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8" windowWidth="14808" windowHeight="7236" tabRatio="601"/>
  </bookViews>
  <sheets>
    <sheet name="Cashflow" sheetId="1" r:id="rId1"/>
    <sheet name="Pre Revenue" sheetId="3" r:id="rId2"/>
  </sheets>
  <definedNames>
    <definedName name="_xlnm.Print_Area" localSheetId="0">Cashflow!$A$1:$AF$112</definedName>
    <definedName name="_xlnm.Print_Area" localSheetId="1">'Pre Revenue'!$A$1:$AF$109</definedName>
    <definedName name="_xlnm.Print_Titles" localSheetId="0">Cashflow!$1:$6</definedName>
    <definedName name="_xlnm.Print_Titles" localSheetId="1">'Pre Revenue'!$1:$6</definedName>
  </definedNames>
  <calcPr calcId="145621"/>
  <fileRecoveryPr autoRecover="0"/>
</workbook>
</file>

<file path=xl/calcChain.xml><?xml version="1.0" encoding="utf-8"?>
<calcChain xmlns="http://schemas.openxmlformats.org/spreadsheetml/2006/main">
  <c r="K105" i="3" l="1"/>
  <c r="K108" i="1" l="1"/>
  <c r="C108" i="1"/>
  <c r="L105" i="3" l="1"/>
  <c r="M105" i="3"/>
  <c r="N105" i="3"/>
  <c r="O105" i="3"/>
  <c r="P105" i="3"/>
  <c r="Q105" i="3"/>
  <c r="R105" i="3"/>
  <c r="S105" i="3"/>
  <c r="T105" i="3"/>
  <c r="U105" i="3"/>
  <c r="V105" i="3"/>
  <c r="W105" i="3"/>
  <c r="X105" i="3"/>
  <c r="AA83" i="3"/>
  <c r="AB83" i="3" s="1"/>
  <c r="AA82" i="3"/>
  <c r="AB82" i="3" s="1"/>
  <c r="AA86" i="1"/>
  <c r="AB86" i="1" s="1"/>
  <c r="AA85" i="1"/>
  <c r="AB85" i="1" s="1"/>
  <c r="AA25" i="1"/>
  <c r="AB25" i="1" s="1"/>
  <c r="AA23" i="1"/>
  <c r="AB23" i="1" s="1"/>
  <c r="J45" i="1" l="1"/>
  <c r="U73" i="3" l="1"/>
  <c r="R73" i="3"/>
  <c r="M73" i="3"/>
  <c r="I73" i="3"/>
  <c r="J72" i="3"/>
  <c r="O72" i="3"/>
  <c r="S72" i="3" s="1"/>
  <c r="U71" i="3"/>
  <c r="Q71" i="3"/>
  <c r="L71" i="3"/>
  <c r="H71" i="3"/>
  <c r="C70" i="3"/>
  <c r="W64" i="3"/>
  <c r="U64" i="3"/>
  <c r="S64" i="3"/>
  <c r="Q64" i="3"/>
  <c r="O64" i="3"/>
  <c r="M64" i="3"/>
  <c r="X43" i="3"/>
  <c r="V43" i="3"/>
  <c r="T43" i="3"/>
  <c r="R43" i="3"/>
  <c r="P43" i="3"/>
  <c r="N43" i="3"/>
  <c r="L43" i="3"/>
  <c r="J43" i="3"/>
  <c r="H46" i="3"/>
  <c r="J46" i="3" s="1"/>
  <c r="L46" i="3" s="1"/>
  <c r="N46" i="3" s="1"/>
  <c r="P46" i="3" s="1"/>
  <c r="R46" i="3" s="1"/>
  <c r="T46" i="3" s="1"/>
  <c r="V46" i="3" s="1"/>
  <c r="X46" i="3" s="1"/>
  <c r="H43" i="3"/>
  <c r="F44" i="3"/>
  <c r="H44" i="3" s="1"/>
  <c r="J44" i="3" s="1"/>
  <c r="L44" i="3" s="1"/>
  <c r="F45" i="3"/>
  <c r="H45" i="3" s="1"/>
  <c r="J45" i="3" s="1"/>
  <c r="L45" i="3" s="1"/>
  <c r="N45" i="3" s="1"/>
  <c r="F46" i="3"/>
  <c r="F47" i="3"/>
  <c r="H47" i="3" s="1"/>
  <c r="J47" i="3" s="1"/>
  <c r="L47" i="3" s="1"/>
  <c r="N47" i="3" s="1"/>
  <c r="P47" i="3" s="1"/>
  <c r="R47" i="3" s="1"/>
  <c r="T47" i="3" s="1"/>
  <c r="V47" i="3" s="1"/>
  <c r="X47" i="3" s="1"/>
  <c r="F48" i="3"/>
  <c r="H48" i="3" s="1"/>
  <c r="J48" i="3" s="1"/>
  <c r="L48" i="3" s="1"/>
  <c r="N48" i="3" s="1"/>
  <c r="P48" i="3" s="1"/>
  <c r="R48" i="3" s="1"/>
  <c r="T48" i="3" s="1"/>
  <c r="V48" i="3" s="1"/>
  <c r="X48" i="3" s="1"/>
  <c r="F43" i="3"/>
  <c r="D43" i="3"/>
  <c r="W94" i="3"/>
  <c r="U94" i="3"/>
  <c r="O94" i="3"/>
  <c r="J94" i="3"/>
  <c r="F94" i="3"/>
  <c r="E94" i="3"/>
  <c r="AA91" i="3"/>
  <c r="AB91" i="3" s="1"/>
  <c r="AA90" i="3"/>
  <c r="AB90" i="3" s="1"/>
  <c r="AA89" i="3"/>
  <c r="AB89" i="3" s="1"/>
  <c r="AA88" i="3"/>
  <c r="AB88" i="3" s="1"/>
  <c r="D86" i="3"/>
  <c r="H85" i="3"/>
  <c r="H94" i="3" s="1"/>
  <c r="C85" i="3"/>
  <c r="AB80" i="3"/>
  <c r="AA80" i="3"/>
  <c r="AA79" i="3"/>
  <c r="AB79" i="3" s="1"/>
  <c r="AA78" i="3"/>
  <c r="AB78" i="3" s="1"/>
  <c r="AB77" i="3"/>
  <c r="AA77" i="3"/>
  <c r="AA76" i="3"/>
  <c r="AB76" i="3" s="1"/>
  <c r="AB75" i="3"/>
  <c r="AA75" i="3"/>
  <c r="AA74" i="3"/>
  <c r="AB74" i="3" s="1"/>
  <c r="AA73" i="3"/>
  <c r="AB73" i="3" s="1"/>
  <c r="AA71" i="3"/>
  <c r="AB71" i="3" s="1"/>
  <c r="G70" i="3"/>
  <c r="K70" i="3" s="1"/>
  <c r="P70" i="3" s="1"/>
  <c r="T70" i="3" s="1"/>
  <c r="AA67" i="3"/>
  <c r="AB67" i="3" s="1"/>
  <c r="AA66" i="3"/>
  <c r="AB66" i="3" s="1"/>
  <c r="G65" i="3"/>
  <c r="K65" i="3" s="1"/>
  <c r="C94" i="3"/>
  <c r="AA64" i="3"/>
  <c r="AB64" i="3" s="1"/>
  <c r="AB63" i="3"/>
  <c r="AA63" i="3"/>
  <c r="AA62" i="3"/>
  <c r="AB62" i="3" s="1"/>
  <c r="AA61" i="3"/>
  <c r="AB61" i="3" s="1"/>
  <c r="AA58" i="3"/>
  <c r="AB58" i="3" s="1"/>
  <c r="AA57" i="3"/>
  <c r="AB57" i="3" s="1"/>
  <c r="AA53" i="3"/>
  <c r="AB53" i="3" s="1"/>
  <c r="X37" i="3"/>
  <c r="W37" i="3"/>
  <c r="S37" i="3"/>
  <c r="R37" i="3"/>
  <c r="Q37" i="3"/>
  <c r="O37" i="3"/>
  <c r="N37" i="3"/>
  <c r="M37" i="3"/>
  <c r="L37" i="3"/>
  <c r="K37" i="3"/>
  <c r="J37" i="3"/>
  <c r="I37" i="3"/>
  <c r="H37" i="3"/>
  <c r="G37" i="3"/>
  <c r="F37" i="3"/>
  <c r="E37" i="3"/>
  <c r="D37" i="3"/>
  <c r="C37" i="3"/>
  <c r="AA33" i="3"/>
  <c r="AB33" i="3" s="1"/>
  <c r="AA31" i="3"/>
  <c r="AB31" i="3" s="1"/>
  <c r="AA29" i="3"/>
  <c r="AB29" i="3" s="1"/>
  <c r="AA27" i="3"/>
  <c r="AB27" i="3" s="1"/>
  <c r="K25" i="3"/>
  <c r="P25" i="3" s="1"/>
  <c r="P37" i="3" s="1"/>
  <c r="AB23" i="3"/>
  <c r="AA23" i="3"/>
  <c r="AA20" i="3"/>
  <c r="AB20" i="3" s="1"/>
  <c r="AA18" i="3"/>
  <c r="AB18" i="3" s="1"/>
  <c r="AA16" i="3"/>
  <c r="AB16" i="3" s="1"/>
  <c r="D6" i="3"/>
  <c r="E6" i="3" s="1"/>
  <c r="F6" i="3" s="1"/>
  <c r="G6" i="3" s="1"/>
  <c r="H6" i="3" s="1"/>
  <c r="I6" i="3" s="1"/>
  <c r="J6" i="3" s="1"/>
  <c r="K6" i="3" s="1"/>
  <c r="L6" i="3" s="1"/>
  <c r="M6" i="3" s="1"/>
  <c r="N6" i="3" s="1"/>
  <c r="O6" i="3" s="1"/>
  <c r="P6" i="3" s="1"/>
  <c r="Q6" i="3" s="1"/>
  <c r="R6" i="3" s="1"/>
  <c r="S6" i="3" s="1"/>
  <c r="T6" i="3" s="1"/>
  <c r="U6" i="3" s="1"/>
  <c r="V6" i="3" s="1"/>
  <c r="W6" i="3" s="1"/>
  <c r="X6" i="3" s="1"/>
  <c r="D51" i="1"/>
  <c r="N52" i="1"/>
  <c r="P52" i="1" s="1"/>
  <c r="R52" i="1" s="1"/>
  <c r="T52" i="1" s="1"/>
  <c r="V52" i="1" s="1"/>
  <c r="X52" i="1" s="1"/>
  <c r="V53" i="1"/>
  <c r="X53" i="1" s="1"/>
  <c r="D90" i="1"/>
  <c r="I90" i="1" s="1"/>
  <c r="M90" i="1" s="1"/>
  <c r="Q90" i="1" s="1"/>
  <c r="T90" i="1" s="1"/>
  <c r="D89" i="1"/>
  <c r="I89" i="1" s="1"/>
  <c r="M89" i="1" s="1"/>
  <c r="Q89" i="1" s="1"/>
  <c r="T89" i="1" s="1"/>
  <c r="C88" i="1"/>
  <c r="H88" i="1" s="1"/>
  <c r="L88" i="1" s="1"/>
  <c r="C73" i="1"/>
  <c r="C68" i="1"/>
  <c r="G68" i="1" s="1"/>
  <c r="K68" i="1" s="1"/>
  <c r="P68" i="1" s="1"/>
  <c r="T68" i="1" s="1"/>
  <c r="X49" i="1"/>
  <c r="X48" i="1"/>
  <c r="X46" i="1"/>
  <c r="X45" i="1" s="1"/>
  <c r="V49" i="1"/>
  <c r="V48" i="1"/>
  <c r="V46" i="1"/>
  <c r="T49" i="1"/>
  <c r="T48" i="1"/>
  <c r="T46" i="1"/>
  <c r="R49" i="1"/>
  <c r="R48" i="1"/>
  <c r="R46" i="1"/>
  <c r="P49" i="1"/>
  <c r="P48" i="1"/>
  <c r="P46" i="1"/>
  <c r="P45" i="1" s="1"/>
  <c r="N49" i="1"/>
  <c r="N48" i="1"/>
  <c r="N46" i="1"/>
  <c r="L49" i="1"/>
  <c r="L48" i="1"/>
  <c r="L46" i="1"/>
  <c r="J49" i="1"/>
  <c r="J48" i="1"/>
  <c r="J46" i="1"/>
  <c r="H49" i="1"/>
  <c r="H48" i="1"/>
  <c r="H46" i="1"/>
  <c r="F49" i="1"/>
  <c r="F48" i="1"/>
  <c r="F46" i="1"/>
  <c r="D49" i="1"/>
  <c r="D48" i="1"/>
  <c r="D46" i="1"/>
  <c r="AA94" i="1"/>
  <c r="AB94" i="1" s="1"/>
  <c r="AA93" i="1"/>
  <c r="AB93" i="1" s="1"/>
  <c r="AA92" i="1"/>
  <c r="AB92" i="1" s="1"/>
  <c r="AA91" i="1"/>
  <c r="AB91" i="1" s="1"/>
  <c r="AA83" i="1"/>
  <c r="AB83" i="1" s="1"/>
  <c r="AA82" i="1"/>
  <c r="AB82" i="1" s="1"/>
  <c r="AA81" i="1"/>
  <c r="AB81" i="1" s="1"/>
  <c r="AA80" i="1"/>
  <c r="AB80" i="1" s="1"/>
  <c r="AA79" i="1"/>
  <c r="AB79" i="1" s="1"/>
  <c r="AA78" i="1"/>
  <c r="AB78" i="1" s="1"/>
  <c r="AA76" i="1"/>
  <c r="AB76" i="1" s="1"/>
  <c r="AA75" i="1"/>
  <c r="AB75" i="1" s="1"/>
  <c r="AA74" i="1"/>
  <c r="AB74" i="1" s="1"/>
  <c r="AA70" i="1"/>
  <c r="AB70" i="1" s="1"/>
  <c r="AA69" i="1"/>
  <c r="AB69" i="1" s="1"/>
  <c r="AA67" i="1"/>
  <c r="AB67" i="1" s="1"/>
  <c r="AA66" i="1"/>
  <c r="AB66" i="1" s="1"/>
  <c r="AA64" i="1"/>
  <c r="AB64" i="1" s="1"/>
  <c r="AA61" i="1"/>
  <c r="AB61" i="1" s="1"/>
  <c r="AA60" i="1"/>
  <c r="AB60" i="1" s="1"/>
  <c r="AA56" i="1"/>
  <c r="AB56" i="1" s="1"/>
  <c r="AA36" i="1"/>
  <c r="AB36" i="1" s="1"/>
  <c r="AA34" i="1"/>
  <c r="AB34" i="1" s="1"/>
  <c r="AA32" i="1"/>
  <c r="AB32" i="1" s="1"/>
  <c r="AA30" i="1"/>
  <c r="AB30" i="1" s="1"/>
  <c r="AA26" i="1"/>
  <c r="AB26" i="1" s="1"/>
  <c r="K28" i="1"/>
  <c r="U20" i="1"/>
  <c r="AA20" i="1" s="1"/>
  <c r="AB20" i="1" s="1"/>
  <c r="AA18" i="1"/>
  <c r="AB18" i="1" s="1"/>
  <c r="V16" i="1"/>
  <c r="AA16" i="1" s="1"/>
  <c r="AB16" i="1" s="1"/>
  <c r="X40" i="1"/>
  <c r="U40" i="1"/>
  <c r="W40" i="1"/>
  <c r="U97" i="1"/>
  <c r="W97" i="1"/>
  <c r="L42" i="3" l="1"/>
  <c r="N44" i="3"/>
  <c r="P45" i="3"/>
  <c r="R45" i="3" s="1"/>
  <c r="T45" i="3" s="1"/>
  <c r="V45" i="3" s="1"/>
  <c r="X45" i="3" s="1"/>
  <c r="N45" i="1"/>
  <c r="P88" i="1"/>
  <c r="T88" i="1" s="1"/>
  <c r="G73" i="1"/>
  <c r="K73" i="1" s="1"/>
  <c r="P73" i="1" s="1"/>
  <c r="T73" i="1" s="1"/>
  <c r="L45" i="1"/>
  <c r="T45" i="1"/>
  <c r="V45" i="1"/>
  <c r="R45" i="1"/>
  <c r="S94" i="3"/>
  <c r="X72" i="3"/>
  <c r="AA72" i="3" s="1"/>
  <c r="AB72" i="3" s="1"/>
  <c r="T65" i="3"/>
  <c r="K94" i="3"/>
  <c r="C97" i="3"/>
  <c r="U37" i="3"/>
  <c r="AA65" i="3"/>
  <c r="AB65" i="3" s="1"/>
  <c r="G94" i="3"/>
  <c r="V37" i="3"/>
  <c r="L85" i="3"/>
  <c r="P85" i="3" s="1"/>
  <c r="T85" i="3" s="1"/>
  <c r="D94" i="3"/>
  <c r="AA87" i="3"/>
  <c r="AB87" i="3" s="1"/>
  <c r="T25" i="3"/>
  <c r="T37" i="3" s="1"/>
  <c r="AA37" i="3" s="1"/>
  <c r="I86" i="3"/>
  <c r="V40" i="1"/>
  <c r="AA90" i="1"/>
  <c r="AB90" i="1" s="1"/>
  <c r="AA89" i="1"/>
  <c r="AB89" i="1" s="1"/>
  <c r="P28" i="1"/>
  <c r="T28" i="1" s="1"/>
  <c r="AA68" i="1"/>
  <c r="AB68" i="1" s="1"/>
  <c r="D40" i="1"/>
  <c r="E40" i="1"/>
  <c r="F40" i="1"/>
  <c r="G40" i="1"/>
  <c r="H40" i="1"/>
  <c r="I40" i="1"/>
  <c r="J40" i="1"/>
  <c r="K40" i="1"/>
  <c r="N40" i="1"/>
  <c r="O40" i="1"/>
  <c r="P40" i="1"/>
  <c r="Q40" i="1"/>
  <c r="R40" i="1"/>
  <c r="S40" i="1"/>
  <c r="T40" i="1"/>
  <c r="C40" i="1"/>
  <c r="N42" i="3" l="1"/>
  <c r="N94" i="3" s="1"/>
  <c r="P44" i="3"/>
  <c r="AA73" i="1"/>
  <c r="AB73" i="1" s="1"/>
  <c r="AA88" i="1"/>
  <c r="AB88" i="1" s="1"/>
  <c r="AB37" i="3"/>
  <c r="I94" i="3"/>
  <c r="M86" i="3"/>
  <c r="AA85" i="3"/>
  <c r="AB85" i="3" s="1"/>
  <c r="AA25" i="3"/>
  <c r="AB25" i="3" s="1"/>
  <c r="L94" i="3"/>
  <c r="C100" i="3"/>
  <c r="D8" i="3"/>
  <c r="D97" i="3" s="1"/>
  <c r="C105" i="3"/>
  <c r="AA28" i="1"/>
  <c r="AB28" i="1" s="1"/>
  <c r="I97" i="1"/>
  <c r="J97" i="1"/>
  <c r="K97" i="1"/>
  <c r="L40" i="1"/>
  <c r="M97" i="1"/>
  <c r="N97" i="1"/>
  <c r="Q97" i="1"/>
  <c r="S97" i="1"/>
  <c r="M40" i="1"/>
  <c r="D6" i="1"/>
  <c r="E6" i="1" s="1"/>
  <c r="F6" i="1" s="1"/>
  <c r="G6" i="1" s="1"/>
  <c r="H6" i="1" s="1"/>
  <c r="I6" i="1" s="1"/>
  <c r="J6" i="1" s="1"/>
  <c r="K6" i="1" s="1"/>
  <c r="L6" i="1" s="1"/>
  <c r="M6" i="1" s="1"/>
  <c r="N6" i="1" s="1"/>
  <c r="O6" i="1" s="1"/>
  <c r="P6" i="1" s="1"/>
  <c r="Q6" i="1" s="1"/>
  <c r="R6" i="1" s="1"/>
  <c r="S6" i="1" s="1"/>
  <c r="T6" i="1" s="1"/>
  <c r="U6" i="1" s="1"/>
  <c r="V6" i="1" s="1"/>
  <c r="W6" i="1" s="1"/>
  <c r="X6" i="1" s="1"/>
  <c r="C97" i="1"/>
  <c r="F97" i="1"/>
  <c r="E97" i="1"/>
  <c r="G97" i="1"/>
  <c r="D97" i="1"/>
  <c r="P42" i="3" l="1"/>
  <c r="P94" i="3" s="1"/>
  <c r="R44" i="3"/>
  <c r="C100" i="1"/>
  <c r="D8" i="1" s="1"/>
  <c r="E8" i="3"/>
  <c r="E97" i="3" s="1"/>
  <c r="D100" i="3"/>
  <c r="D105" i="3"/>
  <c r="M94" i="3"/>
  <c r="Q86" i="3"/>
  <c r="AA40" i="1"/>
  <c r="AB40" i="1" s="1"/>
  <c r="T97" i="1"/>
  <c r="AA65" i="1"/>
  <c r="AB65" i="1" s="1"/>
  <c r="L97" i="1"/>
  <c r="H97" i="1"/>
  <c r="P97" i="1"/>
  <c r="R97" i="1"/>
  <c r="O97" i="1"/>
  <c r="C103" i="1" l="1"/>
  <c r="D100" i="1" s="1"/>
  <c r="D103" i="1" s="1"/>
  <c r="R42" i="3"/>
  <c r="T44" i="3"/>
  <c r="E100" i="3"/>
  <c r="F8" i="3"/>
  <c r="F97" i="3" s="1"/>
  <c r="E105" i="3"/>
  <c r="Q94" i="3"/>
  <c r="T86" i="3"/>
  <c r="X97" i="1"/>
  <c r="D108" i="1" l="1"/>
  <c r="E8" i="1"/>
  <c r="E100" i="1" s="1"/>
  <c r="F8" i="1" s="1"/>
  <c r="F100" i="1" s="1"/>
  <c r="T42" i="3"/>
  <c r="V44" i="3"/>
  <c r="R94" i="3"/>
  <c r="F105" i="3"/>
  <c r="F100" i="3"/>
  <c r="G8" i="3"/>
  <c r="G97" i="3" s="1"/>
  <c r="T94" i="3"/>
  <c r="AA86" i="3"/>
  <c r="AB86" i="3" s="1"/>
  <c r="E103" i="1"/>
  <c r="V97" i="1"/>
  <c r="AA97" i="1" s="1"/>
  <c r="AA45" i="1"/>
  <c r="AB45" i="1" s="1"/>
  <c r="E108" i="1" l="1"/>
  <c r="V42" i="3"/>
  <c r="X44" i="3"/>
  <c r="X42" i="3" s="1"/>
  <c r="X94" i="3" s="1"/>
  <c r="AB97" i="1"/>
  <c r="AB100" i="1" s="1"/>
  <c r="AA100" i="1"/>
  <c r="G100" i="3"/>
  <c r="H8" i="3"/>
  <c r="H97" i="3" s="1"/>
  <c r="G105" i="3"/>
  <c r="F103" i="1"/>
  <c r="G8" i="1"/>
  <c r="G100" i="1" s="1"/>
  <c r="F108" i="1"/>
  <c r="V94" i="3" l="1"/>
  <c r="AA94" i="3" s="1"/>
  <c r="AA42" i="3"/>
  <c r="AB42" i="3" s="1"/>
  <c r="H100" i="3"/>
  <c r="I8" i="3"/>
  <c r="I97" i="3" s="1"/>
  <c r="H105" i="3"/>
  <c r="G103" i="1"/>
  <c r="H8" i="1"/>
  <c r="H100" i="1" s="1"/>
  <c r="G108" i="1"/>
  <c r="AB94" i="3" l="1"/>
  <c r="AB97" i="3" s="1"/>
  <c r="AA97" i="3"/>
  <c r="I100" i="3"/>
  <c r="J8" i="3"/>
  <c r="J97" i="3" s="1"/>
  <c r="I105" i="3"/>
  <c r="H103" i="1"/>
  <c r="I8" i="1"/>
  <c r="I100" i="1" s="1"/>
  <c r="H108" i="1"/>
  <c r="J105" i="3" l="1"/>
  <c r="K8" i="3"/>
  <c r="K97" i="3" s="1"/>
  <c r="J100" i="3"/>
  <c r="I103" i="1"/>
  <c r="J8" i="1"/>
  <c r="J100" i="1" s="1"/>
  <c r="I108" i="1"/>
  <c r="K100" i="3" l="1"/>
  <c r="L8" i="3"/>
  <c r="L97" i="3" s="1"/>
  <c r="J103" i="1"/>
  <c r="K8" i="1"/>
  <c r="K100" i="1" s="1"/>
  <c r="J108" i="1"/>
  <c r="M8" i="3" l="1"/>
  <c r="M97" i="3" s="1"/>
  <c r="L100" i="3"/>
  <c r="K103" i="1"/>
  <c r="L8" i="1"/>
  <c r="L100" i="1" s="1"/>
  <c r="L108" i="1" s="1"/>
  <c r="M100" i="3" l="1"/>
  <c r="N8" i="3"/>
  <c r="N97" i="3" s="1"/>
  <c r="L103" i="1"/>
  <c r="M8" i="1"/>
  <c r="M100" i="1" s="1"/>
  <c r="M108" i="1" s="1"/>
  <c r="N100" i="3" l="1"/>
  <c r="O8" i="3"/>
  <c r="O97" i="3" s="1"/>
  <c r="M103" i="1"/>
  <c r="N8" i="1"/>
  <c r="N100" i="1" s="1"/>
  <c r="N108" i="1" s="1"/>
  <c r="O100" i="3" l="1"/>
  <c r="P8" i="3"/>
  <c r="P97" i="3" s="1"/>
  <c r="N103" i="1"/>
  <c r="O8" i="1"/>
  <c r="O100" i="1" s="1"/>
  <c r="O108" i="1" s="1"/>
  <c r="P100" i="3" l="1"/>
  <c r="Q8" i="3"/>
  <c r="Q97" i="3" s="1"/>
  <c r="O103" i="1"/>
  <c r="P8" i="1"/>
  <c r="P100" i="1" s="1"/>
  <c r="P108" i="1" s="1"/>
  <c r="Q100" i="3" l="1"/>
  <c r="R8" i="3"/>
  <c r="R97" i="3" s="1"/>
  <c r="P103" i="1"/>
  <c r="Q8" i="1"/>
  <c r="Q100" i="1" s="1"/>
  <c r="Q108" i="1" s="1"/>
  <c r="R100" i="3" l="1"/>
  <c r="S8" i="3"/>
  <c r="S97" i="3" s="1"/>
  <c r="Q103" i="1"/>
  <c r="R8" i="1"/>
  <c r="R100" i="1" s="1"/>
  <c r="R108" i="1" s="1"/>
  <c r="R103" i="1" l="1"/>
  <c r="S100" i="3"/>
  <c r="T8" i="3"/>
  <c r="T97" i="3" s="1"/>
  <c r="S8" i="1"/>
  <c r="S100" i="1" s="1"/>
  <c r="S108" i="1" s="1"/>
  <c r="T100" i="3" l="1"/>
  <c r="U8" i="3"/>
  <c r="U97" i="3" s="1"/>
  <c r="S103" i="1"/>
  <c r="T8" i="1"/>
  <c r="T100" i="1" s="1"/>
  <c r="T108" i="1" s="1"/>
  <c r="U100" i="3" l="1"/>
  <c r="V8" i="3"/>
  <c r="V97" i="3" s="1"/>
  <c r="T103" i="1"/>
  <c r="U8" i="1"/>
  <c r="U100" i="1" s="1"/>
  <c r="U108" i="1" s="1"/>
  <c r="V100" i="3" l="1"/>
  <c r="W8" i="3"/>
  <c r="W97" i="3" s="1"/>
  <c r="U103" i="1"/>
  <c r="V8" i="1"/>
  <c r="V100" i="1" s="1"/>
  <c r="V108" i="1" s="1"/>
  <c r="W100" i="3" l="1"/>
  <c r="X8" i="3"/>
  <c r="X97" i="3" s="1"/>
  <c r="V103" i="1"/>
  <c r="W8" i="1"/>
  <c r="X100" i="3" l="1"/>
  <c r="A100" i="3" s="1"/>
  <c r="A101" i="3" s="1"/>
  <c r="W100" i="1"/>
  <c r="W108" i="1" s="1"/>
  <c r="W103" i="1" l="1"/>
  <c r="X8" i="1"/>
  <c r="X100" i="1" l="1"/>
  <c r="X108" i="1" s="1"/>
  <c r="X103" i="1" l="1"/>
  <c r="A103" i="1" s="1"/>
  <c r="A104" i="1" s="1"/>
</calcChain>
</file>

<file path=xl/comments1.xml><?xml version="1.0" encoding="utf-8"?>
<comments xmlns="http://schemas.openxmlformats.org/spreadsheetml/2006/main">
  <authors>
    <author>Author</author>
  </authors>
  <commentList>
    <comment ref="C8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Includes balance from initial investors
</t>
        </r>
      </text>
    </comment>
    <comment ref="C16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Oct
 2018 Inv
</t>
        </r>
      </text>
    </comment>
    <comment ref="F18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Downpayment
</t>
        </r>
      </text>
    </comment>
    <comment ref="R20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Jan 2019 Inv
</t>
        </r>
      </text>
    </comment>
    <comment ref="P60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Est Tax payments shareholders will need to make
</t>
        </r>
      </text>
    </comment>
    <comment ref="Q85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3/11 New Employee Comp Equip
</t>
        </r>
      </text>
    </comment>
    <comment ref="W85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May new emp comp equip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C8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Includes balance from initial investors
</t>
        </r>
      </text>
    </comment>
    <comment ref="P57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Est Tax payments shareholders will need to make
</t>
        </r>
      </text>
    </comment>
  </commentList>
</comments>
</file>

<file path=xl/sharedStrings.xml><?xml version="1.0" encoding="utf-8"?>
<sst xmlns="http://schemas.openxmlformats.org/spreadsheetml/2006/main" count="215" uniqueCount="92">
  <si>
    <t>Bold AP = paid</t>
  </si>
  <si>
    <t>Actual</t>
  </si>
  <si>
    <t>Week Ending:</t>
  </si>
  <si>
    <t>Cash - In</t>
  </si>
  <si>
    <t>Total Customers Cash-In</t>
  </si>
  <si>
    <t>Cash - Out</t>
  </si>
  <si>
    <t>Shareholder Distributions</t>
  </si>
  <si>
    <t xml:space="preserve">Expense Reports </t>
  </si>
  <si>
    <t>Misc Expenses - forecasted</t>
  </si>
  <si>
    <t>Estimated Total Cash Out</t>
  </si>
  <si>
    <t>Ending Operating Cash Balance</t>
  </si>
  <si>
    <t>Diff</t>
  </si>
  <si>
    <t>Forecast</t>
  </si>
  <si>
    <t>Starting Cash Balance</t>
  </si>
  <si>
    <t>Credit Card Payments</t>
  </si>
  <si>
    <t>Payroll -  every 2 weeks</t>
  </si>
  <si>
    <t>Employee 1</t>
  </si>
  <si>
    <t>Employee 2</t>
  </si>
  <si>
    <t>Employee 3</t>
  </si>
  <si>
    <t>Employee 4</t>
  </si>
  <si>
    <t>Employee 5</t>
  </si>
  <si>
    <t>Employee 6</t>
  </si>
  <si>
    <t>Employee 9</t>
  </si>
  <si>
    <t>Employee 10</t>
  </si>
  <si>
    <t>Forecasted Bonuses</t>
  </si>
  <si>
    <t>Health Insurance</t>
  </si>
  <si>
    <t>Corporate Insurance</t>
  </si>
  <si>
    <t>Payroll Processing Fees</t>
  </si>
  <si>
    <t>Legal Fees</t>
  </si>
  <si>
    <t>Utilities</t>
  </si>
  <si>
    <t>Cloud SW Storage</t>
  </si>
  <si>
    <t>Contractor 1</t>
  </si>
  <si>
    <t>Contractor 2</t>
  </si>
  <si>
    <t>Contractor 3</t>
  </si>
  <si>
    <t>Contractor 4</t>
  </si>
  <si>
    <t>Weekly Bank Reconciliation</t>
  </si>
  <si>
    <t>Contract Y/N</t>
  </si>
  <si>
    <t>Bank Fees - Out</t>
  </si>
  <si>
    <t>Bank Interest Income</t>
  </si>
  <si>
    <t>Misc Deposits (refunds, returned deposits)</t>
  </si>
  <si>
    <t>Emp Agreements, NDAs</t>
  </si>
  <si>
    <t>AP - Vendors</t>
  </si>
  <si>
    <t>Bank Balance</t>
  </si>
  <si>
    <t>Equity Investor - new</t>
  </si>
  <si>
    <t>Convertible Debt - new</t>
  </si>
  <si>
    <t>Bank Fixed Debt - new</t>
  </si>
  <si>
    <t>Bank Debt Payments</t>
  </si>
  <si>
    <t>Tax Payments (to taxing authority)</t>
  </si>
  <si>
    <t>Rolling 13 Week Forecasted Cash Flow - 2019</t>
  </si>
  <si>
    <t>Customers - Accounts Receivable, Terms</t>
  </si>
  <si>
    <t>Customer A, Net 45</t>
  </si>
  <si>
    <t>Customer B, Net 60</t>
  </si>
  <si>
    <t>Customer C - Net 30</t>
  </si>
  <si>
    <t>Total</t>
  </si>
  <si>
    <t>Phone, Internet</t>
  </si>
  <si>
    <t>Outside Accountant/Tax Prep</t>
  </si>
  <si>
    <t>YTD</t>
  </si>
  <si>
    <t>Rent</t>
  </si>
  <si>
    <t>Remaining on LOC ($50k balance)</t>
  </si>
  <si>
    <t>Employee 8 - May 6 Hire</t>
  </si>
  <si>
    <t>Employee 7 - March 11 Hire</t>
  </si>
  <si>
    <t xml:space="preserve">Est </t>
  </si>
  <si>
    <t>Monthly</t>
  </si>
  <si>
    <t>Notes:</t>
  </si>
  <si>
    <t># of Mos:</t>
  </si>
  <si>
    <t>Need more revenue and/or capital; or need to reduce costs</t>
  </si>
  <si>
    <t>Includes a deposit; deferred revenue</t>
  </si>
  <si>
    <t>Notes/Reconcile to Budget:</t>
  </si>
  <si>
    <t>One time</t>
  </si>
  <si>
    <t>Quarterly</t>
  </si>
  <si>
    <t>Can also add vendor details</t>
  </si>
  <si>
    <t>Use as a "plug" for small future charges, unsure of vendor</t>
  </si>
  <si>
    <t>(Line of Credit Draw)/Pay back</t>
  </si>
  <si>
    <t>Throughout the year, bankers like you to hit $0 every now and then</t>
  </si>
  <si>
    <t>Received AR</t>
  </si>
  <si>
    <t>Invoiced AR</t>
  </si>
  <si>
    <t>Copyright 2019 Kelley M. Lynch, All Rights Reserved</t>
  </si>
  <si>
    <t>Y</t>
  </si>
  <si>
    <t>N</t>
  </si>
  <si>
    <t>Customer D</t>
  </si>
  <si>
    <t>Customer E</t>
  </si>
  <si>
    <t>Contract;     W-9 Y/N</t>
  </si>
  <si>
    <t>N/A</t>
  </si>
  <si>
    <t>Need W-9</t>
  </si>
  <si>
    <t>Vendor A</t>
  </si>
  <si>
    <t>Vendor B</t>
  </si>
  <si>
    <t>Vendor C</t>
  </si>
  <si>
    <t>Vendor D</t>
  </si>
  <si>
    <t>Vendor E</t>
  </si>
  <si>
    <t>Vendor f</t>
  </si>
  <si>
    <t>CapEx Vendor A</t>
  </si>
  <si>
    <t>CapEx Vendor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</si>
</sst>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\-#,##0"/>
    <numFmt numFmtId="165" formatCode="mm/dd/yyyy"/>
    <numFmt numFmtId="166" formatCode="_(* #,##0_);_(* \(#,##0\);_(* &quot;-&quot;??_);_(@_)"/>
    <numFmt numFmtId="167" formatCode="_(&quot;$&quot;* #,##0_);_(&quot;$&quot;* \(#,##0\);_(&quot;$&quot;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B050"/>
      <name val="Arial"/>
      <family val="2"/>
    </font>
    <font>
      <sz val="10"/>
      <color theme="9" tint="-0.249977111117893"/>
      <name val="Arial"/>
      <family val="2"/>
    </font>
    <font>
      <b/>
      <u/>
      <sz val="10"/>
      <color theme="1"/>
      <name val="Arial"/>
      <family val="2"/>
    </font>
    <font>
      <sz val="10"/>
      <color rgb="FF000000"/>
      <name val="Arial"/>
      <family val="2"/>
    </font>
    <font>
      <sz val="10"/>
      <color theme="9"/>
      <name val="Arial"/>
      <family val="2"/>
    </font>
    <font>
      <sz val="10"/>
      <color rgb="FF00B05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6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</cellStyleXfs>
  <cellXfs count="61">
    <xf numFmtId="0" fontId="0" fillId="0" borderId="0" xfId="0"/>
    <xf numFmtId="164" fontId="2" fillId="0" borderId="1" xfId="2" applyNumberFormat="1" applyFont="1" applyFill="1" applyBorder="1"/>
    <xf numFmtId="0" fontId="7" fillId="0" borderId="0" xfId="2" applyNumberFormat="1" applyFont="1" applyFill="1"/>
    <xf numFmtId="0" fontId="8" fillId="0" borderId="0" xfId="2" applyNumberFormat="1" applyFont="1" applyFill="1"/>
    <xf numFmtId="0" fontId="8" fillId="0" borderId="0" xfId="2" applyFont="1" applyFill="1"/>
    <xf numFmtId="0" fontId="9" fillId="0" borderId="0" xfId="2" applyFont="1" applyFill="1"/>
    <xf numFmtId="43" fontId="8" fillId="0" borderId="0" xfId="2" applyNumberFormat="1" applyFont="1" applyFill="1"/>
    <xf numFmtId="164" fontId="8" fillId="0" borderId="0" xfId="2" applyNumberFormat="1" applyFont="1" applyFill="1"/>
    <xf numFmtId="0" fontId="10" fillId="0" borderId="0" xfId="2" applyFont="1" applyFill="1"/>
    <xf numFmtId="43" fontId="8" fillId="0" borderId="0" xfId="1" applyFont="1" applyFill="1"/>
    <xf numFmtId="0" fontId="11" fillId="0" borderId="0" xfId="2" applyFont="1" applyFill="1"/>
    <xf numFmtId="0" fontId="12" fillId="0" borderId="0" xfId="2" applyFont="1" applyFill="1" applyAlignment="1">
      <alignment horizontal="center"/>
    </xf>
    <xf numFmtId="0" fontId="8" fillId="0" borderId="0" xfId="2" applyFont="1" applyFill="1" applyAlignment="1">
      <alignment horizontal="center"/>
    </xf>
    <xf numFmtId="0" fontId="8" fillId="0" borderId="0" xfId="2" applyFont="1" applyFill="1" applyAlignment="1">
      <alignment horizontal="right"/>
    </xf>
    <xf numFmtId="16" fontId="8" fillId="0" borderId="0" xfId="2" applyNumberFormat="1" applyFont="1" applyFill="1" applyAlignment="1">
      <alignment horizontal="center"/>
    </xf>
    <xf numFmtId="164" fontId="13" fillId="0" borderId="0" xfId="2" applyNumberFormat="1" applyFont="1" applyFill="1" applyBorder="1"/>
    <xf numFmtId="165" fontId="13" fillId="0" borderId="0" xfId="2" applyNumberFormat="1" applyFont="1" applyFill="1" applyBorder="1"/>
    <xf numFmtId="49" fontId="13" fillId="0" borderId="0" xfId="2" applyNumberFormat="1" applyFont="1" applyFill="1" applyBorder="1"/>
    <xf numFmtId="0" fontId="8" fillId="0" borderId="0" xfId="2" applyFont="1" applyFill="1" applyBorder="1"/>
    <xf numFmtId="165" fontId="13" fillId="0" borderId="0" xfId="2" applyNumberFormat="1" applyFont="1" applyFill="1"/>
    <xf numFmtId="164" fontId="13" fillId="0" borderId="2" xfId="2" applyNumberFormat="1" applyFont="1" applyFill="1" applyBorder="1"/>
    <xf numFmtId="49" fontId="13" fillId="0" borderId="0" xfId="2" applyNumberFormat="1" applyFont="1" applyFill="1"/>
    <xf numFmtId="164" fontId="13" fillId="0" borderId="1" xfId="2" applyNumberFormat="1" applyFont="1" applyFill="1" applyBorder="1"/>
    <xf numFmtId="49" fontId="13" fillId="0" borderId="0" xfId="2" applyNumberFormat="1" applyFont="1" applyFill="1" applyAlignment="1">
      <alignment wrapText="1"/>
    </xf>
    <xf numFmtId="164" fontId="10" fillId="0" borderId="1" xfId="2" applyNumberFormat="1" applyFont="1" applyFill="1" applyBorder="1"/>
    <xf numFmtId="164" fontId="14" fillId="0" borderId="1" xfId="2" applyNumberFormat="1" applyFont="1" applyFill="1" applyBorder="1"/>
    <xf numFmtId="166" fontId="11" fillId="0" borderId="0" xfId="1" applyNumberFormat="1" applyFont="1" applyFill="1"/>
    <xf numFmtId="164" fontId="15" fillId="0" borderId="1" xfId="2" applyNumberFormat="1" applyFont="1" applyFill="1" applyBorder="1"/>
    <xf numFmtId="0" fontId="8" fillId="0" borderId="3" xfId="2" applyNumberFormat="1" applyFont="1" applyFill="1" applyBorder="1"/>
    <xf numFmtId="0" fontId="9" fillId="0" borderId="0" xfId="2" applyNumberFormat="1" applyFont="1" applyFill="1"/>
    <xf numFmtId="164" fontId="13" fillId="0" borderId="0" xfId="2" applyNumberFormat="1" applyFont="1"/>
    <xf numFmtId="164" fontId="13" fillId="0" borderId="0" xfId="2" applyNumberFormat="1" applyFont="1" applyFill="1"/>
    <xf numFmtId="0" fontId="8" fillId="2" borderId="0" xfId="2" applyFont="1" applyFill="1"/>
    <xf numFmtId="0" fontId="9" fillId="2" borderId="0" xfId="2" applyNumberFormat="1" applyFont="1" applyFill="1"/>
    <xf numFmtId="164" fontId="13" fillId="0" borderId="0" xfId="2" applyNumberFormat="1" applyFont="1" applyBorder="1"/>
    <xf numFmtId="164" fontId="13" fillId="0" borderId="0" xfId="2" applyNumberFormat="1" applyFont="1" applyBorder="1" applyAlignment="1">
      <alignment horizontal="right"/>
    </xf>
    <xf numFmtId="164" fontId="13" fillId="0" borderId="0" xfId="2" applyNumberFormat="1" applyFont="1" applyAlignment="1">
      <alignment horizontal="right"/>
    </xf>
    <xf numFmtId="49" fontId="2" fillId="0" borderId="0" xfId="2" applyNumberFormat="1" applyFont="1" applyFill="1" applyBorder="1" applyAlignment="1">
      <alignment horizontal="center"/>
    </xf>
    <xf numFmtId="49" fontId="2" fillId="0" borderId="0" xfId="2" applyNumberFormat="1" applyFont="1" applyFill="1" applyBorder="1" applyAlignment="1">
      <alignment horizontal="right"/>
    </xf>
    <xf numFmtId="49" fontId="2" fillId="3" borderId="0" xfId="2" applyNumberFormat="1" applyFont="1" applyFill="1" applyBorder="1" applyAlignment="1">
      <alignment horizontal="left"/>
    </xf>
    <xf numFmtId="49" fontId="2" fillId="0" borderId="0" xfId="2" applyNumberFormat="1" applyFont="1" applyFill="1" applyBorder="1" applyAlignment="1">
      <alignment horizontal="left"/>
    </xf>
    <xf numFmtId="49" fontId="2" fillId="0" borderId="0" xfId="2" applyNumberFormat="1" applyFont="1" applyFill="1"/>
    <xf numFmtId="0" fontId="4" fillId="0" borderId="0" xfId="0" applyFont="1" applyAlignment="1">
      <alignment horizontal="left" wrapText="1"/>
    </xf>
    <xf numFmtId="164" fontId="2" fillId="0" borderId="0" xfId="2" applyNumberFormat="1" applyFont="1"/>
    <xf numFmtId="164" fontId="2" fillId="0" borderId="0" xfId="2" applyNumberFormat="1" applyFont="1" applyFill="1"/>
    <xf numFmtId="167" fontId="8" fillId="0" borderId="0" xfId="9" applyNumberFormat="1" applyFont="1" applyFill="1"/>
    <xf numFmtId="0" fontId="9" fillId="0" borderId="0" xfId="2" applyFont="1" applyFill="1" applyAlignment="1">
      <alignment horizontal="center"/>
    </xf>
    <xf numFmtId="0" fontId="9" fillId="0" borderId="0" xfId="2" applyFont="1" applyFill="1" applyAlignment="1">
      <alignment horizontal="center" wrapText="1"/>
    </xf>
    <xf numFmtId="38" fontId="2" fillId="2" borderId="0" xfId="2" applyNumberFormat="1" applyFont="1" applyFill="1"/>
    <xf numFmtId="0" fontId="12" fillId="0" borderId="0" xfId="2" applyNumberFormat="1" applyFont="1" applyFill="1"/>
    <xf numFmtId="166" fontId="8" fillId="0" borderId="0" xfId="1" applyNumberFormat="1" applyFont="1" applyFill="1"/>
    <xf numFmtId="37" fontId="13" fillId="0" borderId="1" xfId="2" applyNumberFormat="1" applyFont="1" applyFill="1" applyBorder="1"/>
    <xf numFmtId="37" fontId="10" fillId="0" borderId="1" xfId="2" applyNumberFormat="1" applyFont="1" applyFill="1" applyBorder="1"/>
    <xf numFmtId="0" fontId="9" fillId="0" borderId="0" xfId="2" applyFont="1" applyFill="1" applyBorder="1"/>
    <xf numFmtId="164" fontId="9" fillId="0" borderId="0" xfId="2" applyNumberFormat="1" applyFont="1" applyFill="1"/>
    <xf numFmtId="0" fontId="8" fillId="0" borderId="0" xfId="2" applyFont="1" applyFill="1" applyAlignment="1">
      <alignment horizontal="left"/>
    </xf>
    <xf numFmtId="37" fontId="13" fillId="0" borderId="0" xfId="2" applyNumberFormat="1" applyFont="1" applyFill="1"/>
    <xf numFmtId="37" fontId="13" fillId="0" borderId="0" xfId="2" applyNumberFormat="1" applyFont="1"/>
    <xf numFmtId="165" fontId="2" fillId="0" borderId="0" xfId="2" applyNumberFormat="1" applyFont="1" applyFill="1" applyAlignment="1">
      <alignment horizontal="center"/>
    </xf>
    <xf numFmtId="37" fontId="16" fillId="0" borderId="1" xfId="2" applyNumberFormat="1" applyFont="1" applyFill="1" applyBorder="1"/>
    <xf numFmtId="37" fontId="9" fillId="0" borderId="0" xfId="2" applyNumberFormat="1" applyFont="1" applyFill="1"/>
  </cellXfs>
  <cellStyles count="10">
    <cellStyle name="Comma" xfId="1" builtinId="3"/>
    <cellStyle name="Comma 12" xfId="3"/>
    <cellStyle name="Comma 6 2" xfId="5"/>
    <cellStyle name="Currency" xfId="9" builtinId="4"/>
    <cellStyle name="Currency 6" xfId="7"/>
    <cellStyle name="Normal" xfId="0" builtinId="0"/>
    <cellStyle name="Normal 18" xfId="2"/>
    <cellStyle name="Normal 2" xfId="8"/>
    <cellStyle name="Normal 9" xfId="4"/>
    <cellStyle name="Percent 7" xfId="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C157"/>
  <sheetViews>
    <sheetView tabSelected="1" zoomScale="90" zoomScaleNormal="90" workbookViewId="0">
      <pane xSplit="2" ySplit="6" topLeftCell="C7" activePane="bottomRight" state="frozen"/>
      <selection pane="topRight" activeCell="C1" sqref="C1"/>
      <selection pane="bottomLeft" activeCell="A6" sqref="A6"/>
      <selection pane="bottomRight" activeCell="X30" sqref="X30"/>
    </sheetView>
  </sheetViews>
  <sheetFormatPr defaultColWidth="9.21875" defaultRowHeight="13.2" outlineLevelCol="1" x14ac:dyDescent="0.25"/>
  <cols>
    <col min="1" max="1" width="12.109375" style="4" customWidth="1"/>
    <col min="2" max="2" width="36.21875" style="3" customWidth="1"/>
    <col min="3" max="3" width="9.5546875" style="4" hidden="1" customWidth="1" outlineLevel="1"/>
    <col min="4" max="4" width="9.5546875" style="4" hidden="1" customWidth="1" outlineLevel="1" collapsed="1"/>
    <col min="5" max="5" width="9.5546875" style="4" hidden="1" customWidth="1" outlineLevel="1"/>
    <col min="6" max="6" width="12.21875" style="4" hidden="1" customWidth="1" outlineLevel="1"/>
    <col min="7" max="7" width="12" style="4" hidden="1" customWidth="1" outlineLevel="1"/>
    <col min="8" max="8" width="12.21875" style="4" hidden="1" customWidth="1" outlineLevel="1" collapsed="1"/>
    <col min="9" max="9" width="10.21875" style="4" hidden="1" customWidth="1" outlineLevel="1"/>
    <col min="10" max="10" width="9.5546875" style="4" hidden="1" customWidth="1" outlineLevel="1"/>
    <col min="11" max="11" width="10.21875" style="4" customWidth="1" collapsed="1"/>
    <col min="12" max="12" width="9.5546875" style="4" bestFit="1" customWidth="1"/>
    <col min="13" max="13" width="9.21875" style="4" customWidth="1"/>
    <col min="14" max="14" width="9.77734375" style="4" customWidth="1"/>
    <col min="15" max="15" width="9.77734375" style="4" bestFit="1" customWidth="1"/>
    <col min="16" max="17" width="10.44140625" style="4" bestFit="1" customWidth="1"/>
    <col min="18" max="20" width="11.44140625" style="4" bestFit="1" customWidth="1"/>
    <col min="21" max="24" width="12.44140625" style="4" bestFit="1" customWidth="1"/>
    <col min="25" max="26" width="9.21875" style="4"/>
    <col min="27" max="27" width="10.88671875" style="5" bestFit="1" customWidth="1"/>
    <col min="28" max="28" width="10.44140625" style="4" bestFit="1" customWidth="1"/>
    <col min="29" max="16384" width="9.21875" style="4"/>
  </cols>
  <sheetData>
    <row r="1" spans="1:29" ht="15.6" x14ac:dyDescent="0.3">
      <c r="A1" s="2" t="s">
        <v>48</v>
      </c>
    </row>
    <row r="2" spans="1:29" x14ac:dyDescent="0.25">
      <c r="A2" s="3" t="s">
        <v>12</v>
      </c>
    </row>
    <row r="3" spans="1:29" x14ac:dyDescent="0.25">
      <c r="A3" s="10" t="s">
        <v>75</v>
      </c>
      <c r="Q3" s="5"/>
      <c r="R3" s="7"/>
    </row>
    <row r="4" spans="1:29" x14ac:dyDescent="0.25">
      <c r="A4" s="8" t="s">
        <v>74</v>
      </c>
    </row>
    <row r="5" spans="1:29" x14ac:dyDescent="0.25">
      <c r="A5" s="5" t="s">
        <v>0</v>
      </c>
      <c r="C5" s="11" t="s">
        <v>1</v>
      </c>
      <c r="D5" s="11" t="s">
        <v>1</v>
      </c>
      <c r="E5" s="11" t="s">
        <v>1</v>
      </c>
      <c r="F5" s="11" t="s">
        <v>1</v>
      </c>
      <c r="G5" s="11" t="s">
        <v>1</v>
      </c>
      <c r="H5" s="11" t="s">
        <v>1</v>
      </c>
      <c r="I5" s="11" t="s">
        <v>1</v>
      </c>
      <c r="J5" s="11" t="s">
        <v>1</v>
      </c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AA5" s="46" t="s">
        <v>56</v>
      </c>
      <c r="AB5" s="12" t="s">
        <v>61</v>
      </c>
    </row>
    <row r="6" spans="1:29" s="12" customFormat="1" x14ac:dyDescent="0.25">
      <c r="B6" s="13" t="s">
        <v>2</v>
      </c>
      <c r="C6" s="14">
        <v>43469</v>
      </c>
      <c r="D6" s="14">
        <f t="shared" ref="D6:O6" si="0">+C6+7</f>
        <v>43476</v>
      </c>
      <c r="E6" s="14">
        <f t="shared" si="0"/>
        <v>43483</v>
      </c>
      <c r="F6" s="14">
        <f t="shared" si="0"/>
        <v>43490</v>
      </c>
      <c r="G6" s="14">
        <f t="shared" si="0"/>
        <v>43497</v>
      </c>
      <c r="H6" s="14">
        <f t="shared" si="0"/>
        <v>43504</v>
      </c>
      <c r="I6" s="14">
        <f t="shared" si="0"/>
        <v>43511</v>
      </c>
      <c r="J6" s="14">
        <f t="shared" si="0"/>
        <v>43518</v>
      </c>
      <c r="K6" s="14">
        <f t="shared" si="0"/>
        <v>43525</v>
      </c>
      <c r="L6" s="14">
        <f t="shared" si="0"/>
        <v>43532</v>
      </c>
      <c r="M6" s="14">
        <f t="shared" si="0"/>
        <v>43539</v>
      </c>
      <c r="N6" s="14">
        <f t="shared" si="0"/>
        <v>43546</v>
      </c>
      <c r="O6" s="14">
        <f t="shared" si="0"/>
        <v>43553</v>
      </c>
      <c r="P6" s="14">
        <f t="shared" ref="P6" si="1">+O6+7</f>
        <v>43560</v>
      </c>
      <c r="Q6" s="14">
        <f t="shared" ref="Q6" si="2">+P6+7</f>
        <v>43567</v>
      </c>
      <c r="R6" s="14">
        <f t="shared" ref="R6" si="3">+Q6+7</f>
        <v>43574</v>
      </c>
      <c r="S6" s="14">
        <f t="shared" ref="S6" si="4">+R6+7</f>
        <v>43581</v>
      </c>
      <c r="T6" s="14">
        <f t="shared" ref="T6" si="5">+S6+7</f>
        <v>43588</v>
      </c>
      <c r="U6" s="14">
        <f t="shared" ref="U6" si="6">+T6+7</f>
        <v>43595</v>
      </c>
      <c r="V6" s="14">
        <f t="shared" ref="V6" si="7">+U6+7</f>
        <v>43602</v>
      </c>
      <c r="W6" s="14">
        <f t="shared" ref="W6:X6" si="8">+V6+7</f>
        <v>43609</v>
      </c>
      <c r="X6" s="14">
        <f t="shared" si="8"/>
        <v>43616</v>
      </c>
      <c r="AA6" s="46" t="s">
        <v>53</v>
      </c>
      <c r="AB6" s="12" t="s">
        <v>62</v>
      </c>
      <c r="AC6" s="55" t="s">
        <v>67</v>
      </c>
    </row>
    <row r="7" spans="1:29" s="12" customFormat="1" x14ac:dyDescent="0.25">
      <c r="B7" s="37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AA7" s="46"/>
      <c r="AB7" s="12" t="s">
        <v>64</v>
      </c>
    </row>
    <row r="8" spans="1:29" s="12" customFormat="1" x14ac:dyDescent="0.25">
      <c r="B8" s="38" t="s">
        <v>13</v>
      </c>
      <c r="C8" s="15">
        <v>75000</v>
      </c>
      <c r="D8" s="15">
        <f>C100</f>
        <v>78634.666666666672</v>
      </c>
      <c r="E8" s="15">
        <f t="shared" ref="E8:X8" si="9">D100</f>
        <v>51484.666666666672</v>
      </c>
      <c r="F8" s="15">
        <f t="shared" si="9"/>
        <v>44322.666666666672</v>
      </c>
      <c r="G8" s="15">
        <f t="shared" si="9"/>
        <v>131422.66666666669</v>
      </c>
      <c r="H8" s="15">
        <f t="shared" si="9"/>
        <v>123989.33333333336</v>
      </c>
      <c r="I8" s="15">
        <f t="shared" si="9"/>
        <v>128939.33333333337</v>
      </c>
      <c r="J8" s="15">
        <f t="shared" si="9"/>
        <v>110822.33333333337</v>
      </c>
      <c r="K8" s="15">
        <f t="shared" si="9"/>
        <v>88722.333333333372</v>
      </c>
      <c r="L8" s="15">
        <f t="shared" si="9"/>
        <v>81289.000000000044</v>
      </c>
      <c r="M8" s="15">
        <f t="shared" si="9"/>
        <v>61290.3461538462</v>
      </c>
      <c r="N8" s="15">
        <f t="shared" si="9"/>
        <v>68128.3461538462</v>
      </c>
      <c r="O8" s="15">
        <f t="shared" si="9"/>
        <v>50694.307692307739</v>
      </c>
      <c r="P8" s="15">
        <f t="shared" si="9"/>
        <v>60455.307692307739</v>
      </c>
      <c r="Q8" s="15">
        <f t="shared" si="9"/>
        <v>19599.935897435942</v>
      </c>
      <c r="R8" s="15">
        <f t="shared" si="9"/>
        <v>-3164.064102564058</v>
      </c>
      <c r="S8" s="15">
        <f t="shared" si="9"/>
        <v>8201.897435897481</v>
      </c>
      <c r="T8" s="15">
        <f t="shared" si="9"/>
        <v>2662.897435897481</v>
      </c>
      <c r="U8" s="15">
        <f t="shared" si="9"/>
        <v>-33192.474358974308</v>
      </c>
      <c r="V8" s="15">
        <f t="shared" si="9"/>
        <v>-30956.474358974308</v>
      </c>
      <c r="W8" s="15">
        <f t="shared" si="9"/>
        <v>-25540.320512820461</v>
      </c>
      <c r="X8" s="15">
        <f t="shared" si="9"/>
        <v>-28056.320512820461</v>
      </c>
      <c r="AA8" s="46"/>
      <c r="AB8" s="12">
        <v>5</v>
      </c>
    </row>
    <row r="9" spans="1:29" s="12" customFormat="1" x14ac:dyDescent="0.25">
      <c r="B9" s="37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4"/>
      <c r="P9" s="14"/>
      <c r="Q9" s="14"/>
      <c r="R9" s="14"/>
      <c r="S9" s="14"/>
      <c r="T9" s="14"/>
      <c r="U9" s="14"/>
      <c r="V9" s="14"/>
      <c r="W9" s="14"/>
      <c r="X9" s="14"/>
      <c r="AA9" s="46"/>
    </row>
    <row r="10" spans="1:29" s="12" customFormat="1" x14ac:dyDescent="0.25">
      <c r="A10" s="39"/>
      <c r="B10" s="39" t="s">
        <v>3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AA10" s="46"/>
    </row>
    <row r="11" spans="1:29" s="12" customFormat="1" x14ac:dyDescent="0.25">
      <c r="B11" s="40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AA11" s="46"/>
    </row>
    <row r="12" spans="1:29" s="18" customFormat="1" x14ac:dyDescent="0.25">
      <c r="A12" s="16"/>
      <c r="B12" s="17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AA12" s="53"/>
    </row>
    <row r="13" spans="1:29" ht="26.4" x14ac:dyDescent="0.25">
      <c r="A13" s="47" t="s">
        <v>36</v>
      </c>
      <c r="B13" s="41" t="s">
        <v>49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</row>
    <row r="14" spans="1:29" x14ac:dyDescent="0.25">
      <c r="A14" s="19"/>
      <c r="B14" s="21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</row>
    <row r="15" spans="1:29" x14ac:dyDescent="0.25">
      <c r="A15" s="19"/>
      <c r="B15" s="23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</row>
    <row r="16" spans="1:29" x14ac:dyDescent="0.25">
      <c r="A16" s="58" t="s">
        <v>77</v>
      </c>
      <c r="B16" s="23" t="s">
        <v>50</v>
      </c>
      <c r="C16" s="24">
        <v>20000</v>
      </c>
      <c r="E16" s="22"/>
      <c r="F16" s="22"/>
      <c r="G16" s="22"/>
      <c r="H16" s="24">
        <v>20000</v>
      </c>
      <c r="J16" s="25"/>
      <c r="K16" s="22"/>
      <c r="L16" s="22"/>
      <c r="M16" s="26">
        <v>20000</v>
      </c>
      <c r="N16" s="22"/>
      <c r="O16" s="22"/>
      <c r="P16" s="22"/>
      <c r="R16" s="22">
        <v>20000</v>
      </c>
      <c r="S16" s="22"/>
      <c r="T16" s="22"/>
      <c r="U16" s="22"/>
      <c r="V16" s="22">
        <f>+R16</f>
        <v>20000</v>
      </c>
      <c r="W16" s="22"/>
      <c r="X16" s="22"/>
      <c r="AA16" s="54">
        <f>SUM(C16:Z16)</f>
        <v>100000</v>
      </c>
      <c r="AB16" s="50">
        <f>+AA16/$AB$8</f>
        <v>20000</v>
      </c>
    </row>
    <row r="17" spans="1:29" x14ac:dyDescent="0.25">
      <c r="A17" s="19"/>
      <c r="B17" s="21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</row>
    <row r="18" spans="1:29" x14ac:dyDescent="0.25">
      <c r="A18" s="58" t="s">
        <v>77</v>
      </c>
      <c r="B18" s="21" t="s">
        <v>51</v>
      </c>
      <c r="C18" s="22"/>
      <c r="D18" s="22"/>
      <c r="E18" s="22"/>
      <c r="F18" s="24">
        <v>100000</v>
      </c>
      <c r="G18" s="22"/>
      <c r="H18" s="22"/>
      <c r="I18" s="22"/>
      <c r="J18" s="22"/>
      <c r="K18" s="22"/>
      <c r="L18" s="22"/>
      <c r="M18" s="22"/>
      <c r="N18" s="22"/>
      <c r="O18" s="22">
        <v>10000</v>
      </c>
      <c r="P18" s="22"/>
      <c r="Q18" s="22"/>
      <c r="S18" s="22"/>
      <c r="T18" s="22">
        <v>10000</v>
      </c>
      <c r="U18" s="22"/>
      <c r="V18" s="22"/>
      <c r="W18" s="22"/>
      <c r="X18" s="22"/>
      <c r="AA18" s="54">
        <f>SUM(C18:Z18)</f>
        <v>120000</v>
      </c>
      <c r="AB18" s="50">
        <f>+AA18/$AB$8</f>
        <v>24000</v>
      </c>
      <c r="AC18" s="4" t="s">
        <v>66</v>
      </c>
    </row>
    <row r="19" spans="1:29" x14ac:dyDescent="0.25">
      <c r="A19" s="19"/>
      <c r="B19" s="21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</row>
    <row r="20" spans="1:29" x14ac:dyDescent="0.25">
      <c r="A20" s="58" t="s">
        <v>77</v>
      </c>
      <c r="B20" s="21" t="s">
        <v>52</v>
      </c>
      <c r="C20" s="22"/>
      <c r="D20" s="22"/>
      <c r="E20" s="22"/>
      <c r="F20" s="22"/>
      <c r="G20" s="22"/>
      <c r="H20" s="24">
        <v>5000</v>
      </c>
      <c r="I20" s="22"/>
      <c r="J20" s="22"/>
      <c r="K20" s="22"/>
      <c r="M20" s="26">
        <v>5000</v>
      </c>
      <c r="N20" s="22"/>
      <c r="O20" s="22"/>
      <c r="P20" s="22"/>
      <c r="Q20" s="22"/>
      <c r="R20" s="22">
        <v>5000</v>
      </c>
      <c r="S20" s="22"/>
      <c r="T20" s="22"/>
      <c r="U20" s="22">
        <f>+R20</f>
        <v>5000</v>
      </c>
      <c r="V20" s="22"/>
      <c r="W20" s="22"/>
      <c r="X20" s="22"/>
      <c r="AA20" s="54">
        <f>SUM(C20:Z20)</f>
        <v>20000</v>
      </c>
      <c r="AB20" s="50">
        <f>+AA20/$AB$8</f>
        <v>4000</v>
      </c>
    </row>
    <row r="21" spans="1:29" x14ac:dyDescent="0.25">
      <c r="A21" s="19"/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</row>
    <row r="22" spans="1:29" x14ac:dyDescent="0.25">
      <c r="A22" s="19"/>
      <c r="B22" s="21" t="s">
        <v>79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</row>
    <row r="23" spans="1:29" x14ac:dyDescent="0.25">
      <c r="A23" s="19"/>
      <c r="B23" s="21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AA23" s="54">
        <f>SUM(C23:Z23)</f>
        <v>0</v>
      </c>
      <c r="AB23" s="50">
        <f>+AA23/$AB$8</f>
        <v>0</v>
      </c>
    </row>
    <row r="24" spans="1:29" x14ac:dyDescent="0.25">
      <c r="A24" s="19"/>
      <c r="B24" s="21" t="s">
        <v>80</v>
      </c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</row>
    <row r="25" spans="1:29" x14ac:dyDescent="0.25">
      <c r="A25" s="19"/>
      <c r="B25" s="21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AA25" s="54">
        <f>SUM(C25:Z25)</f>
        <v>0</v>
      </c>
      <c r="AB25" s="50">
        <f>+AA25/$AB$8</f>
        <v>0</v>
      </c>
    </row>
    <row r="26" spans="1:29" x14ac:dyDescent="0.25">
      <c r="A26" s="19"/>
      <c r="B26" s="21" t="s">
        <v>39</v>
      </c>
      <c r="C26" s="22"/>
      <c r="D26" s="22"/>
      <c r="E26" s="22"/>
      <c r="F26" s="22"/>
      <c r="G26" s="22"/>
      <c r="H26" s="22"/>
      <c r="I26" s="24">
        <v>45</v>
      </c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AA26" s="54">
        <f>SUM(C26:Z26)</f>
        <v>45</v>
      </c>
      <c r="AB26" s="50">
        <f>+AA26/$AB$8</f>
        <v>9</v>
      </c>
      <c r="AC26" s="4" t="s">
        <v>68</v>
      </c>
    </row>
    <row r="27" spans="1:29" x14ac:dyDescent="0.25">
      <c r="A27" s="19"/>
      <c r="B27" s="21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</row>
    <row r="28" spans="1:29" x14ac:dyDescent="0.25">
      <c r="A28" s="19"/>
      <c r="B28" s="21" t="s">
        <v>37</v>
      </c>
      <c r="C28" s="52">
        <v>-32</v>
      </c>
      <c r="D28" s="51"/>
      <c r="E28" s="51"/>
      <c r="F28" s="51"/>
      <c r="G28" s="59">
        <v>-38</v>
      </c>
      <c r="H28" s="51"/>
      <c r="I28" s="51"/>
      <c r="J28" s="51"/>
      <c r="K28" s="51">
        <f>+G28</f>
        <v>-38</v>
      </c>
      <c r="L28" s="51"/>
      <c r="M28" s="51"/>
      <c r="N28" s="51"/>
      <c r="O28" s="51"/>
      <c r="P28" s="51">
        <f>+K28</f>
        <v>-38</v>
      </c>
      <c r="Q28" s="51"/>
      <c r="R28" s="51"/>
      <c r="S28" s="51"/>
      <c r="T28" s="51">
        <f>+P28</f>
        <v>-38</v>
      </c>
      <c r="U28" s="51"/>
      <c r="V28" s="51"/>
      <c r="W28" s="51"/>
      <c r="X28" s="51"/>
      <c r="AA28" s="60">
        <f>SUM(C28:Z28)</f>
        <v>-184</v>
      </c>
      <c r="AB28" s="50">
        <f>+AA28/$AB$8</f>
        <v>-36.799999999999997</v>
      </c>
    </row>
    <row r="29" spans="1:29" x14ac:dyDescent="0.25">
      <c r="A29" s="19"/>
      <c r="B29" s="21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</row>
    <row r="30" spans="1:29" x14ac:dyDescent="0.25">
      <c r="A30" s="19"/>
      <c r="B30" s="21" t="s">
        <v>38</v>
      </c>
      <c r="C30" s="22"/>
      <c r="D30" s="22"/>
      <c r="E30" s="22"/>
      <c r="F30" s="27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AA30" s="54">
        <f>SUM(C30:Z30)</f>
        <v>0</v>
      </c>
      <c r="AB30" s="50">
        <f>+AA30/$AB$8</f>
        <v>0</v>
      </c>
    </row>
    <row r="31" spans="1:29" x14ac:dyDescent="0.25">
      <c r="A31" s="19"/>
      <c r="B31" s="21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</row>
    <row r="32" spans="1:29" x14ac:dyDescent="0.25">
      <c r="A32" s="19"/>
      <c r="B32" s="21" t="s">
        <v>43</v>
      </c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AA32" s="54">
        <f>SUM(C32:Z32)</f>
        <v>0</v>
      </c>
      <c r="AB32" s="50">
        <f>+AA32/$AB$8</f>
        <v>0</v>
      </c>
    </row>
    <row r="33" spans="1:28" x14ac:dyDescent="0.25">
      <c r="A33" s="19"/>
      <c r="B33" s="21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</row>
    <row r="34" spans="1:28" x14ac:dyDescent="0.25">
      <c r="A34" s="19"/>
      <c r="B34" s="21" t="s">
        <v>44</v>
      </c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AA34" s="54">
        <f>SUM(C34:Z34)</f>
        <v>0</v>
      </c>
      <c r="AB34" s="50">
        <f>+AA34/$AB$8</f>
        <v>0</v>
      </c>
    </row>
    <row r="35" spans="1:28" x14ac:dyDescent="0.25">
      <c r="A35" s="19"/>
      <c r="B35" s="21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</row>
    <row r="36" spans="1:28" x14ac:dyDescent="0.25">
      <c r="A36" s="19"/>
      <c r="B36" s="21" t="s">
        <v>45</v>
      </c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AA36" s="54">
        <f>SUM(C36:Z36)</f>
        <v>0</v>
      </c>
      <c r="AB36" s="50">
        <f>+AA36/$AB$8</f>
        <v>0</v>
      </c>
    </row>
    <row r="37" spans="1:28" x14ac:dyDescent="0.25">
      <c r="A37" s="19"/>
      <c r="B37" s="21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</row>
    <row r="38" spans="1:28" x14ac:dyDescent="0.25">
      <c r="A38" s="19"/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</row>
    <row r="39" spans="1:28" x14ac:dyDescent="0.25">
      <c r="A39" s="19"/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</row>
    <row r="40" spans="1:28" x14ac:dyDescent="0.25">
      <c r="B40" s="28" t="s">
        <v>4</v>
      </c>
      <c r="C40" s="15">
        <f>SUM(C14:C39)</f>
        <v>19968</v>
      </c>
      <c r="D40" s="15">
        <f t="shared" ref="D40:T40" si="10">SUM(D14:D39)</f>
        <v>0</v>
      </c>
      <c r="E40" s="15">
        <f t="shared" si="10"/>
        <v>0</v>
      </c>
      <c r="F40" s="15">
        <f t="shared" si="10"/>
        <v>100000</v>
      </c>
      <c r="G40" s="15">
        <f t="shared" si="10"/>
        <v>-38</v>
      </c>
      <c r="H40" s="15">
        <f t="shared" si="10"/>
        <v>25000</v>
      </c>
      <c r="I40" s="15">
        <f t="shared" si="10"/>
        <v>45</v>
      </c>
      <c r="J40" s="15">
        <f t="shared" si="10"/>
        <v>0</v>
      </c>
      <c r="K40" s="15">
        <f t="shared" si="10"/>
        <v>-38</v>
      </c>
      <c r="L40" s="15">
        <f t="shared" si="10"/>
        <v>0</v>
      </c>
      <c r="M40" s="15">
        <f t="shared" si="10"/>
        <v>25000</v>
      </c>
      <c r="N40" s="15">
        <f t="shared" si="10"/>
        <v>0</v>
      </c>
      <c r="O40" s="15">
        <f t="shared" si="10"/>
        <v>10000</v>
      </c>
      <c r="P40" s="15">
        <f t="shared" si="10"/>
        <v>-38</v>
      </c>
      <c r="Q40" s="15">
        <f t="shared" si="10"/>
        <v>0</v>
      </c>
      <c r="R40" s="15">
        <f t="shared" si="10"/>
        <v>25000</v>
      </c>
      <c r="S40" s="15">
        <f t="shared" si="10"/>
        <v>0</v>
      </c>
      <c r="T40" s="15">
        <f t="shared" si="10"/>
        <v>9962</v>
      </c>
      <c r="U40" s="15">
        <f t="shared" ref="U40" si="11">SUM(U14:U39)</f>
        <v>5000</v>
      </c>
      <c r="V40" s="15">
        <f t="shared" ref="V40" si="12">SUM(V14:V39)</f>
        <v>20000</v>
      </c>
      <c r="W40" s="15">
        <f t="shared" ref="W40:X40" si="13">SUM(W14:W39)</f>
        <v>0</v>
      </c>
      <c r="X40" s="15">
        <f t="shared" si="13"/>
        <v>0</v>
      </c>
      <c r="AA40" s="54">
        <f>SUM(C40:Z40)</f>
        <v>239861</v>
      </c>
      <c r="AB40" s="50">
        <f>+AA40/$AB$8</f>
        <v>47972.2</v>
      </c>
    </row>
    <row r="41" spans="1:28" x14ac:dyDescent="0.25"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</row>
    <row r="42" spans="1:28" x14ac:dyDescent="0.25"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</row>
    <row r="43" spans="1:28" x14ac:dyDescent="0.25">
      <c r="A43" s="39"/>
      <c r="B43" s="39" t="s">
        <v>5</v>
      </c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</row>
    <row r="44" spans="1:28" x14ac:dyDescent="0.25"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</row>
    <row r="45" spans="1:28" ht="39.6" x14ac:dyDescent="0.25">
      <c r="A45" s="47" t="s">
        <v>40</v>
      </c>
      <c r="B45" s="29" t="s">
        <v>15</v>
      </c>
      <c r="C45" s="22"/>
      <c r="D45" s="1">
        <v>10300</v>
      </c>
      <c r="E45" s="22"/>
      <c r="F45" s="1">
        <v>10300</v>
      </c>
      <c r="G45" s="22"/>
      <c r="H45" s="1">
        <v>10200</v>
      </c>
      <c r="I45" s="22"/>
      <c r="J45" s="1">
        <f>10200+11000</f>
        <v>21200</v>
      </c>
      <c r="K45" s="22"/>
      <c r="L45" s="22">
        <f>SUM(L46:L57)*1.077</f>
        <v>10148.653846153844</v>
      </c>
      <c r="M45" s="1"/>
      <c r="N45" s="22">
        <f>SUM(N46:N57)*1.077</f>
        <v>12634.038461538461</v>
      </c>
      <c r="O45" s="22"/>
      <c r="P45" s="22">
        <f>SUM(P46:P57)*1.077</f>
        <v>12634.038461538461</v>
      </c>
      <c r="Q45" s="1"/>
      <c r="R45" s="22">
        <f>SUM(R46:R57)*1.077</f>
        <v>12634.038461538461</v>
      </c>
      <c r="S45" s="1"/>
      <c r="T45" s="22">
        <f>SUM(T46:T57)*1.077</f>
        <v>12634.038461538461</v>
      </c>
      <c r="U45" s="1"/>
      <c r="V45" s="22">
        <f>SUM(V46:V57)*1.077</f>
        <v>14083.846153846152</v>
      </c>
      <c r="W45" s="1"/>
      <c r="X45" s="22">
        <f>SUM(X46:X57)*1.077</f>
        <v>14083.846153846152</v>
      </c>
      <c r="AA45" s="54">
        <f>SUM(C45:Z45)</f>
        <v>140852.50000000003</v>
      </c>
      <c r="AB45" s="50">
        <f>+AA45/$AB$8</f>
        <v>28170.500000000007</v>
      </c>
    </row>
    <row r="46" spans="1:28" x14ac:dyDescent="0.25">
      <c r="A46" s="46" t="s">
        <v>77</v>
      </c>
      <c r="B46" s="3" t="s">
        <v>16</v>
      </c>
      <c r="C46" s="22"/>
      <c r="D46" s="22">
        <f>75000/26</f>
        <v>2884.6153846153848</v>
      </c>
      <c r="E46" s="22"/>
      <c r="F46" s="22">
        <f>75000/26</f>
        <v>2884.6153846153848</v>
      </c>
      <c r="G46" s="22"/>
      <c r="H46" s="22">
        <f>75000/26</f>
        <v>2884.6153846153848</v>
      </c>
      <c r="I46" s="22"/>
      <c r="J46" s="22">
        <f>75000/26</f>
        <v>2884.6153846153848</v>
      </c>
      <c r="K46" s="22"/>
      <c r="L46" s="22">
        <f>75000/26</f>
        <v>2884.6153846153848</v>
      </c>
      <c r="M46" s="1"/>
      <c r="N46" s="22">
        <f>75000/26</f>
        <v>2884.6153846153848</v>
      </c>
      <c r="O46" s="22"/>
      <c r="P46" s="22">
        <f>75000/26</f>
        <v>2884.6153846153848</v>
      </c>
      <c r="Q46" s="1"/>
      <c r="R46" s="22">
        <f>75000/26</f>
        <v>2884.6153846153848</v>
      </c>
      <c r="S46" s="1"/>
      <c r="T46" s="22">
        <f>75000/26</f>
        <v>2884.6153846153848</v>
      </c>
      <c r="U46" s="1"/>
      <c r="V46" s="22">
        <f>75000/26</f>
        <v>2884.6153846153848</v>
      </c>
      <c r="W46" s="1"/>
      <c r="X46" s="22">
        <f>75000/26</f>
        <v>2884.6153846153848</v>
      </c>
    </row>
    <row r="47" spans="1:28" x14ac:dyDescent="0.25">
      <c r="A47" s="46" t="s">
        <v>77</v>
      </c>
      <c r="B47" s="3" t="s">
        <v>17</v>
      </c>
      <c r="C47" s="22"/>
      <c r="D47" s="22">
        <v>1153.8461538461538</v>
      </c>
      <c r="E47" s="22"/>
      <c r="F47" s="22">
        <v>1153.8461538461538</v>
      </c>
      <c r="G47" s="22"/>
      <c r="H47" s="22">
        <v>1153.8461538461538</v>
      </c>
      <c r="I47" s="22"/>
      <c r="J47" s="22">
        <v>1153.8461538461538</v>
      </c>
      <c r="K47" s="22"/>
      <c r="L47" s="22">
        <v>1153.8461538461538</v>
      </c>
      <c r="M47" s="1"/>
      <c r="N47" s="22">
        <v>1153.8461538461538</v>
      </c>
      <c r="O47" s="22"/>
      <c r="P47" s="22">
        <v>1153.8461538461538</v>
      </c>
      <c r="Q47" s="1"/>
      <c r="R47" s="22">
        <v>1153.8461538461538</v>
      </c>
      <c r="S47" s="1"/>
      <c r="T47" s="22">
        <v>1153.8461538461538</v>
      </c>
      <c r="U47" s="1"/>
      <c r="V47" s="22">
        <v>1153.8461538461538</v>
      </c>
      <c r="W47" s="1"/>
      <c r="X47" s="22">
        <v>1153.8461538461538</v>
      </c>
    </row>
    <row r="48" spans="1:28" x14ac:dyDescent="0.25">
      <c r="A48" s="46" t="s">
        <v>77</v>
      </c>
      <c r="B48" s="3" t="s">
        <v>18</v>
      </c>
      <c r="C48" s="22"/>
      <c r="D48" s="22">
        <f>50000/26</f>
        <v>1923.0769230769231</v>
      </c>
      <c r="E48" s="22"/>
      <c r="F48" s="22">
        <f>50000/26</f>
        <v>1923.0769230769231</v>
      </c>
      <c r="G48" s="22"/>
      <c r="H48" s="22">
        <f>50000/26</f>
        <v>1923.0769230769231</v>
      </c>
      <c r="I48" s="22"/>
      <c r="J48" s="22">
        <f>50000/26</f>
        <v>1923.0769230769231</v>
      </c>
      <c r="K48" s="22"/>
      <c r="L48" s="22">
        <f>50000/26</f>
        <v>1923.0769230769231</v>
      </c>
      <c r="M48" s="1"/>
      <c r="N48" s="22">
        <f>50000/26</f>
        <v>1923.0769230769231</v>
      </c>
      <c r="O48" s="22"/>
      <c r="P48" s="22">
        <f>50000/26</f>
        <v>1923.0769230769231</v>
      </c>
      <c r="Q48" s="1"/>
      <c r="R48" s="22">
        <f>50000/26</f>
        <v>1923.0769230769231</v>
      </c>
      <c r="S48" s="1"/>
      <c r="T48" s="22">
        <f>50000/26</f>
        <v>1923.0769230769231</v>
      </c>
      <c r="U48" s="1"/>
      <c r="V48" s="22">
        <f>50000/26</f>
        <v>1923.0769230769231</v>
      </c>
      <c r="W48" s="1"/>
      <c r="X48" s="22">
        <f>50000/26</f>
        <v>1923.0769230769231</v>
      </c>
    </row>
    <row r="49" spans="1:29" x14ac:dyDescent="0.25">
      <c r="A49" s="46" t="s">
        <v>77</v>
      </c>
      <c r="B49" s="3" t="s">
        <v>19</v>
      </c>
      <c r="C49" s="22"/>
      <c r="D49" s="22">
        <f>60000/26</f>
        <v>2307.6923076923076</v>
      </c>
      <c r="E49" s="22"/>
      <c r="F49" s="22">
        <f>60000/26</f>
        <v>2307.6923076923076</v>
      </c>
      <c r="G49" s="22"/>
      <c r="H49" s="22">
        <f>60000/26</f>
        <v>2307.6923076923076</v>
      </c>
      <c r="I49" s="22"/>
      <c r="J49" s="22">
        <f>60000/26</f>
        <v>2307.6923076923076</v>
      </c>
      <c r="K49" s="22"/>
      <c r="L49" s="22">
        <f>60000/26</f>
        <v>2307.6923076923076</v>
      </c>
      <c r="M49" s="1"/>
      <c r="N49" s="22">
        <f>60000/26</f>
        <v>2307.6923076923076</v>
      </c>
      <c r="O49" s="22"/>
      <c r="P49" s="22">
        <f>60000/26</f>
        <v>2307.6923076923076</v>
      </c>
      <c r="Q49" s="1"/>
      <c r="R49" s="22">
        <f>60000/26</f>
        <v>2307.6923076923076</v>
      </c>
      <c r="S49" s="1"/>
      <c r="T49" s="22">
        <f>60000/26</f>
        <v>2307.6923076923076</v>
      </c>
      <c r="U49" s="1"/>
      <c r="V49" s="22">
        <f>60000/26</f>
        <v>2307.6923076923076</v>
      </c>
      <c r="W49" s="1"/>
      <c r="X49" s="22">
        <f>60000/26</f>
        <v>2307.6923076923076</v>
      </c>
    </row>
    <row r="50" spans="1:29" x14ac:dyDescent="0.25">
      <c r="A50" s="46" t="s">
        <v>77</v>
      </c>
      <c r="B50" s="3" t="s">
        <v>20</v>
      </c>
      <c r="C50" s="22"/>
      <c r="D50" s="22">
        <v>576.92307692307691</v>
      </c>
      <c r="E50" s="22"/>
      <c r="F50" s="22">
        <v>576.92307692307691</v>
      </c>
      <c r="G50" s="22"/>
      <c r="H50" s="22">
        <v>576.92307692307691</v>
      </c>
      <c r="I50" s="22"/>
      <c r="J50" s="22">
        <v>576.92307692307691</v>
      </c>
      <c r="K50" s="22"/>
      <c r="L50" s="22">
        <v>576.92307692307691</v>
      </c>
      <c r="M50" s="1"/>
      <c r="N50" s="22">
        <v>576.92307692307691</v>
      </c>
      <c r="O50" s="22"/>
      <c r="P50" s="22">
        <v>576.92307692307691</v>
      </c>
      <c r="Q50" s="1"/>
      <c r="R50" s="22">
        <v>576.92307692307691</v>
      </c>
      <c r="S50" s="1"/>
      <c r="T50" s="22">
        <v>576.92307692307691</v>
      </c>
      <c r="U50" s="1"/>
      <c r="V50" s="22">
        <v>576.92307692307691</v>
      </c>
      <c r="W50" s="1"/>
      <c r="X50" s="22">
        <v>576.92307692307691</v>
      </c>
    </row>
    <row r="51" spans="1:29" x14ac:dyDescent="0.25">
      <c r="A51" s="46" t="s">
        <v>77</v>
      </c>
      <c r="B51" s="3" t="s">
        <v>21</v>
      </c>
      <c r="C51" s="22"/>
      <c r="D51" s="22">
        <f>50000/26</f>
        <v>1923.0769230769231</v>
      </c>
      <c r="E51" s="22"/>
      <c r="F51" s="22">
        <v>576.92307692307691</v>
      </c>
      <c r="G51" s="22"/>
      <c r="H51" s="22">
        <v>576.92307692307691</v>
      </c>
      <c r="I51" s="22"/>
      <c r="J51" s="22">
        <v>576.92307692307691</v>
      </c>
      <c r="K51" s="22"/>
      <c r="L51" s="22">
        <v>576.92307692307691</v>
      </c>
      <c r="M51" s="1"/>
      <c r="N51" s="22">
        <v>576.92307692307691</v>
      </c>
      <c r="O51" s="22"/>
      <c r="P51" s="22">
        <v>576.92307692307691</v>
      </c>
      <c r="Q51" s="1"/>
      <c r="R51" s="22">
        <v>576.92307692307691</v>
      </c>
      <c r="S51" s="1"/>
      <c r="T51" s="22">
        <v>576.92307692307691</v>
      </c>
      <c r="U51" s="1"/>
      <c r="V51" s="22">
        <v>576.92307692307691</v>
      </c>
      <c r="W51" s="1"/>
      <c r="X51" s="22">
        <v>576.92307692307691</v>
      </c>
    </row>
    <row r="52" spans="1:29" x14ac:dyDescent="0.25">
      <c r="A52" s="46" t="s">
        <v>78</v>
      </c>
      <c r="B52" s="3" t="s">
        <v>60</v>
      </c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1"/>
      <c r="N52" s="22">
        <f>60000/26</f>
        <v>2307.6923076923076</v>
      </c>
      <c r="O52" s="22"/>
      <c r="P52" s="22">
        <f>+N52</f>
        <v>2307.6923076923076</v>
      </c>
      <c r="Q52" s="1"/>
      <c r="R52" s="22">
        <f>+P52</f>
        <v>2307.6923076923076</v>
      </c>
      <c r="S52" s="1"/>
      <c r="T52" s="22">
        <f>+R52</f>
        <v>2307.6923076923076</v>
      </c>
      <c r="U52" s="1"/>
      <c r="V52" s="22">
        <f>+T52</f>
        <v>2307.6923076923076</v>
      </c>
      <c r="W52" s="1"/>
      <c r="X52" s="22">
        <f>+V52</f>
        <v>2307.6923076923076</v>
      </c>
    </row>
    <row r="53" spans="1:29" x14ac:dyDescent="0.25">
      <c r="A53" s="46" t="s">
        <v>78</v>
      </c>
      <c r="B53" s="3" t="s">
        <v>59</v>
      </c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1"/>
      <c r="N53" s="22"/>
      <c r="O53" s="22"/>
      <c r="P53" s="22"/>
      <c r="Q53" s="1"/>
      <c r="R53" s="22"/>
      <c r="S53" s="1"/>
      <c r="T53" s="22"/>
      <c r="U53" s="1"/>
      <c r="V53" s="22">
        <f>35000/26</f>
        <v>1346.1538461538462</v>
      </c>
      <c r="W53" s="1"/>
      <c r="X53" s="22">
        <f>+V53</f>
        <v>1346.1538461538462</v>
      </c>
    </row>
    <row r="54" spans="1:29" x14ac:dyDescent="0.25">
      <c r="A54" s="46"/>
      <c r="B54" s="3" t="s">
        <v>22</v>
      </c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1"/>
      <c r="N54" s="22"/>
      <c r="O54" s="22"/>
      <c r="P54" s="22"/>
      <c r="Q54" s="1"/>
      <c r="R54" s="22"/>
      <c r="S54" s="1"/>
      <c r="T54" s="22"/>
      <c r="U54" s="1"/>
      <c r="V54" s="22"/>
      <c r="W54" s="1"/>
      <c r="X54" s="22"/>
    </row>
    <row r="55" spans="1:29" x14ac:dyDescent="0.25">
      <c r="A55" s="46"/>
      <c r="B55" s="3" t="s">
        <v>23</v>
      </c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1"/>
      <c r="N55" s="22"/>
      <c r="O55" s="22"/>
      <c r="P55" s="22"/>
      <c r="Q55" s="1"/>
      <c r="R55" s="22"/>
      <c r="S55" s="1"/>
      <c r="T55" s="22"/>
      <c r="U55" s="1"/>
      <c r="V55" s="22"/>
      <c r="W55" s="1"/>
      <c r="X55" s="22"/>
    </row>
    <row r="56" spans="1:29" x14ac:dyDescent="0.25">
      <c r="B56" s="29" t="s">
        <v>24</v>
      </c>
      <c r="C56" s="22"/>
      <c r="D56" s="22"/>
      <c r="E56" s="22"/>
      <c r="F56" s="22"/>
      <c r="G56" s="22"/>
      <c r="H56" s="1"/>
      <c r="I56" s="22"/>
      <c r="J56" s="1">
        <v>10000</v>
      </c>
      <c r="K56" s="22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AA56" s="54">
        <f>SUM(C56:Z56)</f>
        <v>10000</v>
      </c>
      <c r="AB56" s="50">
        <f>+AA56/$AB$8</f>
        <v>2000</v>
      </c>
    </row>
    <row r="57" spans="1:29" x14ac:dyDescent="0.25">
      <c r="B57" s="29"/>
      <c r="C57" s="22"/>
      <c r="D57" s="22"/>
      <c r="E57" s="22"/>
      <c r="F57" s="22"/>
      <c r="G57" s="22"/>
      <c r="H57" s="1"/>
      <c r="I57" s="22"/>
      <c r="J57" s="1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AA57" s="54"/>
    </row>
    <row r="58" spans="1:29" x14ac:dyDescent="0.25"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</row>
    <row r="59" spans="1:29" ht="26.4" x14ac:dyDescent="0.25">
      <c r="A59" s="47" t="s">
        <v>81</v>
      </c>
      <c r="B59" s="29" t="s">
        <v>41</v>
      </c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</row>
    <row r="60" spans="1:29" x14ac:dyDescent="0.25">
      <c r="A60" s="46" t="s">
        <v>82</v>
      </c>
      <c r="B60" s="21" t="s">
        <v>6</v>
      </c>
      <c r="C60" s="1"/>
      <c r="D60" s="1"/>
      <c r="E60" s="1"/>
      <c r="F60" s="1">
        <v>2000</v>
      </c>
      <c r="G60" s="1"/>
      <c r="H60" s="1"/>
      <c r="I60" s="1"/>
      <c r="J60" s="1"/>
      <c r="K60" s="1"/>
      <c r="L60" s="1"/>
      <c r="M60" s="1"/>
      <c r="N60" s="1"/>
      <c r="O60" s="1"/>
      <c r="P60" s="22">
        <v>10000</v>
      </c>
      <c r="Q60" s="1"/>
      <c r="R60" s="1"/>
      <c r="S60" s="1"/>
      <c r="T60" s="1"/>
      <c r="U60" s="1"/>
      <c r="V60" s="1"/>
      <c r="W60" s="1"/>
      <c r="X60" s="1"/>
      <c r="AA60" s="54">
        <f>SUM(C60:Z60)</f>
        <v>12000</v>
      </c>
      <c r="AB60" s="50">
        <f t="shared" ref="AB60:AB61" si="14">+AA60/$AB$8</f>
        <v>2400</v>
      </c>
      <c r="AC60" s="4" t="s">
        <v>69</v>
      </c>
    </row>
    <row r="61" spans="1:29" x14ac:dyDescent="0.25">
      <c r="A61" s="46" t="s">
        <v>82</v>
      </c>
      <c r="B61" s="21" t="s">
        <v>47</v>
      </c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22">
        <v>1000</v>
      </c>
      <c r="Q61" s="1"/>
      <c r="R61" s="1"/>
      <c r="S61" s="1"/>
      <c r="T61" s="1"/>
      <c r="U61" s="1"/>
      <c r="V61" s="1"/>
      <c r="W61" s="1"/>
      <c r="X61" s="1"/>
      <c r="AA61" s="54">
        <f>SUM(C61:Z61)</f>
        <v>1000</v>
      </c>
      <c r="AB61" s="50">
        <f t="shared" si="14"/>
        <v>200</v>
      </c>
      <c r="AC61" s="4" t="s">
        <v>69</v>
      </c>
    </row>
    <row r="62" spans="1:29" x14ac:dyDescent="0.25">
      <c r="B62" s="2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9" x14ac:dyDescent="0.25">
      <c r="A63" s="46" t="s">
        <v>77</v>
      </c>
      <c r="B63" s="21" t="s">
        <v>46</v>
      </c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9" x14ac:dyDescent="0.25">
      <c r="A64" s="46" t="s">
        <v>82</v>
      </c>
      <c r="B64" s="21" t="s">
        <v>7</v>
      </c>
      <c r="C64" s="1"/>
      <c r="D64" s="1"/>
      <c r="E64" s="1"/>
      <c r="F64" s="1">
        <v>125</v>
      </c>
      <c r="G64" s="1"/>
      <c r="H64" s="1"/>
      <c r="I64" s="1"/>
      <c r="J64" s="1">
        <v>25</v>
      </c>
      <c r="K64" s="22"/>
      <c r="L64" s="22"/>
      <c r="M64" s="22"/>
      <c r="N64" s="22"/>
      <c r="O64" s="22">
        <v>100</v>
      </c>
      <c r="P64" s="22"/>
      <c r="Q64" s="22"/>
      <c r="R64" s="22"/>
      <c r="S64" s="22">
        <v>100</v>
      </c>
      <c r="T64" s="22"/>
      <c r="U64" s="22"/>
      <c r="V64" s="22"/>
      <c r="W64" s="22"/>
      <c r="X64" s="22">
        <v>100</v>
      </c>
      <c r="AA64" s="54">
        <f t="shared" ref="AA64:AA70" si="15">SUM(C64:Z64)</f>
        <v>450</v>
      </c>
      <c r="AB64" s="50">
        <f t="shared" ref="AB64:AB70" si="16">+AA64/$AB$8</f>
        <v>90</v>
      </c>
    </row>
    <row r="65" spans="1:29" x14ac:dyDescent="0.25">
      <c r="A65" s="46" t="s">
        <v>77</v>
      </c>
      <c r="B65" s="21" t="s">
        <v>14</v>
      </c>
      <c r="C65" s="1"/>
      <c r="D65" s="1"/>
      <c r="E65" s="1"/>
      <c r="F65" s="1"/>
      <c r="G65" s="1"/>
      <c r="H65" s="1"/>
      <c r="I65" s="1"/>
      <c r="J65" s="1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AA65" s="54">
        <f t="shared" si="15"/>
        <v>0</v>
      </c>
      <c r="AB65" s="50">
        <f t="shared" si="16"/>
        <v>0</v>
      </c>
      <c r="AC65" s="4" t="s">
        <v>70</v>
      </c>
    </row>
    <row r="66" spans="1:29" x14ac:dyDescent="0.25">
      <c r="A66" s="46" t="s">
        <v>77</v>
      </c>
      <c r="B66" s="21" t="s">
        <v>8</v>
      </c>
      <c r="C66" s="1"/>
      <c r="D66" s="1"/>
      <c r="E66" s="1"/>
      <c r="F66" s="1"/>
      <c r="G66" s="1"/>
      <c r="H66" s="1"/>
      <c r="I66" s="1"/>
      <c r="J66" s="1"/>
      <c r="K66" s="22"/>
      <c r="L66" s="22"/>
      <c r="M66" s="22"/>
      <c r="N66" s="22">
        <v>300</v>
      </c>
      <c r="O66" s="22"/>
      <c r="P66" s="22"/>
      <c r="Q66" s="22"/>
      <c r="R66" s="22"/>
      <c r="S66" s="22">
        <v>300</v>
      </c>
      <c r="T66" s="22"/>
      <c r="U66" s="22"/>
      <c r="V66" s="22"/>
      <c r="W66" s="22">
        <v>300</v>
      </c>
      <c r="X66" s="22"/>
      <c r="AA66" s="54">
        <f t="shared" si="15"/>
        <v>900</v>
      </c>
      <c r="AB66" s="50">
        <f t="shared" si="16"/>
        <v>180</v>
      </c>
      <c r="AC66" s="4" t="s">
        <v>71</v>
      </c>
    </row>
    <row r="67" spans="1:29" x14ac:dyDescent="0.25">
      <c r="A67" s="46" t="s">
        <v>77</v>
      </c>
      <c r="B67" s="42" t="s">
        <v>27</v>
      </c>
      <c r="C67" s="1"/>
      <c r="D67" s="1"/>
      <c r="E67" s="1">
        <v>62</v>
      </c>
      <c r="F67" s="1"/>
      <c r="G67" s="1">
        <v>62</v>
      </c>
      <c r="H67" s="1"/>
      <c r="I67" s="1">
        <v>62</v>
      </c>
      <c r="J67" s="1"/>
      <c r="K67" s="22">
        <v>62</v>
      </c>
      <c r="L67" s="22"/>
      <c r="M67" s="22">
        <v>62</v>
      </c>
      <c r="N67" s="22"/>
      <c r="O67" s="22">
        <v>64</v>
      </c>
      <c r="P67" s="22"/>
      <c r="Q67" s="22">
        <v>64</v>
      </c>
      <c r="R67" s="22"/>
      <c r="S67" s="22">
        <v>64</v>
      </c>
      <c r="T67" s="22"/>
      <c r="U67" s="22">
        <v>64</v>
      </c>
      <c r="V67" s="22"/>
      <c r="W67" s="22">
        <v>66</v>
      </c>
      <c r="X67" s="22"/>
      <c r="AA67" s="54">
        <f t="shared" si="15"/>
        <v>632</v>
      </c>
      <c r="AB67" s="50">
        <f t="shared" si="16"/>
        <v>126.4</v>
      </c>
    </row>
    <row r="68" spans="1:29" x14ac:dyDescent="0.25">
      <c r="A68" s="46" t="s">
        <v>77</v>
      </c>
      <c r="B68" s="42" t="s">
        <v>25</v>
      </c>
      <c r="C68" s="1">
        <f>5*600</f>
        <v>3000</v>
      </c>
      <c r="D68" s="1"/>
      <c r="E68" s="1"/>
      <c r="F68" s="1"/>
      <c r="G68" s="1">
        <f>+C68</f>
        <v>3000</v>
      </c>
      <c r="H68" s="1"/>
      <c r="I68" s="1"/>
      <c r="J68" s="1"/>
      <c r="K68" s="22">
        <f>+G68</f>
        <v>3000</v>
      </c>
      <c r="L68" s="22"/>
      <c r="M68" s="22"/>
      <c r="N68" s="22"/>
      <c r="O68" s="22"/>
      <c r="P68" s="22">
        <f>+K68+600</f>
        <v>3600</v>
      </c>
      <c r="Q68" s="22"/>
      <c r="R68" s="22"/>
      <c r="S68" s="22"/>
      <c r="T68" s="22">
        <f>+P68</f>
        <v>3600</v>
      </c>
      <c r="U68" s="22"/>
      <c r="V68" s="22"/>
      <c r="W68" s="22"/>
      <c r="X68" s="22"/>
      <c r="AA68" s="54">
        <f t="shared" si="15"/>
        <v>16200</v>
      </c>
      <c r="AB68" s="50">
        <f t="shared" si="16"/>
        <v>3240</v>
      </c>
    </row>
    <row r="69" spans="1:29" x14ac:dyDescent="0.25">
      <c r="A69" s="46" t="s">
        <v>77</v>
      </c>
      <c r="B69" s="42" t="s">
        <v>26</v>
      </c>
      <c r="C69" s="1"/>
      <c r="D69" s="1"/>
      <c r="E69" s="1"/>
      <c r="F69" s="1"/>
      <c r="G69" s="1"/>
      <c r="H69" s="1"/>
      <c r="I69" s="1"/>
      <c r="J69" s="1"/>
      <c r="K69" s="22"/>
      <c r="L69" s="22"/>
      <c r="M69" s="22"/>
      <c r="N69" s="22"/>
      <c r="O69" s="22"/>
      <c r="P69" s="22"/>
      <c r="Q69" s="22">
        <v>2500</v>
      </c>
      <c r="S69" s="22"/>
      <c r="T69" s="22"/>
      <c r="U69" s="22"/>
      <c r="V69" s="22"/>
      <c r="W69" s="22"/>
      <c r="X69" s="22"/>
      <c r="AA69" s="54">
        <f t="shared" si="15"/>
        <v>2500</v>
      </c>
      <c r="AB69" s="50">
        <f t="shared" si="16"/>
        <v>500</v>
      </c>
    </row>
    <row r="70" spans="1:29" x14ac:dyDescent="0.25">
      <c r="A70" s="46" t="s">
        <v>77</v>
      </c>
      <c r="B70" s="42" t="s">
        <v>28</v>
      </c>
      <c r="C70" s="1"/>
      <c r="D70" s="1"/>
      <c r="E70" s="1">
        <v>5000</v>
      </c>
      <c r="F70" s="1"/>
      <c r="G70" s="1"/>
      <c r="H70" s="1"/>
      <c r="I70" s="1"/>
      <c r="J70" s="1">
        <v>500</v>
      </c>
      <c r="K70" s="22"/>
      <c r="L70" s="22"/>
      <c r="M70" s="22"/>
      <c r="N70" s="22">
        <v>1000</v>
      </c>
      <c r="O70" s="22"/>
      <c r="P70" s="22"/>
      <c r="Q70" s="22"/>
      <c r="R70" s="22"/>
      <c r="S70" s="22">
        <v>5000</v>
      </c>
      <c r="T70" s="22"/>
      <c r="U70" s="22"/>
      <c r="V70" s="22"/>
      <c r="W70" s="22">
        <v>1000</v>
      </c>
      <c r="X70" s="22"/>
      <c r="AA70" s="54">
        <f t="shared" si="15"/>
        <v>12500</v>
      </c>
      <c r="AB70" s="50">
        <f t="shared" si="16"/>
        <v>2500</v>
      </c>
    </row>
    <row r="71" spans="1:29" x14ac:dyDescent="0.25">
      <c r="A71" s="46" t="s">
        <v>77</v>
      </c>
      <c r="B71" s="42" t="s">
        <v>55</v>
      </c>
      <c r="C71" s="1"/>
      <c r="D71" s="1"/>
      <c r="E71" s="1"/>
      <c r="F71" s="1">
        <v>100</v>
      </c>
      <c r="G71" s="1"/>
      <c r="H71" s="1"/>
      <c r="I71" s="1"/>
      <c r="J71" s="1">
        <v>150</v>
      </c>
      <c r="K71" s="22"/>
      <c r="L71" s="22"/>
      <c r="M71" s="22"/>
      <c r="N71" s="22">
        <v>500</v>
      </c>
      <c r="O71" s="22"/>
      <c r="P71" s="22"/>
      <c r="Q71" s="22"/>
      <c r="R71" s="22">
        <v>1000</v>
      </c>
      <c r="S71" s="22"/>
      <c r="T71" s="22"/>
      <c r="U71" s="22"/>
      <c r="V71" s="22">
        <v>500</v>
      </c>
      <c r="W71" s="22"/>
      <c r="X71" s="22"/>
      <c r="AA71" s="54"/>
    </row>
    <row r="72" spans="1:29" x14ac:dyDescent="0.25">
      <c r="B72" s="42"/>
      <c r="C72" s="1"/>
      <c r="D72" s="1"/>
      <c r="E72" s="1"/>
      <c r="F72" s="1"/>
      <c r="G72" s="1"/>
      <c r="H72" s="1"/>
      <c r="I72" s="1"/>
      <c r="J72" s="1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AA72" s="54"/>
    </row>
    <row r="73" spans="1:29" x14ac:dyDescent="0.25">
      <c r="A73" s="46" t="s">
        <v>77</v>
      </c>
      <c r="B73" s="42" t="s">
        <v>57</v>
      </c>
      <c r="C73" s="1">
        <f>2000*(26/12)</f>
        <v>4333.333333333333</v>
      </c>
      <c r="D73" s="1"/>
      <c r="E73" s="1"/>
      <c r="F73" s="1"/>
      <c r="G73" s="1">
        <f>+C73</f>
        <v>4333.333333333333</v>
      </c>
      <c r="H73" s="1"/>
      <c r="I73" s="1"/>
      <c r="J73" s="1"/>
      <c r="K73" s="22">
        <f>+G73</f>
        <v>4333.333333333333</v>
      </c>
      <c r="L73" s="22"/>
      <c r="M73" s="22"/>
      <c r="N73" s="22"/>
      <c r="O73" s="22"/>
      <c r="P73" s="22">
        <f>+K73</f>
        <v>4333.333333333333</v>
      </c>
      <c r="Q73" s="22"/>
      <c r="R73" s="22"/>
      <c r="S73" s="22"/>
      <c r="T73" s="22">
        <f>+P73</f>
        <v>4333.333333333333</v>
      </c>
      <c r="U73" s="22"/>
      <c r="V73" s="22"/>
      <c r="W73" s="22"/>
      <c r="X73" s="22"/>
      <c r="AA73" s="54">
        <f>SUM(C73:Z73)</f>
        <v>21666.666666666664</v>
      </c>
      <c r="AB73" s="50">
        <f t="shared" ref="AB73" si="17">+AA73/$AB$8</f>
        <v>4333.333333333333</v>
      </c>
    </row>
    <row r="74" spans="1:29" x14ac:dyDescent="0.25">
      <c r="A74" s="46" t="s">
        <v>77</v>
      </c>
      <c r="B74" s="42" t="s">
        <v>54</v>
      </c>
      <c r="C74" s="1"/>
      <c r="D74" s="1">
        <v>600</v>
      </c>
      <c r="E74" s="1"/>
      <c r="F74" s="1"/>
      <c r="G74" s="1"/>
      <c r="H74" s="1">
        <v>600</v>
      </c>
      <c r="I74" s="1"/>
      <c r="J74" s="1"/>
      <c r="K74" s="22"/>
      <c r="L74" s="22">
        <v>600</v>
      </c>
      <c r="M74" s="22"/>
      <c r="N74" s="22"/>
      <c r="O74" s="22"/>
      <c r="P74" s="22"/>
      <c r="Q74" s="22">
        <v>600</v>
      </c>
      <c r="R74" s="22"/>
      <c r="S74" s="22"/>
      <c r="T74" s="22"/>
      <c r="U74" s="22">
        <v>600</v>
      </c>
      <c r="V74" s="22"/>
      <c r="W74" s="22"/>
      <c r="X74" s="22"/>
      <c r="AA74" s="54">
        <f>SUM(C74:Z74)</f>
        <v>3000</v>
      </c>
      <c r="AB74" s="50">
        <f t="shared" ref="AB74:AB94" si="18">+AA74/$AB$8</f>
        <v>600</v>
      </c>
    </row>
    <row r="75" spans="1:29" x14ac:dyDescent="0.25">
      <c r="A75" s="46" t="s">
        <v>77</v>
      </c>
      <c r="B75" s="42" t="s">
        <v>29</v>
      </c>
      <c r="C75" s="1"/>
      <c r="D75" s="1"/>
      <c r="E75" s="1"/>
      <c r="F75" s="1">
        <v>75</v>
      </c>
      <c r="G75" s="1"/>
      <c r="H75" s="1"/>
      <c r="I75" s="1"/>
      <c r="J75" s="1">
        <v>75</v>
      </c>
      <c r="K75" s="22"/>
      <c r="L75" s="22"/>
      <c r="M75" s="22"/>
      <c r="N75" s="22"/>
      <c r="O75" s="22">
        <v>75</v>
      </c>
      <c r="P75" s="22"/>
      <c r="Q75" s="22"/>
      <c r="R75" s="22"/>
      <c r="S75" s="22">
        <v>75</v>
      </c>
      <c r="T75" s="22"/>
      <c r="U75" s="22"/>
      <c r="V75" s="22"/>
      <c r="W75" s="22"/>
      <c r="X75" s="22">
        <v>75</v>
      </c>
      <c r="AA75" s="54">
        <f>SUM(C75:Z75)</f>
        <v>375</v>
      </c>
      <c r="AB75" s="50">
        <f t="shared" si="18"/>
        <v>75</v>
      </c>
    </row>
    <row r="76" spans="1:29" x14ac:dyDescent="0.25">
      <c r="A76" s="46" t="s">
        <v>77</v>
      </c>
      <c r="B76" s="42" t="s">
        <v>30</v>
      </c>
      <c r="C76" s="1"/>
      <c r="D76" s="1"/>
      <c r="E76" s="1">
        <v>1500</v>
      </c>
      <c r="F76" s="1"/>
      <c r="G76" s="1"/>
      <c r="H76" s="1"/>
      <c r="I76" s="1">
        <v>1500</v>
      </c>
      <c r="J76" s="1"/>
      <c r="K76" s="22"/>
      <c r="L76" s="22"/>
      <c r="M76" s="22">
        <v>1500</v>
      </c>
      <c r="N76" s="22"/>
      <c r="O76" s="22"/>
      <c r="P76" s="22"/>
      <c r="Q76" s="22">
        <v>1500</v>
      </c>
      <c r="S76" s="22"/>
      <c r="T76" s="22"/>
      <c r="U76" s="22">
        <v>1500</v>
      </c>
      <c r="V76" s="22"/>
      <c r="W76" s="22"/>
      <c r="X76" s="22"/>
      <c r="AA76" s="54">
        <f>SUM(C76:Z76)</f>
        <v>7500</v>
      </c>
      <c r="AB76" s="50">
        <f t="shared" si="18"/>
        <v>1500</v>
      </c>
    </row>
    <row r="77" spans="1:29" x14ac:dyDescent="0.25">
      <c r="B77" s="4"/>
      <c r="C77" s="1"/>
      <c r="D77" s="1"/>
      <c r="E77" s="1"/>
      <c r="F77" s="1"/>
      <c r="G77" s="1"/>
      <c r="H77" s="1"/>
      <c r="I77" s="1"/>
      <c r="J77" s="1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AA77" s="54"/>
      <c r="AB77" s="50"/>
    </row>
    <row r="78" spans="1:29" x14ac:dyDescent="0.25">
      <c r="A78" s="46" t="s">
        <v>77</v>
      </c>
      <c r="B78" s="42" t="s">
        <v>84</v>
      </c>
      <c r="C78" s="1"/>
      <c r="D78" s="1"/>
      <c r="E78" s="1"/>
      <c r="F78" s="1">
        <v>300</v>
      </c>
      <c r="G78" s="1"/>
      <c r="H78" s="1"/>
      <c r="I78" s="1"/>
      <c r="J78" s="1">
        <v>150</v>
      </c>
      <c r="K78" s="22"/>
      <c r="L78" s="22"/>
      <c r="M78" s="22"/>
      <c r="N78" s="22">
        <v>3000</v>
      </c>
      <c r="O78" s="22"/>
      <c r="P78" s="22"/>
      <c r="Q78" s="22"/>
      <c r="R78" s="22">
        <v>0</v>
      </c>
      <c r="S78" s="22"/>
      <c r="T78" s="22"/>
      <c r="U78" s="22"/>
      <c r="V78" s="22"/>
      <c r="W78" s="22">
        <v>400</v>
      </c>
      <c r="X78" s="22"/>
      <c r="AA78" s="54">
        <f t="shared" ref="AA78:AA83" si="19">SUM(C78:Z78)</f>
        <v>3850</v>
      </c>
      <c r="AB78" s="50">
        <f t="shared" si="18"/>
        <v>770</v>
      </c>
    </row>
    <row r="79" spans="1:29" x14ac:dyDescent="0.25">
      <c r="A79" s="46" t="s">
        <v>77</v>
      </c>
      <c r="B79" s="42" t="s">
        <v>85</v>
      </c>
      <c r="C79" s="1">
        <v>3000</v>
      </c>
      <c r="D79" s="1"/>
      <c r="E79" s="1"/>
      <c r="F79" s="1"/>
      <c r="G79" s="1"/>
      <c r="H79" s="1">
        <v>3000</v>
      </c>
      <c r="I79" s="1"/>
      <c r="J79" s="1"/>
      <c r="K79" s="22"/>
      <c r="L79" s="22">
        <v>3000</v>
      </c>
      <c r="M79" s="22"/>
      <c r="N79" s="22"/>
      <c r="O79" s="22"/>
      <c r="P79" s="22">
        <v>3000</v>
      </c>
      <c r="Q79" s="22"/>
      <c r="R79" s="22"/>
      <c r="S79" s="22"/>
      <c r="T79" s="22">
        <v>3000</v>
      </c>
      <c r="U79" s="22"/>
      <c r="V79" s="22"/>
      <c r="W79" s="22"/>
      <c r="X79" s="22"/>
      <c r="AA79" s="54">
        <f t="shared" si="19"/>
        <v>15000</v>
      </c>
      <c r="AB79" s="50">
        <f t="shared" si="18"/>
        <v>3000</v>
      </c>
    </row>
    <row r="80" spans="1:29" x14ac:dyDescent="0.25">
      <c r="A80" s="46" t="s">
        <v>77</v>
      </c>
      <c r="B80" s="42" t="s">
        <v>86</v>
      </c>
      <c r="C80" s="1"/>
      <c r="D80" s="1">
        <v>250</v>
      </c>
      <c r="E80" s="1"/>
      <c r="F80" s="1"/>
      <c r="G80" s="1"/>
      <c r="H80" s="1">
        <v>250</v>
      </c>
      <c r="I80" s="1"/>
      <c r="J80" s="1"/>
      <c r="K80" s="22"/>
      <c r="L80" s="22">
        <v>250</v>
      </c>
      <c r="M80" s="22"/>
      <c r="N80" s="22"/>
      <c r="O80" s="22"/>
      <c r="P80" s="22">
        <v>250</v>
      </c>
      <c r="Q80" s="22"/>
      <c r="R80" s="22"/>
      <c r="S80" s="22"/>
      <c r="T80" s="22">
        <v>250</v>
      </c>
      <c r="U80" s="22"/>
      <c r="V80" s="22"/>
      <c r="W80" s="22"/>
      <c r="X80" s="22">
        <v>250</v>
      </c>
      <c r="AA80" s="54">
        <f t="shared" si="19"/>
        <v>1500</v>
      </c>
      <c r="AB80" s="50">
        <f t="shared" si="18"/>
        <v>300</v>
      </c>
    </row>
    <row r="81" spans="1:28" x14ac:dyDescent="0.25">
      <c r="A81" s="46" t="s">
        <v>77</v>
      </c>
      <c r="B81" s="42" t="s">
        <v>87</v>
      </c>
      <c r="C81" s="1"/>
      <c r="D81" s="1"/>
      <c r="E81" s="1">
        <v>600</v>
      </c>
      <c r="F81" s="1"/>
      <c r="G81" s="1"/>
      <c r="H81" s="1"/>
      <c r="I81" s="1">
        <v>600</v>
      </c>
      <c r="J81" s="1"/>
      <c r="K81" s="22"/>
      <c r="L81" s="22"/>
      <c r="M81" s="22">
        <v>600</v>
      </c>
      <c r="N81" s="22"/>
      <c r="O81" s="22"/>
      <c r="P81" s="22"/>
      <c r="Q81" s="22">
        <v>600</v>
      </c>
      <c r="R81" s="22"/>
      <c r="S81" s="22"/>
      <c r="T81" s="22"/>
      <c r="U81" s="22">
        <v>600</v>
      </c>
      <c r="V81" s="22"/>
      <c r="W81" s="22"/>
      <c r="X81" s="22"/>
      <c r="AA81" s="54">
        <f t="shared" si="19"/>
        <v>3000</v>
      </c>
      <c r="AB81" s="50">
        <f t="shared" si="18"/>
        <v>600</v>
      </c>
    </row>
    <row r="82" spans="1:28" x14ac:dyDescent="0.25">
      <c r="A82" s="46"/>
      <c r="B82" s="42" t="s">
        <v>88</v>
      </c>
      <c r="C82" s="1"/>
      <c r="D82" s="1"/>
      <c r="E82" s="1"/>
      <c r="F82" s="1"/>
      <c r="G82" s="1"/>
      <c r="H82" s="1"/>
      <c r="I82" s="1"/>
      <c r="J82" s="1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AA82" s="54">
        <f t="shared" si="19"/>
        <v>0</v>
      </c>
      <c r="AB82" s="50">
        <f t="shared" si="18"/>
        <v>0</v>
      </c>
    </row>
    <row r="83" spans="1:28" x14ac:dyDescent="0.25">
      <c r="A83" s="46"/>
      <c r="B83" s="42" t="s">
        <v>89</v>
      </c>
      <c r="C83" s="1"/>
      <c r="D83" s="1"/>
      <c r="E83" s="1"/>
      <c r="F83" s="1"/>
      <c r="G83" s="1"/>
      <c r="H83" s="1"/>
      <c r="I83" s="1"/>
      <c r="J83" s="1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AA83" s="54">
        <f t="shared" si="19"/>
        <v>0</v>
      </c>
      <c r="AB83" s="50">
        <f t="shared" si="18"/>
        <v>0</v>
      </c>
    </row>
    <row r="84" spans="1:28" x14ac:dyDescent="0.25">
      <c r="A84" s="46"/>
      <c r="B84" s="42"/>
      <c r="C84" s="1"/>
      <c r="D84" s="1"/>
      <c r="E84" s="1"/>
      <c r="F84" s="1"/>
      <c r="G84" s="1"/>
      <c r="H84" s="1"/>
      <c r="I84" s="1"/>
      <c r="J84" s="1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AA84" s="54"/>
      <c r="AB84" s="50"/>
    </row>
    <row r="85" spans="1:28" x14ac:dyDescent="0.25">
      <c r="A85" s="46" t="s">
        <v>77</v>
      </c>
      <c r="B85" s="42" t="s">
        <v>90</v>
      </c>
      <c r="C85" s="1"/>
      <c r="D85" s="1"/>
      <c r="E85" s="1"/>
      <c r="F85" s="1"/>
      <c r="G85" s="1"/>
      <c r="H85" s="1"/>
      <c r="I85" s="1"/>
      <c r="J85" s="1"/>
      <c r="K85" s="22"/>
      <c r="L85" s="22"/>
      <c r="M85" s="22"/>
      <c r="N85" s="22"/>
      <c r="O85" s="22"/>
      <c r="P85" s="22"/>
      <c r="Q85" s="22">
        <v>1500</v>
      </c>
      <c r="R85" s="22"/>
      <c r="S85" s="22"/>
      <c r="T85" s="22"/>
      <c r="U85" s="22"/>
      <c r="V85" s="22"/>
      <c r="W85" s="22">
        <v>750</v>
      </c>
      <c r="X85" s="22"/>
      <c r="AA85" s="54">
        <f>SUM(C85:Z85)</f>
        <v>2250</v>
      </c>
      <c r="AB85" s="50">
        <f t="shared" ref="AB85:AB86" si="20">+AA85/$AB$8</f>
        <v>450</v>
      </c>
    </row>
    <row r="86" spans="1:28" x14ac:dyDescent="0.25">
      <c r="A86" s="46"/>
      <c r="B86" s="42" t="s">
        <v>91</v>
      </c>
      <c r="C86" s="1"/>
      <c r="D86" s="1"/>
      <c r="E86" s="1"/>
      <c r="F86" s="1"/>
      <c r="G86" s="1"/>
      <c r="H86" s="1"/>
      <c r="I86" s="1"/>
      <c r="J86" s="1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AA86" s="54">
        <f>SUM(C86:Z86)</f>
        <v>0</v>
      </c>
      <c r="AB86" s="50">
        <f t="shared" si="20"/>
        <v>0</v>
      </c>
    </row>
    <row r="87" spans="1:28" x14ac:dyDescent="0.25">
      <c r="A87" s="46"/>
      <c r="B87" s="42"/>
      <c r="C87" s="1"/>
      <c r="D87" s="1"/>
      <c r="E87" s="1"/>
      <c r="F87" s="1"/>
      <c r="G87" s="1"/>
      <c r="H87" s="1"/>
      <c r="I87" s="1"/>
      <c r="J87" s="1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AA87" s="54"/>
      <c r="AB87" s="50"/>
    </row>
    <row r="88" spans="1:28" x14ac:dyDescent="0.25">
      <c r="A88" s="46" t="s">
        <v>77</v>
      </c>
      <c r="B88" s="42" t="s">
        <v>31</v>
      </c>
      <c r="C88" s="1">
        <f>20*4*75</f>
        <v>6000</v>
      </c>
      <c r="D88" s="1"/>
      <c r="E88" s="1"/>
      <c r="F88" s="1"/>
      <c r="G88" s="1"/>
      <c r="H88" s="1">
        <f>+C88</f>
        <v>6000</v>
      </c>
      <c r="I88" s="1"/>
      <c r="J88" s="1"/>
      <c r="K88" s="22"/>
      <c r="L88" s="22">
        <f>+H88</f>
        <v>6000</v>
      </c>
      <c r="M88" s="22"/>
      <c r="N88" s="22"/>
      <c r="O88" s="22"/>
      <c r="P88" s="22">
        <f>+L88</f>
        <v>6000</v>
      </c>
      <c r="Q88" s="22"/>
      <c r="R88" s="22"/>
      <c r="S88" s="22"/>
      <c r="T88" s="22">
        <f>+P88</f>
        <v>6000</v>
      </c>
      <c r="U88" s="22"/>
      <c r="V88" s="22"/>
      <c r="W88" s="22"/>
      <c r="X88" s="22"/>
      <c r="AA88" s="54">
        <f t="shared" ref="AA88:AA94" si="21">SUM(C88:Z88)</f>
        <v>30000</v>
      </c>
      <c r="AB88" s="50">
        <f t="shared" si="18"/>
        <v>6000</v>
      </c>
    </row>
    <row r="89" spans="1:28" x14ac:dyDescent="0.25">
      <c r="A89" s="46" t="s">
        <v>77</v>
      </c>
      <c r="B89" s="42" t="s">
        <v>32</v>
      </c>
      <c r="C89" s="1"/>
      <c r="D89" s="1">
        <f>10*4*100</f>
        <v>4000</v>
      </c>
      <c r="E89" s="1"/>
      <c r="F89" s="1"/>
      <c r="G89" s="1"/>
      <c r="H89" s="1"/>
      <c r="I89" s="1">
        <f>+D89</f>
        <v>4000</v>
      </c>
      <c r="J89" s="1"/>
      <c r="K89" s="22"/>
      <c r="L89" s="22"/>
      <c r="M89" s="22">
        <f>+I89</f>
        <v>4000</v>
      </c>
      <c r="N89" s="22"/>
      <c r="O89" s="22"/>
      <c r="P89" s="22"/>
      <c r="Q89" s="22">
        <f>+M89</f>
        <v>4000</v>
      </c>
      <c r="R89" s="22"/>
      <c r="S89" s="22"/>
      <c r="T89" s="22">
        <f>+Q89</f>
        <v>4000</v>
      </c>
      <c r="U89" s="22"/>
      <c r="V89" s="22"/>
      <c r="W89" s="22"/>
      <c r="X89" s="22"/>
      <c r="AA89" s="54">
        <f t="shared" si="21"/>
        <v>20000</v>
      </c>
      <c r="AB89" s="50">
        <f t="shared" si="18"/>
        <v>4000</v>
      </c>
    </row>
    <row r="90" spans="1:28" x14ac:dyDescent="0.25">
      <c r="A90" s="46" t="s">
        <v>83</v>
      </c>
      <c r="B90" s="42" t="s">
        <v>33</v>
      </c>
      <c r="C90" s="1"/>
      <c r="D90" s="1">
        <f>40*4*75</f>
        <v>12000</v>
      </c>
      <c r="E90" s="1"/>
      <c r="F90" s="1"/>
      <c r="G90" s="1"/>
      <c r="H90" s="1"/>
      <c r="I90" s="1">
        <f>+D90</f>
        <v>12000</v>
      </c>
      <c r="J90" s="1"/>
      <c r="K90" s="22"/>
      <c r="L90" s="22"/>
      <c r="M90" s="22">
        <f>+I90</f>
        <v>12000</v>
      </c>
      <c r="N90" s="22"/>
      <c r="O90" s="22"/>
      <c r="P90" s="22"/>
      <c r="Q90" s="22">
        <f>+M90</f>
        <v>12000</v>
      </c>
      <c r="R90" s="22"/>
      <c r="S90" s="22"/>
      <c r="T90" s="22">
        <f>+Q90</f>
        <v>12000</v>
      </c>
      <c r="U90" s="22"/>
      <c r="V90" s="22"/>
      <c r="W90" s="22"/>
      <c r="X90" s="22"/>
      <c r="AA90" s="54">
        <f t="shared" si="21"/>
        <v>60000</v>
      </c>
      <c r="AB90" s="50">
        <f t="shared" si="18"/>
        <v>12000</v>
      </c>
    </row>
    <row r="91" spans="1:28" x14ac:dyDescent="0.25">
      <c r="A91" s="46"/>
      <c r="B91" s="42" t="s">
        <v>34</v>
      </c>
      <c r="C91" s="1"/>
      <c r="D91" s="1"/>
      <c r="E91" s="1"/>
      <c r="F91" s="1"/>
      <c r="G91" s="1"/>
      <c r="H91" s="1"/>
      <c r="I91" s="1"/>
      <c r="J91" s="1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AA91" s="54">
        <f t="shared" si="21"/>
        <v>0</v>
      </c>
      <c r="AB91" s="50">
        <f t="shared" si="18"/>
        <v>0</v>
      </c>
    </row>
    <row r="92" spans="1:28" x14ac:dyDescent="0.25">
      <c r="B92" s="42"/>
      <c r="C92" s="1"/>
      <c r="D92" s="1"/>
      <c r="E92" s="1"/>
      <c r="F92" s="1"/>
      <c r="G92" s="1"/>
      <c r="H92" s="1"/>
      <c r="I92" s="1"/>
      <c r="J92" s="1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AA92" s="54">
        <f t="shared" si="21"/>
        <v>0</v>
      </c>
      <c r="AB92" s="50">
        <f t="shared" si="18"/>
        <v>0</v>
      </c>
    </row>
    <row r="93" spans="1:28" x14ac:dyDescent="0.25">
      <c r="B93" s="21"/>
      <c r="C93" s="1"/>
      <c r="D93" s="1"/>
      <c r="E93" s="1"/>
      <c r="F93" s="1"/>
      <c r="G93" s="1"/>
      <c r="H93" s="1"/>
      <c r="I93" s="1"/>
      <c r="J93" s="1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AA93" s="54">
        <f t="shared" si="21"/>
        <v>0</v>
      </c>
      <c r="AB93" s="50">
        <f t="shared" si="18"/>
        <v>0</v>
      </c>
    </row>
    <row r="94" spans="1:28" x14ac:dyDescent="0.25">
      <c r="B94" s="21"/>
      <c r="C94" s="1"/>
      <c r="D94" s="1"/>
      <c r="E94" s="1"/>
      <c r="F94" s="1"/>
      <c r="G94" s="1"/>
      <c r="H94" s="1"/>
      <c r="I94" s="1"/>
      <c r="J94" s="1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AA94" s="54">
        <f t="shared" si="21"/>
        <v>0</v>
      </c>
      <c r="AB94" s="50">
        <f t="shared" si="18"/>
        <v>0</v>
      </c>
    </row>
    <row r="95" spans="1:28" x14ac:dyDescent="0.25">
      <c r="C95" s="43"/>
      <c r="D95" s="43"/>
      <c r="E95" s="43"/>
      <c r="F95" s="43"/>
      <c r="G95" s="43"/>
      <c r="H95" s="43"/>
      <c r="I95" s="43"/>
      <c r="J95" s="43"/>
      <c r="K95" s="31"/>
      <c r="L95" s="31"/>
      <c r="M95" s="31"/>
      <c r="N95" s="30"/>
      <c r="O95" s="15"/>
      <c r="P95" s="15"/>
      <c r="Q95" s="15"/>
      <c r="R95" s="15"/>
      <c r="S95" s="15"/>
      <c r="T95" s="15"/>
      <c r="U95" s="15"/>
      <c r="V95" s="15"/>
      <c r="W95" s="15"/>
      <c r="X95" s="15"/>
    </row>
    <row r="96" spans="1:28" x14ac:dyDescent="0.25">
      <c r="C96" s="43"/>
      <c r="D96" s="43"/>
      <c r="E96" s="43"/>
      <c r="F96" s="43"/>
      <c r="G96" s="43"/>
      <c r="H96" s="43"/>
      <c r="I96" s="43"/>
      <c r="J96" s="43"/>
      <c r="K96" s="31"/>
      <c r="L96" s="31"/>
      <c r="M96" s="31"/>
      <c r="N96" s="30"/>
      <c r="O96" s="15"/>
      <c r="P96" s="15"/>
      <c r="Q96" s="15"/>
      <c r="R96" s="15"/>
      <c r="S96" s="15"/>
      <c r="T96" s="15"/>
      <c r="U96" s="15"/>
      <c r="V96" s="15"/>
      <c r="W96" s="15"/>
      <c r="X96" s="15"/>
    </row>
    <row r="97" spans="1:29" x14ac:dyDescent="0.25">
      <c r="B97" s="3" t="s">
        <v>9</v>
      </c>
      <c r="C97" s="43">
        <f t="shared" ref="C97:X97" si="22">SUM(C60:C96)+C45</f>
        <v>16333.333333333332</v>
      </c>
      <c r="D97" s="43">
        <f t="shared" si="22"/>
        <v>27150</v>
      </c>
      <c r="E97" s="43">
        <f t="shared" si="22"/>
        <v>7162</v>
      </c>
      <c r="F97" s="43">
        <f t="shared" si="22"/>
        <v>12900</v>
      </c>
      <c r="G97" s="43">
        <f t="shared" si="22"/>
        <v>7395.333333333333</v>
      </c>
      <c r="H97" s="43">
        <f t="shared" si="22"/>
        <v>20050</v>
      </c>
      <c r="I97" s="43">
        <f t="shared" si="22"/>
        <v>18162</v>
      </c>
      <c r="J97" s="43">
        <f t="shared" si="22"/>
        <v>22100</v>
      </c>
      <c r="K97" s="31">
        <f t="shared" si="22"/>
        <v>7395.333333333333</v>
      </c>
      <c r="L97" s="31">
        <f t="shared" si="22"/>
        <v>19998.653846153844</v>
      </c>
      <c r="M97" s="31">
        <f t="shared" si="22"/>
        <v>18162</v>
      </c>
      <c r="N97" s="30">
        <f t="shared" si="22"/>
        <v>17434.038461538461</v>
      </c>
      <c r="O97" s="30">
        <f t="shared" si="22"/>
        <v>239</v>
      </c>
      <c r="P97" s="30">
        <f t="shared" si="22"/>
        <v>40817.371794871797</v>
      </c>
      <c r="Q97" s="31">
        <f t="shared" si="22"/>
        <v>22764</v>
      </c>
      <c r="R97" s="30">
        <f t="shared" si="22"/>
        <v>13634.038461538461</v>
      </c>
      <c r="S97" s="30">
        <f t="shared" si="22"/>
        <v>5539</v>
      </c>
      <c r="T97" s="30">
        <f t="shared" si="22"/>
        <v>45817.371794871789</v>
      </c>
      <c r="U97" s="30">
        <f t="shared" si="22"/>
        <v>2764</v>
      </c>
      <c r="V97" s="30">
        <f t="shared" si="22"/>
        <v>14583.846153846152</v>
      </c>
      <c r="W97" s="30">
        <f t="shared" si="22"/>
        <v>2516</v>
      </c>
      <c r="X97" s="30">
        <f t="shared" si="22"/>
        <v>14508.846153846152</v>
      </c>
      <c r="AA97" s="54">
        <f>SUM(C97:Z97)</f>
        <v>357426.16666666663</v>
      </c>
      <c r="AB97" s="50">
        <f>+AA97/$AB$8</f>
        <v>71485.233333333323</v>
      </c>
    </row>
    <row r="98" spans="1:29" x14ac:dyDescent="0.25">
      <c r="C98" s="30"/>
      <c r="D98" s="30"/>
      <c r="E98" s="30"/>
      <c r="F98" s="30"/>
      <c r="G98" s="30"/>
      <c r="H98" s="30"/>
      <c r="I98" s="30"/>
      <c r="J98" s="30"/>
      <c r="K98" s="31"/>
      <c r="L98" s="31"/>
      <c r="M98" s="31"/>
      <c r="N98" s="30"/>
      <c r="O98" s="30"/>
      <c r="P98" s="30"/>
      <c r="Q98" s="31"/>
      <c r="R98" s="30"/>
      <c r="S98" s="30"/>
      <c r="T98" s="30"/>
      <c r="U98" s="30"/>
      <c r="V98" s="30"/>
      <c r="W98" s="30"/>
      <c r="X98" s="30"/>
    </row>
    <row r="99" spans="1:29" x14ac:dyDescent="0.25">
      <c r="C99" s="30"/>
      <c r="D99" s="30"/>
      <c r="E99" s="30"/>
      <c r="F99" s="30"/>
      <c r="G99" s="30"/>
      <c r="H99" s="30"/>
      <c r="I99" s="30"/>
      <c r="J99" s="30"/>
      <c r="K99" s="31"/>
      <c r="L99" s="31"/>
      <c r="M99" s="31"/>
      <c r="N99" s="30"/>
      <c r="O99" s="30"/>
      <c r="P99" s="30"/>
      <c r="Q99" s="31"/>
      <c r="R99" s="30"/>
      <c r="S99" s="30"/>
      <c r="T99" s="30"/>
      <c r="U99" s="30"/>
      <c r="V99" s="30"/>
      <c r="W99" s="30"/>
      <c r="X99" s="30"/>
    </row>
    <row r="100" spans="1:29" x14ac:dyDescent="0.25">
      <c r="A100" s="32"/>
      <c r="B100" s="33" t="s">
        <v>10</v>
      </c>
      <c r="C100" s="48">
        <f t="shared" ref="C100:X100" si="23">+C8+C40-C97</f>
        <v>78634.666666666672</v>
      </c>
      <c r="D100" s="48">
        <f t="shared" si="23"/>
        <v>51484.666666666672</v>
      </c>
      <c r="E100" s="48">
        <f t="shared" si="23"/>
        <v>44322.666666666672</v>
      </c>
      <c r="F100" s="48">
        <f t="shared" si="23"/>
        <v>131422.66666666669</v>
      </c>
      <c r="G100" s="48">
        <f t="shared" si="23"/>
        <v>123989.33333333336</v>
      </c>
      <c r="H100" s="48">
        <f t="shared" si="23"/>
        <v>128939.33333333337</v>
      </c>
      <c r="I100" s="48">
        <f t="shared" si="23"/>
        <v>110822.33333333337</v>
      </c>
      <c r="J100" s="48">
        <f t="shared" si="23"/>
        <v>88722.333333333372</v>
      </c>
      <c r="K100" s="48">
        <f t="shared" si="23"/>
        <v>81289.000000000044</v>
      </c>
      <c r="L100" s="48">
        <f t="shared" si="23"/>
        <v>61290.3461538462</v>
      </c>
      <c r="M100" s="48">
        <f t="shared" si="23"/>
        <v>68128.3461538462</v>
      </c>
      <c r="N100" s="48">
        <f t="shared" si="23"/>
        <v>50694.307692307739</v>
      </c>
      <c r="O100" s="48">
        <f t="shared" si="23"/>
        <v>60455.307692307739</v>
      </c>
      <c r="P100" s="48">
        <f t="shared" si="23"/>
        <v>19599.935897435942</v>
      </c>
      <c r="Q100" s="48">
        <f t="shared" si="23"/>
        <v>-3164.064102564058</v>
      </c>
      <c r="R100" s="48">
        <f t="shared" si="23"/>
        <v>8201.897435897481</v>
      </c>
      <c r="S100" s="48">
        <f t="shared" si="23"/>
        <v>2662.897435897481</v>
      </c>
      <c r="T100" s="48">
        <f t="shared" si="23"/>
        <v>-33192.474358974308</v>
      </c>
      <c r="U100" s="48">
        <f t="shared" si="23"/>
        <v>-30956.474358974308</v>
      </c>
      <c r="V100" s="48">
        <f t="shared" si="23"/>
        <v>-25540.320512820461</v>
      </c>
      <c r="W100" s="48">
        <f t="shared" si="23"/>
        <v>-28056.320512820461</v>
      </c>
      <c r="X100" s="48">
        <f t="shared" si="23"/>
        <v>-42565.166666666613</v>
      </c>
      <c r="AA100" s="60">
        <f>+AA40-AA97</f>
        <v>-117565.16666666663</v>
      </c>
      <c r="AB100" s="60">
        <f>+AB40-AB97</f>
        <v>-23513.033333333326</v>
      </c>
      <c r="AC100" s="4" t="s">
        <v>65</v>
      </c>
    </row>
    <row r="101" spans="1:29" ht="11.25" customHeight="1" x14ac:dyDescent="0.25">
      <c r="B101" s="29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4"/>
    </row>
    <row r="102" spans="1:29" x14ac:dyDescent="0.25">
      <c r="A102" s="45"/>
      <c r="C102" s="30"/>
      <c r="D102" s="30"/>
      <c r="E102" s="30"/>
      <c r="F102" s="30"/>
      <c r="G102" s="30"/>
      <c r="H102" s="30"/>
      <c r="I102" s="30"/>
      <c r="J102" s="30"/>
      <c r="K102" s="31"/>
      <c r="L102" s="56"/>
      <c r="M102" s="56"/>
      <c r="N102" s="57"/>
      <c r="O102" s="57"/>
      <c r="P102" s="57"/>
      <c r="Q102" s="56"/>
      <c r="R102" s="57"/>
      <c r="S102" s="57"/>
      <c r="T102" s="57"/>
      <c r="U102" s="57"/>
      <c r="V102" s="57"/>
      <c r="W102" s="57"/>
      <c r="X102" s="57"/>
    </row>
    <row r="103" spans="1:29" x14ac:dyDescent="0.25">
      <c r="A103" s="45">
        <f>SUM(C103:X103)</f>
        <v>-42565.166666666613</v>
      </c>
      <c r="B103" s="3" t="s">
        <v>72</v>
      </c>
      <c r="C103" s="30">
        <f>IF(C100&gt;=0,0,C100)</f>
        <v>0</v>
      </c>
      <c r="D103" s="30">
        <f>IF(D100&gt;=0,0,D100)-C103</f>
        <v>0</v>
      </c>
      <c r="E103" s="30">
        <f>IF(E100&gt;=0,0,E100)-SUM($C$103:D103)</f>
        <v>0</v>
      </c>
      <c r="F103" s="30">
        <f>IF(F100&gt;=0,0,F100)-SUM($C$103:E103)</f>
        <v>0</v>
      </c>
      <c r="G103" s="30">
        <f>IF(G100&gt;=0,0,G100)-SUM($C$103:F103)</f>
        <v>0</v>
      </c>
      <c r="H103" s="30">
        <f>IF(H100&gt;=0,0,H100)-SUM($C$103:G103)</f>
        <v>0</v>
      </c>
      <c r="I103" s="30">
        <f>IF(I100&gt;=0,0,I100)-SUM($C$103:H103)</f>
        <v>0</v>
      </c>
      <c r="J103" s="30">
        <f>IF(J100&gt;=0,0,J100)-SUM($C$103:I103)</f>
        <v>0</v>
      </c>
      <c r="K103" s="30">
        <f>IF(K100&gt;=0,0,K100)-SUM($C$103:J103)</f>
        <v>0</v>
      </c>
      <c r="L103" s="57">
        <f>IF(L100&gt;=0,0,L100)-SUM($C$103:K103)</f>
        <v>0</v>
      </c>
      <c r="M103" s="57">
        <f>IF(M100&gt;=0,0,M100)-SUM($C$103:L103)</f>
        <v>0</v>
      </c>
      <c r="N103" s="57">
        <f>IF(N100&gt;=0,0,N100)-SUM($C$103:M103)</f>
        <v>0</v>
      </c>
      <c r="O103" s="57">
        <f>IF(O100&gt;=0,0,O100)-SUM($C$103:N103)</f>
        <v>0</v>
      </c>
      <c r="P103" s="57">
        <f>IF(P100&gt;=0,0,P100)-SUM($C$103:O103)</f>
        <v>0</v>
      </c>
      <c r="Q103" s="57">
        <f>IF(Q100&gt;=0,0,Q100)-SUM($C$103:P103)</f>
        <v>-3164.064102564058</v>
      </c>
      <c r="R103" s="57">
        <f>IF(R100&gt;=0,0,R100)-SUM($C$103:Q103)</f>
        <v>3164.064102564058</v>
      </c>
      <c r="S103" s="57">
        <f>IF(S100&gt;=0,0,S100)-SUM($C$103:R103)</f>
        <v>0</v>
      </c>
      <c r="T103" s="57">
        <f>IF(T100&gt;=0,0,T100)-SUM($C$103:S103)</f>
        <v>-33192.474358974308</v>
      </c>
      <c r="U103" s="57">
        <f>IF(U100&gt;=0,0,U100)-SUM($C$103:T103)</f>
        <v>2236</v>
      </c>
      <c r="V103" s="57">
        <f>IF(V100&gt;=0,0,V100)-SUM($C$103:U103)</f>
        <v>5416.1538461538476</v>
      </c>
      <c r="W103" s="57">
        <f>IF(W100&gt;=0,0,W100)-SUM($C$103:V103)</f>
        <v>-2516</v>
      </c>
      <c r="X103" s="57">
        <f>IF(X100&gt;=0,0,X100)-SUM($C$103:W103)</f>
        <v>-14508.846153846152</v>
      </c>
      <c r="AC103" s="4" t="s">
        <v>73</v>
      </c>
    </row>
    <row r="104" spans="1:29" x14ac:dyDescent="0.25">
      <c r="A104" s="45">
        <f>50000+A103</f>
        <v>7434.8333333333867</v>
      </c>
      <c r="B104" s="3" t="s">
        <v>58</v>
      </c>
      <c r="C104" s="30"/>
      <c r="D104" s="30"/>
      <c r="E104" s="30"/>
      <c r="F104" s="30"/>
      <c r="G104" s="30"/>
      <c r="H104" s="30"/>
      <c r="I104" s="30"/>
      <c r="J104" s="30"/>
      <c r="K104" s="31"/>
      <c r="L104" s="31"/>
      <c r="M104" s="31"/>
      <c r="N104" s="30"/>
      <c r="O104" s="30"/>
      <c r="P104" s="30"/>
      <c r="Q104" s="31"/>
      <c r="R104" s="30"/>
      <c r="S104" s="30"/>
      <c r="T104" s="30"/>
      <c r="U104" s="30"/>
      <c r="V104" s="30"/>
      <c r="W104" s="31"/>
      <c r="X104" s="30"/>
      <c r="AA104" s="4"/>
    </row>
    <row r="105" spans="1:29" x14ac:dyDescent="0.25">
      <c r="A105" s="45"/>
      <c r="C105" s="30"/>
      <c r="D105" s="30"/>
      <c r="E105" s="30"/>
      <c r="F105" s="30"/>
      <c r="G105" s="30"/>
      <c r="H105" s="30"/>
      <c r="I105" s="30"/>
      <c r="J105" s="30"/>
      <c r="K105" s="31"/>
      <c r="L105" s="31"/>
      <c r="M105" s="31"/>
      <c r="N105" s="30"/>
      <c r="O105" s="30"/>
      <c r="P105" s="30"/>
      <c r="Q105" s="31"/>
      <c r="R105" s="30"/>
      <c r="S105" s="30"/>
      <c r="T105" s="30"/>
      <c r="U105" s="30"/>
      <c r="V105" s="30"/>
      <c r="W105" s="31"/>
      <c r="X105" s="30"/>
      <c r="AA105" s="4"/>
    </row>
    <row r="106" spans="1:29" x14ac:dyDescent="0.25">
      <c r="A106" s="45"/>
      <c r="B106" s="49" t="s">
        <v>35</v>
      </c>
      <c r="C106" s="30"/>
      <c r="D106" s="30"/>
      <c r="E106" s="30"/>
      <c r="F106" s="30"/>
      <c r="G106" s="30"/>
      <c r="H106" s="30"/>
      <c r="I106" s="30"/>
      <c r="J106" s="30"/>
      <c r="K106" s="31"/>
      <c r="L106" s="31"/>
      <c r="M106" s="31"/>
      <c r="N106" s="30"/>
      <c r="O106" s="30"/>
      <c r="P106" s="30"/>
      <c r="Q106" s="31"/>
      <c r="R106" s="30"/>
      <c r="S106" s="30"/>
      <c r="T106" s="30"/>
      <c r="U106" s="30"/>
      <c r="V106" s="30"/>
      <c r="W106" s="31"/>
      <c r="X106" s="30"/>
      <c r="AA106" s="4"/>
    </row>
    <row r="107" spans="1:29" x14ac:dyDescent="0.25">
      <c r="A107" s="45"/>
      <c r="B107" s="3" t="s">
        <v>42</v>
      </c>
      <c r="C107" s="30">
        <v>78635</v>
      </c>
      <c r="D107" s="30">
        <v>51485</v>
      </c>
      <c r="E107" s="30">
        <v>44323</v>
      </c>
      <c r="F107" s="30">
        <v>131423</v>
      </c>
      <c r="G107" s="30">
        <v>123989</v>
      </c>
      <c r="H107" s="30">
        <v>128939</v>
      </c>
      <c r="I107" s="30">
        <v>110822</v>
      </c>
      <c r="J107" s="30">
        <v>88722</v>
      </c>
      <c r="K107" s="31"/>
      <c r="L107" s="31"/>
      <c r="M107" s="31"/>
      <c r="N107" s="30"/>
      <c r="O107" s="30"/>
      <c r="P107" s="30"/>
      <c r="Q107" s="31"/>
      <c r="R107" s="30"/>
      <c r="S107" s="30"/>
      <c r="T107" s="30"/>
      <c r="U107" s="30"/>
      <c r="V107" s="30"/>
      <c r="W107" s="31"/>
      <c r="X107" s="30"/>
      <c r="AA107" s="4"/>
    </row>
    <row r="108" spans="1:29" x14ac:dyDescent="0.25">
      <c r="A108" s="45"/>
      <c r="B108" s="3" t="s">
        <v>11</v>
      </c>
      <c r="C108" s="30">
        <f>+C107-C100</f>
        <v>0.33333333332848269</v>
      </c>
      <c r="D108" s="30">
        <f t="shared" ref="D108:K108" si="24">+D107-D100</f>
        <v>0.33333333332848269</v>
      </c>
      <c r="E108" s="30">
        <f t="shared" si="24"/>
        <v>0.33333333332848269</v>
      </c>
      <c r="F108" s="30">
        <f t="shared" si="24"/>
        <v>0.33333333331393078</v>
      </c>
      <c r="G108" s="30">
        <f t="shared" si="24"/>
        <v>-0.33333333335758653</v>
      </c>
      <c r="H108" s="30">
        <f t="shared" si="24"/>
        <v>-0.33333333337213844</v>
      </c>
      <c r="I108" s="30">
        <f t="shared" si="24"/>
        <v>-0.33333333337213844</v>
      </c>
      <c r="J108" s="30">
        <f t="shared" si="24"/>
        <v>-0.33333333337213844</v>
      </c>
      <c r="K108" s="30">
        <f t="shared" si="24"/>
        <v>-81289.000000000044</v>
      </c>
      <c r="L108" s="57">
        <f>+L107-L100</f>
        <v>-61290.3461538462</v>
      </c>
      <c r="M108" s="57">
        <f t="shared" ref="M108:X108" si="25">+M107-M100</f>
        <v>-68128.3461538462</v>
      </c>
      <c r="N108" s="57">
        <f t="shared" si="25"/>
        <v>-50694.307692307739</v>
      </c>
      <c r="O108" s="57">
        <f t="shared" si="25"/>
        <v>-60455.307692307739</v>
      </c>
      <c r="P108" s="57">
        <f t="shared" si="25"/>
        <v>-19599.935897435942</v>
      </c>
      <c r="Q108" s="57">
        <f t="shared" si="25"/>
        <v>3164.064102564058</v>
      </c>
      <c r="R108" s="57">
        <f t="shared" si="25"/>
        <v>-8201.897435897481</v>
      </c>
      <c r="S108" s="57">
        <f t="shared" si="25"/>
        <v>-2662.897435897481</v>
      </c>
      <c r="T108" s="57">
        <f t="shared" si="25"/>
        <v>33192.474358974308</v>
      </c>
      <c r="U108" s="57">
        <f t="shared" si="25"/>
        <v>30956.474358974308</v>
      </c>
      <c r="V108" s="57">
        <f t="shared" si="25"/>
        <v>25540.320512820461</v>
      </c>
      <c r="W108" s="57">
        <f t="shared" si="25"/>
        <v>28056.320512820461</v>
      </c>
      <c r="X108" s="57">
        <f t="shared" si="25"/>
        <v>42565.166666666613</v>
      </c>
      <c r="AA108" s="4"/>
    </row>
    <row r="109" spans="1:29" x14ac:dyDescent="0.25">
      <c r="A109" s="45"/>
      <c r="C109" s="30"/>
      <c r="D109" s="30"/>
      <c r="E109" s="30"/>
      <c r="F109" s="30"/>
      <c r="G109" s="30"/>
      <c r="H109" s="30"/>
      <c r="I109" s="30"/>
      <c r="J109" s="30"/>
      <c r="K109" s="31"/>
      <c r="L109" s="31"/>
      <c r="M109" s="31"/>
      <c r="N109" s="30"/>
      <c r="O109" s="30"/>
      <c r="P109" s="30"/>
      <c r="Q109" s="31"/>
      <c r="R109" s="30"/>
      <c r="S109" s="30"/>
      <c r="T109" s="30"/>
      <c r="U109" s="30"/>
      <c r="V109" s="30"/>
      <c r="W109" s="31"/>
      <c r="X109" s="30"/>
      <c r="AA109" s="4"/>
    </row>
    <row r="110" spans="1:29" x14ac:dyDescent="0.25">
      <c r="C110" s="30"/>
      <c r="D110" s="30"/>
      <c r="E110" s="30"/>
      <c r="H110" s="35"/>
      <c r="I110" s="34"/>
      <c r="J110" s="30"/>
      <c r="K110" s="31"/>
      <c r="L110" s="31"/>
      <c r="M110" s="31"/>
      <c r="N110" s="30"/>
      <c r="O110" s="15"/>
      <c r="AA110" s="4"/>
    </row>
    <row r="111" spans="1:29" x14ac:dyDescent="0.25">
      <c r="C111" s="30"/>
      <c r="D111" s="30"/>
      <c r="E111" s="30"/>
      <c r="H111" s="35"/>
      <c r="I111" s="34"/>
      <c r="J111" s="30"/>
      <c r="K111" s="31"/>
      <c r="L111" s="31"/>
      <c r="M111" s="31"/>
      <c r="N111" s="30"/>
      <c r="O111" s="15"/>
      <c r="AA111" s="4"/>
    </row>
    <row r="112" spans="1:29" x14ac:dyDescent="0.25">
      <c r="B112" s="3" t="s">
        <v>76</v>
      </c>
      <c r="C112" s="30"/>
      <c r="D112" s="30"/>
      <c r="E112" s="30"/>
      <c r="H112" s="35"/>
      <c r="I112" s="34"/>
      <c r="J112" s="30"/>
      <c r="K112" s="31"/>
      <c r="L112" s="31"/>
      <c r="M112" s="31"/>
      <c r="N112" s="30"/>
      <c r="O112" s="15"/>
      <c r="R112" s="9"/>
      <c r="S112" s="6"/>
      <c r="AA112" s="4"/>
    </row>
    <row r="113" spans="2:27" x14ac:dyDescent="0.25">
      <c r="B113" s="4"/>
      <c r="C113" s="30"/>
      <c r="D113" s="30"/>
      <c r="E113" s="30"/>
      <c r="H113" s="36"/>
      <c r="I113" s="30"/>
      <c r="J113" s="30"/>
      <c r="K113" s="31"/>
      <c r="L113" s="31"/>
      <c r="M113" s="31"/>
      <c r="N113" s="30"/>
      <c r="O113" s="15"/>
      <c r="R113" s="9"/>
      <c r="AA113" s="4"/>
    </row>
    <row r="114" spans="2:27" x14ac:dyDescent="0.25">
      <c r="B114" s="4"/>
      <c r="C114" s="30"/>
      <c r="D114" s="30"/>
      <c r="E114" s="30"/>
      <c r="F114" s="30"/>
      <c r="H114" s="36"/>
      <c r="I114" s="30"/>
      <c r="J114" s="30"/>
      <c r="K114" s="31"/>
      <c r="L114" s="31"/>
      <c r="M114" s="31"/>
      <c r="N114" s="30"/>
      <c r="O114" s="15"/>
      <c r="AA114" s="4"/>
    </row>
    <row r="115" spans="2:27" x14ac:dyDescent="0.25">
      <c r="B115" s="4"/>
      <c r="C115" s="30"/>
      <c r="D115" s="30"/>
      <c r="E115" s="30"/>
      <c r="F115" s="30"/>
      <c r="H115" s="30"/>
      <c r="I115" s="30"/>
      <c r="J115" s="30"/>
      <c r="K115" s="31"/>
      <c r="L115" s="31"/>
      <c r="M115" s="31"/>
      <c r="N115" s="30"/>
      <c r="O115" s="15"/>
      <c r="AA115" s="4"/>
    </row>
    <row r="116" spans="2:27" x14ac:dyDescent="0.25">
      <c r="B116" s="4"/>
      <c r="C116" s="30"/>
      <c r="D116" s="30"/>
      <c r="E116" s="30"/>
      <c r="F116" s="30"/>
      <c r="H116" s="30"/>
      <c r="I116" s="30"/>
      <c r="J116" s="30"/>
      <c r="K116" s="31"/>
      <c r="L116" s="31"/>
      <c r="M116" s="31"/>
      <c r="N116" s="30"/>
      <c r="O116" s="15"/>
      <c r="AA116" s="4"/>
    </row>
    <row r="117" spans="2:27" x14ac:dyDescent="0.25">
      <c r="B117" s="4"/>
      <c r="C117" s="30"/>
      <c r="D117" s="30"/>
      <c r="E117" s="30"/>
      <c r="F117" s="30"/>
      <c r="G117" s="30"/>
      <c r="H117" s="30"/>
      <c r="I117" s="30"/>
      <c r="J117" s="30"/>
      <c r="K117" s="31"/>
      <c r="L117" s="31"/>
      <c r="M117" s="31"/>
      <c r="N117" s="30"/>
      <c r="O117" s="15"/>
      <c r="AA117" s="4"/>
    </row>
    <row r="118" spans="2:27" x14ac:dyDescent="0.25">
      <c r="B118" s="4"/>
      <c r="C118" s="30"/>
      <c r="D118" s="30"/>
      <c r="E118" s="30"/>
      <c r="F118" s="30"/>
      <c r="G118" s="30"/>
      <c r="H118" s="30"/>
      <c r="I118" s="30"/>
      <c r="J118" s="30"/>
      <c r="K118" s="31"/>
      <c r="L118" s="31"/>
      <c r="M118" s="31"/>
      <c r="N118" s="30"/>
      <c r="O118" s="15"/>
      <c r="AA118" s="4"/>
    </row>
    <row r="119" spans="2:27" x14ac:dyDescent="0.25">
      <c r="B119" s="4"/>
      <c r="C119" s="30"/>
      <c r="D119" s="30"/>
      <c r="E119" s="30"/>
      <c r="F119" s="30"/>
      <c r="G119" s="30"/>
      <c r="H119" s="30"/>
      <c r="I119" s="30"/>
      <c r="J119" s="30"/>
      <c r="K119" s="31"/>
      <c r="L119" s="31"/>
      <c r="M119" s="31"/>
      <c r="N119" s="30"/>
      <c r="O119" s="15"/>
      <c r="AA119" s="4"/>
    </row>
    <row r="120" spans="2:27" x14ac:dyDescent="0.25">
      <c r="B120" s="4"/>
      <c r="C120" s="30"/>
      <c r="D120" s="30"/>
      <c r="E120" s="30"/>
      <c r="F120" s="30"/>
      <c r="G120" s="30"/>
      <c r="H120" s="30"/>
      <c r="I120" s="30"/>
      <c r="J120" s="30"/>
      <c r="K120" s="31"/>
      <c r="L120" s="31"/>
      <c r="M120" s="31"/>
      <c r="N120" s="30"/>
      <c r="O120" s="15"/>
      <c r="AA120" s="4"/>
    </row>
    <row r="121" spans="2:27" x14ac:dyDescent="0.25">
      <c r="B121" s="4"/>
      <c r="C121" s="30"/>
      <c r="D121" s="30"/>
      <c r="E121" s="30"/>
      <c r="F121" s="30"/>
      <c r="G121" s="30"/>
      <c r="H121" s="30"/>
      <c r="I121" s="30"/>
      <c r="J121" s="30"/>
      <c r="K121" s="31"/>
      <c r="L121" s="31"/>
      <c r="M121" s="31"/>
      <c r="N121" s="30"/>
      <c r="O121" s="15"/>
      <c r="AA121" s="4"/>
    </row>
    <row r="122" spans="2:27" x14ac:dyDescent="0.25">
      <c r="B122" s="4"/>
      <c r="C122" s="30"/>
      <c r="D122" s="30"/>
      <c r="E122" s="30"/>
      <c r="F122" s="30"/>
      <c r="G122" s="30"/>
      <c r="H122" s="30"/>
      <c r="I122" s="30"/>
      <c r="J122" s="30"/>
      <c r="K122" s="31"/>
      <c r="L122" s="31"/>
      <c r="M122" s="31"/>
      <c r="N122" s="30"/>
      <c r="O122" s="15"/>
      <c r="AA122" s="4"/>
    </row>
    <row r="123" spans="2:27" x14ac:dyDescent="0.25">
      <c r="B123" s="4"/>
      <c r="C123" s="30"/>
      <c r="D123" s="30"/>
      <c r="E123" s="30"/>
      <c r="F123" s="30"/>
      <c r="G123" s="30"/>
      <c r="H123" s="30"/>
      <c r="I123" s="30"/>
      <c r="J123" s="30"/>
      <c r="K123" s="31"/>
      <c r="L123" s="31"/>
      <c r="M123" s="31"/>
      <c r="N123" s="30"/>
      <c r="O123" s="15"/>
      <c r="AA123" s="4"/>
    </row>
    <row r="124" spans="2:27" x14ac:dyDescent="0.25">
      <c r="B124" s="4"/>
      <c r="C124" s="30"/>
      <c r="D124" s="30"/>
      <c r="E124" s="30"/>
      <c r="F124" s="30"/>
      <c r="G124" s="30"/>
      <c r="H124" s="30"/>
      <c r="I124" s="30"/>
      <c r="J124" s="30"/>
      <c r="K124" s="31"/>
      <c r="L124" s="31"/>
      <c r="M124" s="31"/>
      <c r="N124" s="30"/>
      <c r="O124" s="15"/>
      <c r="AA124" s="4"/>
    </row>
    <row r="125" spans="2:27" x14ac:dyDescent="0.25">
      <c r="B125" s="4"/>
      <c r="C125" s="30"/>
      <c r="D125" s="30"/>
      <c r="E125" s="30"/>
      <c r="F125" s="30"/>
      <c r="G125" s="30"/>
      <c r="H125" s="30"/>
      <c r="I125" s="30"/>
      <c r="J125" s="30"/>
      <c r="K125" s="31"/>
      <c r="L125" s="31"/>
      <c r="M125" s="31"/>
      <c r="N125" s="30"/>
      <c r="O125" s="15"/>
      <c r="AA125" s="4"/>
    </row>
    <row r="126" spans="2:27" x14ac:dyDescent="0.25">
      <c r="B126" s="4"/>
      <c r="C126" s="30"/>
      <c r="D126" s="30"/>
      <c r="E126" s="30"/>
      <c r="F126" s="30"/>
      <c r="G126" s="30"/>
      <c r="H126" s="30"/>
      <c r="I126" s="30"/>
      <c r="J126" s="30"/>
      <c r="K126" s="31"/>
      <c r="L126" s="31"/>
      <c r="M126" s="31"/>
      <c r="N126" s="30"/>
      <c r="O126" s="15"/>
      <c r="AA126" s="4"/>
    </row>
    <row r="127" spans="2:27" x14ac:dyDescent="0.25">
      <c r="B127" s="4"/>
      <c r="C127" s="30"/>
      <c r="D127" s="30"/>
      <c r="E127" s="30"/>
      <c r="F127" s="30"/>
      <c r="G127" s="30"/>
      <c r="H127" s="30"/>
      <c r="I127" s="30"/>
      <c r="J127" s="30"/>
      <c r="K127" s="31"/>
      <c r="L127" s="31"/>
      <c r="M127" s="31"/>
      <c r="N127" s="30"/>
      <c r="O127" s="15"/>
      <c r="AA127" s="4"/>
    </row>
    <row r="128" spans="2:27" x14ac:dyDescent="0.25">
      <c r="B128" s="4"/>
      <c r="C128" s="30"/>
      <c r="D128" s="30"/>
      <c r="E128" s="30"/>
      <c r="F128" s="30"/>
      <c r="G128" s="30"/>
      <c r="H128" s="30"/>
      <c r="I128" s="30"/>
      <c r="J128" s="30"/>
      <c r="K128" s="31"/>
      <c r="L128" s="31"/>
      <c r="M128" s="31"/>
      <c r="N128" s="30"/>
      <c r="O128" s="15"/>
      <c r="AA128" s="4"/>
    </row>
    <row r="129" spans="2:27" x14ac:dyDescent="0.25">
      <c r="B129" s="4"/>
      <c r="C129" s="30"/>
      <c r="D129" s="30"/>
      <c r="E129" s="30"/>
      <c r="F129" s="30"/>
      <c r="G129" s="30"/>
      <c r="H129" s="30"/>
      <c r="I129" s="30"/>
      <c r="J129" s="30"/>
      <c r="K129" s="31"/>
      <c r="L129" s="31"/>
      <c r="M129" s="31"/>
      <c r="N129" s="30"/>
      <c r="AA129" s="4"/>
    </row>
    <row r="130" spans="2:27" x14ac:dyDescent="0.25">
      <c r="B130" s="4"/>
      <c r="C130" s="30"/>
      <c r="D130" s="30"/>
      <c r="E130" s="30"/>
      <c r="F130" s="30"/>
      <c r="G130" s="30"/>
      <c r="H130" s="30"/>
      <c r="I130" s="30"/>
      <c r="J130" s="30"/>
      <c r="K130" s="31"/>
      <c r="L130" s="31"/>
      <c r="M130" s="31"/>
      <c r="N130" s="30"/>
      <c r="AA130" s="4"/>
    </row>
    <row r="131" spans="2:27" x14ac:dyDescent="0.25">
      <c r="B131" s="4"/>
      <c r="C131" s="30"/>
      <c r="D131" s="30"/>
      <c r="E131" s="30"/>
      <c r="F131" s="30"/>
      <c r="G131" s="30"/>
      <c r="H131" s="30"/>
      <c r="I131" s="30"/>
      <c r="J131" s="30"/>
      <c r="K131" s="31"/>
      <c r="L131" s="31"/>
      <c r="M131" s="31"/>
      <c r="N131" s="30"/>
      <c r="AA131" s="4"/>
    </row>
    <row r="132" spans="2:27" x14ac:dyDescent="0.25">
      <c r="B132" s="4"/>
      <c r="C132" s="30"/>
      <c r="D132" s="30"/>
      <c r="E132" s="30"/>
      <c r="F132" s="30"/>
      <c r="G132" s="30"/>
      <c r="H132" s="30"/>
      <c r="I132" s="30"/>
      <c r="J132" s="30"/>
      <c r="K132" s="31"/>
      <c r="L132" s="31"/>
      <c r="M132" s="31"/>
      <c r="N132" s="30"/>
      <c r="AA132" s="4"/>
    </row>
    <row r="133" spans="2:27" x14ac:dyDescent="0.25">
      <c r="B133" s="4"/>
      <c r="C133" s="30"/>
      <c r="D133" s="30"/>
      <c r="E133" s="30"/>
      <c r="F133" s="30"/>
      <c r="G133" s="30"/>
      <c r="H133" s="30"/>
      <c r="I133" s="30"/>
      <c r="J133" s="30"/>
      <c r="K133" s="31"/>
      <c r="L133" s="31"/>
      <c r="M133" s="31"/>
      <c r="N133" s="30"/>
      <c r="AA133" s="4"/>
    </row>
    <row r="134" spans="2:27" x14ac:dyDescent="0.25">
      <c r="B134" s="4"/>
      <c r="C134" s="30"/>
      <c r="D134" s="30"/>
      <c r="E134" s="30"/>
      <c r="F134" s="30"/>
      <c r="G134" s="30"/>
      <c r="H134" s="30"/>
      <c r="I134" s="30"/>
      <c r="J134" s="30"/>
      <c r="K134" s="31"/>
      <c r="L134" s="31"/>
      <c r="M134" s="31"/>
      <c r="N134" s="30"/>
      <c r="AA134" s="4"/>
    </row>
    <row r="135" spans="2:27" x14ac:dyDescent="0.25">
      <c r="B135" s="4"/>
      <c r="C135" s="30"/>
      <c r="D135" s="30"/>
      <c r="E135" s="30"/>
      <c r="F135" s="30"/>
      <c r="G135" s="30"/>
      <c r="H135" s="30"/>
      <c r="I135" s="30"/>
      <c r="J135" s="30"/>
      <c r="K135" s="31"/>
      <c r="L135" s="31"/>
      <c r="M135" s="31"/>
      <c r="N135" s="30"/>
      <c r="AA135" s="4"/>
    </row>
    <row r="136" spans="2:27" x14ac:dyDescent="0.25">
      <c r="B136" s="4"/>
      <c r="C136" s="30"/>
      <c r="D136" s="30"/>
      <c r="E136" s="30"/>
      <c r="F136" s="30"/>
      <c r="G136" s="30"/>
      <c r="H136" s="30"/>
      <c r="I136" s="30"/>
      <c r="J136" s="30"/>
      <c r="K136" s="31"/>
      <c r="L136" s="31"/>
      <c r="M136" s="31"/>
      <c r="N136" s="30"/>
      <c r="AA136" s="4"/>
    </row>
    <row r="137" spans="2:27" x14ac:dyDescent="0.25">
      <c r="B137" s="4"/>
      <c r="C137" s="30"/>
      <c r="D137" s="30"/>
      <c r="E137" s="30"/>
      <c r="F137" s="30"/>
      <c r="G137" s="30"/>
      <c r="H137" s="30"/>
      <c r="I137" s="30"/>
      <c r="J137" s="30"/>
      <c r="K137" s="31"/>
      <c r="L137" s="31"/>
      <c r="M137" s="31"/>
      <c r="N137" s="30"/>
      <c r="AA137" s="4"/>
    </row>
    <row r="138" spans="2:27" x14ac:dyDescent="0.25">
      <c r="B138" s="4"/>
      <c r="C138" s="30"/>
      <c r="D138" s="30"/>
      <c r="E138" s="30"/>
      <c r="F138" s="30"/>
      <c r="G138" s="30"/>
      <c r="H138" s="30"/>
      <c r="I138" s="30"/>
      <c r="J138" s="30"/>
      <c r="K138" s="31"/>
      <c r="L138" s="31"/>
      <c r="M138" s="31"/>
      <c r="N138" s="30"/>
      <c r="AA138" s="4"/>
    </row>
    <row r="139" spans="2:27" x14ac:dyDescent="0.25">
      <c r="B139" s="4"/>
      <c r="C139" s="30"/>
      <c r="D139" s="30"/>
      <c r="E139" s="30"/>
      <c r="F139" s="30"/>
      <c r="G139" s="30"/>
      <c r="H139" s="30"/>
      <c r="I139" s="30"/>
      <c r="J139" s="30"/>
      <c r="K139" s="31"/>
      <c r="L139" s="31"/>
      <c r="M139" s="31"/>
      <c r="N139" s="30"/>
      <c r="AA139" s="4"/>
    </row>
    <row r="140" spans="2:27" x14ac:dyDescent="0.25">
      <c r="B140" s="4"/>
      <c r="C140" s="30"/>
      <c r="D140" s="30"/>
      <c r="E140" s="30"/>
      <c r="F140" s="30"/>
      <c r="G140" s="30"/>
      <c r="H140" s="30"/>
      <c r="I140" s="30"/>
      <c r="J140" s="30"/>
      <c r="K140" s="31"/>
      <c r="L140" s="31"/>
      <c r="M140" s="31"/>
      <c r="N140" s="30"/>
      <c r="AA140" s="4"/>
    </row>
    <row r="141" spans="2:27" x14ac:dyDescent="0.25">
      <c r="B141" s="4"/>
      <c r="C141" s="30"/>
      <c r="D141" s="30"/>
      <c r="E141" s="30"/>
      <c r="F141" s="30"/>
      <c r="G141" s="30"/>
      <c r="H141" s="30"/>
      <c r="I141" s="30"/>
      <c r="J141" s="30"/>
      <c r="K141" s="31"/>
      <c r="L141" s="31"/>
      <c r="M141" s="31"/>
      <c r="N141" s="30"/>
      <c r="AA141" s="4"/>
    </row>
    <row r="142" spans="2:27" x14ac:dyDescent="0.25">
      <c r="B142" s="4"/>
      <c r="C142" s="30"/>
      <c r="D142" s="30"/>
      <c r="E142" s="30"/>
      <c r="F142" s="30"/>
      <c r="G142" s="30"/>
      <c r="H142" s="30"/>
      <c r="I142" s="30"/>
      <c r="J142" s="30"/>
      <c r="K142" s="31"/>
      <c r="L142" s="31"/>
      <c r="M142" s="31"/>
      <c r="N142" s="30"/>
      <c r="AA142" s="4"/>
    </row>
    <row r="143" spans="2:27" x14ac:dyDescent="0.25">
      <c r="B143" s="4"/>
      <c r="C143" s="30"/>
      <c r="D143" s="30"/>
      <c r="E143" s="30"/>
      <c r="F143" s="30"/>
      <c r="G143" s="30"/>
      <c r="H143" s="30"/>
      <c r="I143" s="30"/>
      <c r="J143" s="30"/>
      <c r="K143" s="31"/>
      <c r="L143" s="31"/>
      <c r="M143" s="31"/>
      <c r="N143" s="30"/>
      <c r="AA143" s="4"/>
    </row>
    <row r="144" spans="2:27" x14ac:dyDescent="0.25">
      <c r="B144" s="4"/>
      <c r="C144" s="30"/>
      <c r="D144" s="30"/>
      <c r="E144" s="30"/>
      <c r="F144" s="30"/>
      <c r="G144" s="30"/>
      <c r="H144" s="30"/>
      <c r="I144" s="30"/>
      <c r="J144" s="30"/>
      <c r="K144" s="31"/>
      <c r="L144" s="31"/>
      <c r="M144" s="31"/>
      <c r="N144" s="30"/>
      <c r="AA144" s="4"/>
    </row>
    <row r="145" spans="2:27" x14ac:dyDescent="0.25">
      <c r="B145" s="4"/>
      <c r="C145" s="30"/>
      <c r="D145" s="30"/>
      <c r="E145" s="30"/>
      <c r="F145" s="30"/>
      <c r="G145" s="30"/>
      <c r="H145" s="30"/>
      <c r="I145" s="30"/>
      <c r="J145" s="30"/>
      <c r="K145" s="31"/>
      <c r="L145" s="31"/>
      <c r="M145" s="31"/>
      <c r="N145" s="30"/>
      <c r="AA145" s="4"/>
    </row>
    <row r="146" spans="2:27" x14ac:dyDescent="0.25">
      <c r="B146" s="4"/>
      <c r="C146" s="30"/>
      <c r="D146" s="30"/>
      <c r="E146" s="30"/>
      <c r="F146" s="30"/>
      <c r="G146" s="30"/>
      <c r="H146" s="30"/>
      <c r="I146" s="30"/>
      <c r="J146" s="30"/>
      <c r="K146" s="31"/>
      <c r="L146" s="31"/>
      <c r="M146" s="31"/>
      <c r="N146" s="30"/>
      <c r="AA146" s="4"/>
    </row>
    <row r="147" spans="2:27" x14ac:dyDescent="0.25">
      <c r="B147" s="4"/>
      <c r="C147" s="30"/>
      <c r="D147" s="30"/>
      <c r="E147" s="30"/>
      <c r="F147" s="30"/>
      <c r="G147" s="30"/>
      <c r="H147" s="30"/>
      <c r="I147" s="30"/>
      <c r="J147" s="30"/>
      <c r="K147" s="31"/>
      <c r="L147" s="31"/>
      <c r="M147" s="31"/>
      <c r="N147" s="30"/>
      <c r="AA147" s="4"/>
    </row>
    <row r="148" spans="2:27" x14ac:dyDescent="0.25">
      <c r="B148" s="4"/>
      <c r="C148" s="30"/>
      <c r="D148" s="30"/>
      <c r="E148" s="30"/>
      <c r="F148" s="30"/>
      <c r="G148" s="30"/>
      <c r="H148" s="30"/>
      <c r="I148" s="30"/>
      <c r="J148" s="30"/>
      <c r="K148" s="31"/>
      <c r="L148" s="31"/>
      <c r="M148" s="31"/>
      <c r="N148" s="30"/>
      <c r="AA148" s="4"/>
    </row>
    <row r="149" spans="2:27" x14ac:dyDescent="0.25">
      <c r="B149" s="4"/>
      <c r="C149" s="30"/>
      <c r="D149" s="30"/>
      <c r="E149" s="30"/>
      <c r="F149" s="30"/>
      <c r="G149" s="30"/>
      <c r="H149" s="30"/>
      <c r="I149" s="30"/>
      <c r="J149" s="30"/>
      <c r="K149" s="31"/>
      <c r="L149" s="31"/>
      <c r="M149" s="31"/>
      <c r="N149" s="30"/>
      <c r="AA149" s="4"/>
    </row>
    <row r="150" spans="2:27" x14ac:dyDescent="0.25">
      <c r="B150" s="4"/>
      <c r="C150" s="30"/>
      <c r="D150" s="30"/>
      <c r="E150" s="30"/>
      <c r="F150" s="30"/>
      <c r="G150" s="30"/>
      <c r="H150" s="30"/>
      <c r="I150" s="30"/>
      <c r="J150" s="30"/>
      <c r="K150" s="31"/>
      <c r="L150" s="31"/>
      <c r="M150" s="31"/>
      <c r="N150" s="30"/>
      <c r="AA150" s="4"/>
    </row>
    <row r="151" spans="2:27" x14ac:dyDescent="0.25">
      <c r="B151" s="4"/>
      <c r="C151" s="30"/>
      <c r="D151" s="30"/>
      <c r="E151" s="30"/>
      <c r="F151" s="30"/>
      <c r="G151" s="30"/>
      <c r="H151" s="30"/>
      <c r="I151" s="30"/>
      <c r="J151" s="30"/>
      <c r="K151" s="31"/>
      <c r="L151" s="31"/>
      <c r="M151" s="31"/>
      <c r="N151" s="30"/>
      <c r="AA151" s="4"/>
    </row>
    <row r="152" spans="2:27" x14ac:dyDescent="0.25">
      <c r="B152" s="4"/>
      <c r="C152" s="30"/>
      <c r="D152" s="30"/>
      <c r="E152" s="30"/>
      <c r="F152" s="30"/>
      <c r="G152" s="30"/>
      <c r="H152" s="30"/>
      <c r="I152" s="30"/>
      <c r="J152" s="30"/>
      <c r="K152" s="31"/>
      <c r="L152" s="31"/>
      <c r="M152" s="31"/>
      <c r="N152" s="30"/>
      <c r="AA152" s="4"/>
    </row>
    <row r="153" spans="2:27" x14ac:dyDescent="0.25">
      <c r="B153" s="4"/>
      <c r="C153" s="30"/>
      <c r="D153" s="30"/>
      <c r="E153" s="30"/>
      <c r="F153" s="30"/>
      <c r="G153" s="30"/>
      <c r="H153" s="30"/>
      <c r="I153" s="30"/>
      <c r="J153" s="30"/>
      <c r="K153" s="31"/>
      <c r="L153" s="31"/>
      <c r="M153" s="31"/>
      <c r="N153" s="30"/>
      <c r="AA153" s="4"/>
    </row>
    <row r="154" spans="2:27" x14ac:dyDescent="0.25">
      <c r="B154" s="4"/>
      <c r="C154" s="30"/>
      <c r="D154" s="30"/>
      <c r="E154" s="30"/>
      <c r="F154" s="30"/>
      <c r="G154" s="30"/>
      <c r="H154" s="30"/>
      <c r="I154" s="30"/>
      <c r="J154" s="30"/>
      <c r="K154" s="31"/>
      <c r="L154" s="31"/>
      <c r="M154" s="31"/>
      <c r="N154" s="30"/>
      <c r="AA154" s="4"/>
    </row>
    <row r="155" spans="2:27" x14ac:dyDescent="0.25">
      <c r="B155" s="4"/>
      <c r="C155" s="30"/>
      <c r="D155" s="30"/>
      <c r="E155" s="30"/>
      <c r="F155" s="30"/>
      <c r="G155" s="30"/>
      <c r="H155" s="30"/>
      <c r="I155" s="30"/>
      <c r="J155" s="30"/>
      <c r="K155" s="31"/>
      <c r="L155" s="31"/>
      <c r="M155" s="31"/>
      <c r="N155" s="30"/>
      <c r="AA155" s="4"/>
    </row>
    <row r="156" spans="2:27" x14ac:dyDescent="0.25">
      <c r="B156" s="4"/>
      <c r="C156" s="30"/>
      <c r="D156" s="30"/>
      <c r="E156" s="30"/>
      <c r="F156" s="30"/>
      <c r="G156" s="30"/>
      <c r="H156" s="30"/>
      <c r="I156" s="30"/>
      <c r="J156" s="30"/>
      <c r="K156" s="31"/>
      <c r="L156" s="31"/>
      <c r="M156" s="31"/>
      <c r="N156" s="30"/>
      <c r="AA156" s="4"/>
    </row>
    <row r="157" spans="2:27" x14ac:dyDescent="0.25">
      <c r="B157" s="4"/>
      <c r="C157" s="15"/>
      <c r="D157" s="15"/>
      <c r="E157" s="15"/>
      <c r="F157" s="15"/>
      <c r="G157" s="15"/>
      <c r="H157" s="15"/>
      <c r="I157" s="15"/>
      <c r="AA157" s="4"/>
    </row>
  </sheetData>
  <printOptions gridLines="1"/>
  <pageMargins left="0.7" right="0.7" top="0.75" bottom="0.75" header="0.3" footer="0.3"/>
  <pageSetup paperSize="5" scale="60" fitToHeight="2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C154"/>
  <sheetViews>
    <sheetView zoomScale="80" zoomScaleNormal="80" workbookViewId="0">
      <pane xSplit="2" ySplit="9" topLeftCell="C28" activePane="bottomRight" state="frozen"/>
      <selection pane="topRight" activeCell="C1" sqref="C1"/>
      <selection pane="bottomLeft" activeCell="A10" sqref="A10"/>
      <selection pane="bottomRight" activeCell="Q20" sqref="Q20"/>
    </sheetView>
  </sheetViews>
  <sheetFormatPr defaultColWidth="9.21875" defaultRowHeight="13.2" outlineLevelCol="1" x14ac:dyDescent="0.25"/>
  <cols>
    <col min="1" max="1" width="11.44140625" style="4" customWidth="1"/>
    <col min="2" max="2" width="36.21875" style="3" customWidth="1"/>
    <col min="3" max="3" width="9.5546875" style="4" customWidth="1" outlineLevel="1"/>
    <col min="4" max="4" width="9.5546875" style="4" customWidth="1" outlineLevel="1" collapsed="1"/>
    <col min="5" max="5" width="9.5546875" style="4" customWidth="1" outlineLevel="1"/>
    <col min="6" max="6" width="12.21875" style="4" customWidth="1" outlineLevel="1"/>
    <col min="7" max="7" width="12" style="4" customWidth="1" outlineLevel="1"/>
    <col min="8" max="8" width="12.21875" style="4" customWidth="1" outlineLevel="1" collapsed="1"/>
    <col min="9" max="9" width="10.21875" style="4" customWidth="1" outlineLevel="1"/>
    <col min="10" max="10" width="9.5546875" style="4" customWidth="1" outlineLevel="1"/>
    <col min="11" max="11" width="10.21875" style="4" customWidth="1"/>
    <col min="12" max="12" width="8" style="4" customWidth="1" collapsed="1"/>
    <col min="13" max="13" width="9.21875" style="4" customWidth="1"/>
    <col min="14" max="14" width="9.77734375" style="4" customWidth="1"/>
    <col min="15" max="15" width="9.77734375" style="4" bestFit="1" customWidth="1"/>
    <col min="16" max="17" width="10.44140625" style="4" bestFit="1" customWidth="1"/>
    <col min="18" max="20" width="11.44140625" style="4" bestFit="1" customWidth="1"/>
    <col min="21" max="24" width="12.44140625" style="4" bestFit="1" customWidth="1"/>
    <col min="25" max="26" width="9.21875" style="4"/>
    <col min="27" max="27" width="9.21875" style="5"/>
    <col min="28" max="28" width="10.44140625" style="4" bestFit="1" customWidth="1"/>
    <col min="29" max="16384" width="9.21875" style="4"/>
  </cols>
  <sheetData>
    <row r="1" spans="1:29" ht="15.6" x14ac:dyDescent="0.3">
      <c r="A1" s="2" t="s">
        <v>48</v>
      </c>
    </row>
    <row r="2" spans="1:29" x14ac:dyDescent="0.25">
      <c r="A2" s="3" t="s">
        <v>12</v>
      </c>
    </row>
    <row r="3" spans="1:29" x14ac:dyDescent="0.25">
      <c r="A3" s="10" t="s">
        <v>75</v>
      </c>
      <c r="Q3" s="5"/>
      <c r="R3" s="7"/>
    </row>
    <row r="4" spans="1:29" x14ac:dyDescent="0.25">
      <c r="A4" s="8" t="s">
        <v>74</v>
      </c>
    </row>
    <row r="5" spans="1:29" x14ac:dyDescent="0.25">
      <c r="A5" s="5" t="s">
        <v>0</v>
      </c>
      <c r="C5" s="11" t="s">
        <v>1</v>
      </c>
      <c r="D5" s="11" t="s">
        <v>1</v>
      </c>
      <c r="E5" s="11" t="s">
        <v>1</v>
      </c>
      <c r="F5" s="11" t="s">
        <v>1</v>
      </c>
      <c r="G5" s="11" t="s">
        <v>1</v>
      </c>
      <c r="H5" s="11" t="s">
        <v>1</v>
      </c>
      <c r="I5" s="11" t="s">
        <v>1</v>
      </c>
      <c r="J5" s="11" t="s">
        <v>1</v>
      </c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AA5" s="46" t="s">
        <v>56</v>
      </c>
      <c r="AB5" s="12" t="s">
        <v>61</v>
      </c>
    </row>
    <row r="6" spans="1:29" s="12" customFormat="1" x14ac:dyDescent="0.25">
      <c r="B6" s="13" t="s">
        <v>2</v>
      </c>
      <c r="C6" s="14">
        <v>43469</v>
      </c>
      <c r="D6" s="14">
        <f t="shared" ref="D6:X6" si="0">+C6+7</f>
        <v>43476</v>
      </c>
      <c r="E6" s="14">
        <f t="shared" si="0"/>
        <v>43483</v>
      </c>
      <c r="F6" s="14">
        <f t="shared" si="0"/>
        <v>43490</v>
      </c>
      <c r="G6" s="14">
        <f t="shared" si="0"/>
        <v>43497</v>
      </c>
      <c r="H6" s="14">
        <f t="shared" si="0"/>
        <v>43504</v>
      </c>
      <c r="I6" s="14">
        <f t="shared" si="0"/>
        <v>43511</v>
      </c>
      <c r="J6" s="14">
        <f t="shared" si="0"/>
        <v>43518</v>
      </c>
      <c r="K6" s="14">
        <f t="shared" si="0"/>
        <v>43525</v>
      </c>
      <c r="L6" s="14">
        <f t="shared" si="0"/>
        <v>43532</v>
      </c>
      <c r="M6" s="14">
        <f t="shared" si="0"/>
        <v>43539</v>
      </c>
      <c r="N6" s="14">
        <f t="shared" si="0"/>
        <v>43546</v>
      </c>
      <c r="O6" s="14">
        <f t="shared" si="0"/>
        <v>43553</v>
      </c>
      <c r="P6" s="14">
        <f t="shared" si="0"/>
        <v>43560</v>
      </c>
      <c r="Q6" s="14">
        <f t="shared" si="0"/>
        <v>43567</v>
      </c>
      <c r="R6" s="14">
        <f t="shared" si="0"/>
        <v>43574</v>
      </c>
      <c r="S6" s="14">
        <f t="shared" si="0"/>
        <v>43581</v>
      </c>
      <c r="T6" s="14">
        <f t="shared" si="0"/>
        <v>43588</v>
      </c>
      <c r="U6" s="14">
        <f t="shared" si="0"/>
        <v>43595</v>
      </c>
      <c r="V6" s="14">
        <f t="shared" si="0"/>
        <v>43602</v>
      </c>
      <c r="W6" s="14">
        <f t="shared" si="0"/>
        <v>43609</v>
      </c>
      <c r="X6" s="14">
        <f t="shared" si="0"/>
        <v>43616</v>
      </c>
      <c r="AA6" s="46" t="s">
        <v>53</v>
      </c>
      <c r="AB6" s="12" t="s">
        <v>62</v>
      </c>
      <c r="AC6" s="12" t="s">
        <v>63</v>
      </c>
    </row>
    <row r="7" spans="1:29" s="12" customFormat="1" x14ac:dyDescent="0.25">
      <c r="B7" s="37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AA7" s="46"/>
      <c r="AB7" s="12" t="s">
        <v>64</v>
      </c>
    </row>
    <row r="8" spans="1:29" s="12" customFormat="1" x14ac:dyDescent="0.25">
      <c r="B8" s="38" t="s">
        <v>13</v>
      </c>
      <c r="C8" s="15">
        <v>50000</v>
      </c>
      <c r="D8" s="15">
        <f>C97</f>
        <v>40401.666666666672</v>
      </c>
      <c r="E8" s="15">
        <f t="shared" ref="E8:X8" si="1">D97</f>
        <v>33651.666666666672</v>
      </c>
      <c r="F8" s="15">
        <f t="shared" si="1"/>
        <v>33121.666666666672</v>
      </c>
      <c r="G8" s="15">
        <f t="shared" si="1"/>
        <v>30466.666666666672</v>
      </c>
      <c r="H8" s="15">
        <f t="shared" si="1"/>
        <v>28338.333333333339</v>
      </c>
      <c r="I8" s="15">
        <f t="shared" si="1"/>
        <v>19588.333333333339</v>
      </c>
      <c r="J8" s="15">
        <f t="shared" si="1"/>
        <v>15258.333333333339</v>
      </c>
      <c r="K8" s="15">
        <f t="shared" si="1"/>
        <v>12653.333333333339</v>
      </c>
      <c r="L8" s="15">
        <f t="shared" si="1"/>
        <v>10525.000000000007</v>
      </c>
      <c r="M8" s="15">
        <f t="shared" si="1"/>
        <v>1796.7307692307768</v>
      </c>
      <c r="N8" s="15">
        <f t="shared" si="1"/>
        <v>-2533.2692307692232</v>
      </c>
      <c r="O8" s="15">
        <f t="shared" si="1"/>
        <v>-8511.5384615384537</v>
      </c>
      <c r="P8" s="15">
        <f t="shared" si="1"/>
        <v>-8571.5384615384537</v>
      </c>
      <c r="Q8" s="15">
        <f t="shared" si="1"/>
        <v>-19298.141025641016</v>
      </c>
      <c r="R8" s="15">
        <f t="shared" si="1"/>
        <v>-23528.141025641016</v>
      </c>
      <c r="S8" s="15">
        <f t="shared" si="1"/>
        <v>-26856.410256410247</v>
      </c>
      <c r="T8" s="15">
        <f t="shared" si="1"/>
        <v>-27141.410256410247</v>
      </c>
      <c r="U8" s="15">
        <f t="shared" si="1"/>
        <v>-41968.012820512813</v>
      </c>
      <c r="V8" s="15">
        <f t="shared" si="1"/>
        <v>-42498.012820512813</v>
      </c>
      <c r="W8" s="15">
        <f t="shared" si="1"/>
        <v>-44776.282051282047</v>
      </c>
      <c r="X8" s="15">
        <f t="shared" si="1"/>
        <v>-45706.282051282047</v>
      </c>
      <c r="AA8" s="46"/>
      <c r="AB8" s="12">
        <v>5</v>
      </c>
    </row>
    <row r="9" spans="1:29" s="12" customFormat="1" x14ac:dyDescent="0.25">
      <c r="B9" s="37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4"/>
      <c r="P9" s="14"/>
      <c r="Q9" s="14"/>
      <c r="R9" s="14"/>
      <c r="S9" s="14"/>
      <c r="T9" s="14"/>
      <c r="U9" s="14"/>
      <c r="V9" s="14"/>
      <c r="W9" s="14"/>
      <c r="X9" s="14"/>
      <c r="AA9" s="46"/>
    </row>
    <row r="10" spans="1:29" s="12" customFormat="1" x14ac:dyDescent="0.25">
      <c r="B10" s="39" t="s">
        <v>3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AA10" s="46"/>
    </row>
    <row r="11" spans="1:29" s="12" customFormat="1" x14ac:dyDescent="0.25">
      <c r="B11" s="40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AA11" s="46"/>
    </row>
    <row r="12" spans="1:29" s="18" customFormat="1" x14ac:dyDescent="0.25">
      <c r="A12" s="16"/>
      <c r="B12" s="17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AA12" s="53"/>
    </row>
    <row r="13" spans="1:29" ht="26.4" x14ac:dyDescent="0.25">
      <c r="A13" s="47" t="s">
        <v>36</v>
      </c>
      <c r="B13" s="41" t="s">
        <v>49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</row>
    <row r="14" spans="1:29" x14ac:dyDescent="0.25">
      <c r="A14" s="19"/>
      <c r="B14" s="21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</row>
    <row r="15" spans="1:29" x14ac:dyDescent="0.25">
      <c r="A15" s="19"/>
      <c r="B15" s="23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</row>
    <row r="16" spans="1:29" x14ac:dyDescent="0.25">
      <c r="A16" s="58"/>
      <c r="B16" s="23" t="s">
        <v>50</v>
      </c>
      <c r="C16" s="24"/>
      <c r="E16" s="22"/>
      <c r="F16" s="22"/>
      <c r="G16" s="22"/>
      <c r="H16" s="24"/>
      <c r="J16" s="25"/>
      <c r="K16" s="22"/>
      <c r="L16" s="22"/>
      <c r="M16" s="26"/>
      <c r="N16" s="22"/>
      <c r="O16" s="22"/>
      <c r="P16" s="22"/>
      <c r="R16" s="22"/>
      <c r="S16" s="22"/>
      <c r="T16" s="22"/>
      <c r="U16" s="22"/>
      <c r="V16" s="22"/>
      <c r="W16" s="22"/>
      <c r="X16" s="22"/>
      <c r="AA16" s="54">
        <f>SUM(C16:Z16)</f>
        <v>0</v>
      </c>
      <c r="AB16" s="50">
        <f>+AA16/$AB$8</f>
        <v>0</v>
      </c>
    </row>
    <row r="17" spans="1:28" x14ac:dyDescent="0.25">
      <c r="A17" s="19"/>
      <c r="B17" s="21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</row>
    <row r="18" spans="1:28" x14ac:dyDescent="0.25">
      <c r="A18" s="58"/>
      <c r="B18" s="21" t="s">
        <v>51</v>
      </c>
      <c r="C18" s="22"/>
      <c r="D18" s="22"/>
      <c r="E18" s="22"/>
      <c r="F18" s="24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AA18" s="54">
        <f>SUM(C18:Z18)</f>
        <v>0</v>
      </c>
      <c r="AB18" s="50">
        <f>+AA18/$AB$8</f>
        <v>0</v>
      </c>
    </row>
    <row r="19" spans="1:28" x14ac:dyDescent="0.25">
      <c r="A19" s="19"/>
      <c r="B19" s="21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</row>
    <row r="20" spans="1:28" x14ac:dyDescent="0.25">
      <c r="A20" s="58"/>
      <c r="B20" s="21" t="s">
        <v>52</v>
      </c>
      <c r="C20" s="22"/>
      <c r="D20" s="22"/>
      <c r="E20" s="22"/>
      <c r="F20" s="22"/>
      <c r="G20" s="22"/>
      <c r="H20" s="24"/>
      <c r="I20" s="22"/>
      <c r="J20" s="22"/>
      <c r="K20" s="22"/>
      <c r="L20" s="26"/>
      <c r="M20" s="1"/>
      <c r="N20" s="22"/>
      <c r="O20" s="22"/>
      <c r="Q20" s="22"/>
      <c r="R20" s="22"/>
      <c r="S20" s="22"/>
      <c r="T20" s="22"/>
      <c r="U20" s="22"/>
      <c r="V20" s="22"/>
      <c r="W20" s="22"/>
      <c r="X20" s="22"/>
      <c r="AA20" s="54">
        <f>SUM(C20:Z20)</f>
        <v>0</v>
      </c>
      <c r="AB20" s="50">
        <f>+AA20/$AB$8</f>
        <v>0</v>
      </c>
    </row>
    <row r="21" spans="1:28" x14ac:dyDescent="0.25">
      <c r="A21" s="19"/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</row>
    <row r="22" spans="1:28" x14ac:dyDescent="0.25">
      <c r="A22" s="19"/>
      <c r="B22" s="21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</row>
    <row r="23" spans="1:28" x14ac:dyDescent="0.25">
      <c r="A23" s="19"/>
      <c r="B23" s="21" t="s">
        <v>39</v>
      </c>
      <c r="C23" s="22"/>
      <c r="D23" s="22"/>
      <c r="E23" s="22"/>
      <c r="F23" s="22"/>
      <c r="G23" s="22"/>
      <c r="H23" s="22"/>
      <c r="I23" s="24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AA23" s="54">
        <f>SUM(C23:Z23)</f>
        <v>0</v>
      </c>
      <c r="AB23" s="50">
        <f>+AA23/$AB$8</f>
        <v>0</v>
      </c>
    </row>
    <row r="24" spans="1:28" x14ac:dyDescent="0.25">
      <c r="A24" s="19"/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</row>
    <row r="25" spans="1:28" x14ac:dyDescent="0.25">
      <c r="A25" s="19"/>
      <c r="B25" s="21" t="s">
        <v>37</v>
      </c>
      <c r="C25" s="52">
        <v>-15</v>
      </c>
      <c r="D25" s="51"/>
      <c r="E25" s="51"/>
      <c r="F25" s="51"/>
      <c r="G25" s="52">
        <v>-15</v>
      </c>
      <c r="H25" s="51"/>
      <c r="I25" s="51"/>
      <c r="J25" s="51"/>
      <c r="K25" s="51">
        <f>+G25</f>
        <v>-15</v>
      </c>
      <c r="L25" s="51"/>
      <c r="M25" s="51"/>
      <c r="N25" s="51"/>
      <c r="O25" s="51"/>
      <c r="P25" s="51">
        <f>+K25</f>
        <v>-15</v>
      </c>
      <c r="Q25" s="51"/>
      <c r="R25" s="51"/>
      <c r="S25" s="51"/>
      <c r="T25" s="51">
        <f>+P25</f>
        <v>-15</v>
      </c>
      <c r="U25" s="51"/>
      <c r="V25" s="51"/>
      <c r="W25" s="51"/>
      <c r="X25" s="51"/>
      <c r="AA25" s="54">
        <f>SUM(C25:Z25)</f>
        <v>-75</v>
      </c>
      <c r="AB25" s="50">
        <f>+AA25/$AB$8</f>
        <v>-15</v>
      </c>
    </row>
    <row r="26" spans="1:28" x14ac:dyDescent="0.25">
      <c r="A26" s="19"/>
      <c r="B26" s="21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</row>
    <row r="27" spans="1:28" x14ac:dyDescent="0.25">
      <c r="A27" s="19"/>
      <c r="B27" s="21" t="s">
        <v>38</v>
      </c>
      <c r="C27" s="22"/>
      <c r="D27" s="22"/>
      <c r="E27" s="22"/>
      <c r="F27" s="27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AA27" s="54">
        <f>SUM(C27:Z27)</f>
        <v>0</v>
      </c>
      <c r="AB27" s="50">
        <f>+AA27/$AB$8</f>
        <v>0</v>
      </c>
    </row>
    <row r="28" spans="1:28" x14ac:dyDescent="0.25">
      <c r="A28" s="19"/>
      <c r="B28" s="21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</row>
    <row r="29" spans="1:28" x14ac:dyDescent="0.25">
      <c r="A29" s="19"/>
      <c r="B29" s="21" t="s">
        <v>43</v>
      </c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AA29" s="54">
        <f>SUM(C29:Z29)</f>
        <v>0</v>
      </c>
      <c r="AB29" s="50">
        <f>+AA29/$AB$8</f>
        <v>0</v>
      </c>
    </row>
    <row r="30" spans="1:28" x14ac:dyDescent="0.25">
      <c r="A30" s="19"/>
      <c r="B30" s="21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</row>
    <row r="31" spans="1:28" x14ac:dyDescent="0.25">
      <c r="A31" s="19"/>
      <c r="B31" s="21" t="s">
        <v>44</v>
      </c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AA31" s="54">
        <f>SUM(C31:Z31)</f>
        <v>0</v>
      </c>
      <c r="AB31" s="50">
        <f>+AA31/$AB$8</f>
        <v>0</v>
      </c>
    </row>
    <row r="32" spans="1:28" x14ac:dyDescent="0.25">
      <c r="A32" s="19"/>
      <c r="B32" s="21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</row>
    <row r="33" spans="1:28" x14ac:dyDescent="0.25">
      <c r="A33" s="19"/>
      <c r="B33" s="21" t="s">
        <v>45</v>
      </c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AA33" s="54">
        <f>SUM(C33:Z33)</f>
        <v>0</v>
      </c>
      <c r="AB33" s="50">
        <f>+AA33/$AB$8</f>
        <v>0</v>
      </c>
    </row>
    <row r="34" spans="1:28" x14ac:dyDescent="0.25">
      <c r="A34" s="19"/>
      <c r="B34" s="21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</row>
    <row r="35" spans="1:28" x14ac:dyDescent="0.25">
      <c r="A35" s="19"/>
      <c r="B35" s="21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</row>
    <row r="36" spans="1:28" x14ac:dyDescent="0.25">
      <c r="A36" s="19"/>
      <c r="B36" s="21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</row>
    <row r="37" spans="1:28" x14ac:dyDescent="0.25">
      <c r="B37" s="28" t="s">
        <v>4</v>
      </c>
      <c r="C37" s="15">
        <f>SUM(C14:C36)</f>
        <v>-15</v>
      </c>
      <c r="D37" s="15">
        <f t="shared" ref="D37:X37" si="2">SUM(D14:D36)</f>
        <v>0</v>
      </c>
      <c r="E37" s="15">
        <f t="shared" si="2"/>
        <v>0</v>
      </c>
      <c r="F37" s="15">
        <f t="shared" si="2"/>
        <v>0</v>
      </c>
      <c r="G37" s="15">
        <f t="shared" si="2"/>
        <v>-15</v>
      </c>
      <c r="H37" s="15">
        <f t="shared" si="2"/>
        <v>0</v>
      </c>
      <c r="I37" s="15">
        <f t="shared" si="2"/>
        <v>0</v>
      </c>
      <c r="J37" s="15">
        <f t="shared" si="2"/>
        <v>0</v>
      </c>
      <c r="K37" s="15">
        <f t="shared" si="2"/>
        <v>-15</v>
      </c>
      <c r="L37" s="15">
        <f t="shared" si="2"/>
        <v>0</v>
      </c>
      <c r="M37" s="15">
        <f t="shared" si="2"/>
        <v>0</v>
      </c>
      <c r="N37" s="15">
        <f t="shared" si="2"/>
        <v>0</v>
      </c>
      <c r="O37" s="15">
        <f t="shared" si="2"/>
        <v>0</v>
      </c>
      <c r="P37" s="15">
        <f t="shared" si="2"/>
        <v>-15</v>
      </c>
      <c r="Q37" s="15">
        <f t="shared" si="2"/>
        <v>0</v>
      </c>
      <c r="R37" s="15">
        <f t="shared" si="2"/>
        <v>0</v>
      </c>
      <c r="S37" s="15">
        <f t="shared" si="2"/>
        <v>0</v>
      </c>
      <c r="T37" s="15">
        <f t="shared" si="2"/>
        <v>-15</v>
      </c>
      <c r="U37" s="15">
        <f t="shared" si="2"/>
        <v>0</v>
      </c>
      <c r="V37" s="15">
        <f t="shared" si="2"/>
        <v>0</v>
      </c>
      <c r="W37" s="15">
        <f t="shared" si="2"/>
        <v>0</v>
      </c>
      <c r="X37" s="15">
        <f t="shared" si="2"/>
        <v>0</v>
      </c>
      <c r="AA37" s="54">
        <f>SUM(C37:Z37)</f>
        <v>-75</v>
      </c>
      <c r="AB37" s="50">
        <f>+AA37/$AB$8</f>
        <v>-15</v>
      </c>
    </row>
    <row r="38" spans="1:28" x14ac:dyDescent="0.25"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</row>
    <row r="39" spans="1:28" x14ac:dyDescent="0.25"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</row>
    <row r="40" spans="1:28" x14ac:dyDescent="0.25">
      <c r="B40" s="39" t="s">
        <v>5</v>
      </c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</row>
    <row r="41" spans="1:28" x14ac:dyDescent="0.25"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</row>
    <row r="42" spans="1:28" ht="39.6" x14ac:dyDescent="0.25">
      <c r="A42" s="47" t="s">
        <v>40</v>
      </c>
      <c r="B42" s="29" t="s">
        <v>15</v>
      </c>
      <c r="C42" s="22"/>
      <c r="D42" s="1">
        <v>2300</v>
      </c>
      <c r="E42" s="22"/>
      <c r="F42" s="1">
        <v>2300</v>
      </c>
      <c r="G42" s="22"/>
      <c r="H42" s="1">
        <v>2200</v>
      </c>
      <c r="I42" s="22"/>
      <c r="J42" s="1">
        <v>2200</v>
      </c>
      <c r="K42" s="22"/>
      <c r="L42" s="22">
        <f>SUM(L43:L54)*1.077</f>
        <v>2278.2692307692305</v>
      </c>
      <c r="M42" s="1"/>
      <c r="N42" s="22">
        <f>SUM(N43:N54)*1.077</f>
        <v>2278.2692307692305</v>
      </c>
      <c r="O42" s="22"/>
      <c r="P42" s="22">
        <f>SUM(P43:P54)*1.077</f>
        <v>2278.2692307692305</v>
      </c>
      <c r="Q42" s="1"/>
      <c r="R42" s="22">
        <f>SUM(R43:R54)*1.077</f>
        <v>2278.2692307692305</v>
      </c>
      <c r="S42" s="1"/>
      <c r="T42" s="22">
        <f>SUM(T43:T54)*1.077</f>
        <v>2278.2692307692305</v>
      </c>
      <c r="U42" s="1"/>
      <c r="V42" s="22">
        <f>SUM(V43:V54)*1.077</f>
        <v>2278.2692307692305</v>
      </c>
      <c r="W42" s="1"/>
      <c r="X42" s="22">
        <f>SUM(X43:X54)*1.077</f>
        <v>2278.2692307692305</v>
      </c>
      <c r="AA42" s="54">
        <f>SUM(C42:Z42)</f>
        <v>24947.884615384613</v>
      </c>
      <c r="AB42" s="50">
        <f>+AA42/$AB$8</f>
        <v>4989.5769230769229</v>
      </c>
    </row>
    <row r="43" spans="1:28" x14ac:dyDescent="0.25">
      <c r="A43" s="46"/>
      <c r="B43" s="3" t="s">
        <v>16</v>
      </c>
      <c r="C43" s="22"/>
      <c r="D43" s="22">
        <f>25000/26</f>
        <v>961.53846153846155</v>
      </c>
      <c r="E43" s="22"/>
      <c r="F43" s="22">
        <f>+D43</f>
        <v>961.53846153846155</v>
      </c>
      <c r="G43" s="22"/>
      <c r="H43" s="22">
        <f>+F43</f>
        <v>961.53846153846155</v>
      </c>
      <c r="I43" s="22"/>
      <c r="J43" s="22">
        <f>+H43</f>
        <v>961.53846153846155</v>
      </c>
      <c r="K43" s="22"/>
      <c r="L43" s="22">
        <f>+J43</f>
        <v>961.53846153846155</v>
      </c>
      <c r="M43" s="1"/>
      <c r="N43" s="22">
        <f>+L43</f>
        <v>961.53846153846155</v>
      </c>
      <c r="O43" s="22"/>
      <c r="P43" s="22">
        <f>+N43</f>
        <v>961.53846153846155</v>
      </c>
      <c r="Q43" s="1"/>
      <c r="R43" s="22">
        <f>+P43</f>
        <v>961.53846153846155</v>
      </c>
      <c r="S43" s="1"/>
      <c r="T43" s="22">
        <f>+R43</f>
        <v>961.53846153846155</v>
      </c>
      <c r="U43" s="1"/>
      <c r="V43" s="22">
        <f>+T43</f>
        <v>961.53846153846155</v>
      </c>
      <c r="W43" s="1"/>
      <c r="X43" s="22">
        <f>+V43</f>
        <v>961.53846153846155</v>
      </c>
    </row>
    <row r="44" spans="1:28" x14ac:dyDescent="0.25">
      <c r="A44" s="46"/>
      <c r="B44" s="3" t="s">
        <v>17</v>
      </c>
      <c r="C44" s="22"/>
      <c r="D44" s="22">
        <v>961.53846153846155</v>
      </c>
      <c r="E44" s="22"/>
      <c r="F44" s="22">
        <f t="shared" ref="F44:X48" si="3">+D44</f>
        <v>961.53846153846155</v>
      </c>
      <c r="G44" s="22"/>
      <c r="H44" s="22">
        <f t="shared" si="3"/>
        <v>961.53846153846155</v>
      </c>
      <c r="I44" s="22"/>
      <c r="J44" s="22">
        <f t="shared" si="3"/>
        <v>961.53846153846155</v>
      </c>
      <c r="K44" s="22"/>
      <c r="L44" s="22">
        <f t="shared" si="3"/>
        <v>961.53846153846155</v>
      </c>
      <c r="M44" s="1"/>
      <c r="N44" s="22">
        <f t="shared" si="3"/>
        <v>961.53846153846155</v>
      </c>
      <c r="O44" s="22"/>
      <c r="P44" s="22">
        <f t="shared" si="3"/>
        <v>961.53846153846155</v>
      </c>
      <c r="Q44" s="1"/>
      <c r="R44" s="22">
        <f t="shared" si="3"/>
        <v>961.53846153846155</v>
      </c>
      <c r="S44" s="1"/>
      <c r="T44" s="22">
        <f t="shared" si="3"/>
        <v>961.53846153846155</v>
      </c>
      <c r="U44" s="1"/>
      <c r="V44" s="22">
        <f t="shared" si="3"/>
        <v>961.53846153846155</v>
      </c>
      <c r="W44" s="1"/>
      <c r="X44" s="22">
        <f t="shared" si="3"/>
        <v>961.53846153846155</v>
      </c>
    </row>
    <row r="45" spans="1:28" x14ac:dyDescent="0.25">
      <c r="A45" s="46"/>
      <c r="B45" s="3" t="s">
        <v>18</v>
      </c>
      <c r="C45" s="22"/>
      <c r="D45" s="22">
        <v>192.30769230769232</v>
      </c>
      <c r="E45" s="22"/>
      <c r="F45" s="22">
        <f t="shared" si="3"/>
        <v>192.30769230769232</v>
      </c>
      <c r="G45" s="22"/>
      <c r="H45" s="22">
        <f t="shared" si="3"/>
        <v>192.30769230769232</v>
      </c>
      <c r="I45" s="22"/>
      <c r="J45" s="22">
        <f t="shared" si="3"/>
        <v>192.30769230769232</v>
      </c>
      <c r="K45" s="22"/>
      <c r="L45" s="22">
        <f t="shared" si="3"/>
        <v>192.30769230769232</v>
      </c>
      <c r="M45" s="1"/>
      <c r="N45" s="22">
        <f t="shared" si="3"/>
        <v>192.30769230769232</v>
      </c>
      <c r="O45" s="22"/>
      <c r="P45" s="22">
        <f t="shared" si="3"/>
        <v>192.30769230769232</v>
      </c>
      <c r="Q45" s="1"/>
      <c r="R45" s="22">
        <f t="shared" si="3"/>
        <v>192.30769230769232</v>
      </c>
      <c r="S45" s="1"/>
      <c r="T45" s="22">
        <f t="shared" si="3"/>
        <v>192.30769230769232</v>
      </c>
      <c r="U45" s="1"/>
      <c r="V45" s="22">
        <f t="shared" si="3"/>
        <v>192.30769230769232</v>
      </c>
      <c r="W45" s="1"/>
      <c r="X45" s="22">
        <f t="shared" si="3"/>
        <v>192.30769230769232</v>
      </c>
    </row>
    <row r="46" spans="1:28" x14ac:dyDescent="0.25">
      <c r="A46" s="46"/>
      <c r="B46" s="3" t="s">
        <v>19</v>
      </c>
      <c r="C46" s="22"/>
      <c r="D46" s="22"/>
      <c r="E46" s="22"/>
      <c r="F46" s="22">
        <f t="shared" si="3"/>
        <v>0</v>
      </c>
      <c r="G46" s="22"/>
      <c r="H46" s="22">
        <f t="shared" si="3"/>
        <v>0</v>
      </c>
      <c r="I46" s="22"/>
      <c r="J46" s="22">
        <f t="shared" si="3"/>
        <v>0</v>
      </c>
      <c r="K46" s="22"/>
      <c r="L46" s="22">
        <f t="shared" si="3"/>
        <v>0</v>
      </c>
      <c r="M46" s="1"/>
      <c r="N46" s="22">
        <f t="shared" si="3"/>
        <v>0</v>
      </c>
      <c r="O46" s="22"/>
      <c r="P46" s="22">
        <f t="shared" si="3"/>
        <v>0</v>
      </c>
      <c r="Q46" s="1"/>
      <c r="R46" s="22">
        <f t="shared" si="3"/>
        <v>0</v>
      </c>
      <c r="S46" s="1"/>
      <c r="T46" s="22">
        <f t="shared" si="3"/>
        <v>0</v>
      </c>
      <c r="U46" s="1"/>
      <c r="V46" s="22">
        <f t="shared" si="3"/>
        <v>0</v>
      </c>
      <c r="W46" s="1"/>
      <c r="X46" s="22">
        <f t="shared" si="3"/>
        <v>0</v>
      </c>
    </row>
    <row r="47" spans="1:28" x14ac:dyDescent="0.25">
      <c r="A47" s="46"/>
      <c r="B47" s="3" t="s">
        <v>20</v>
      </c>
      <c r="C47" s="22"/>
      <c r="D47" s="22"/>
      <c r="E47" s="22"/>
      <c r="F47" s="22">
        <f t="shared" si="3"/>
        <v>0</v>
      </c>
      <c r="G47" s="22"/>
      <c r="H47" s="22">
        <f t="shared" si="3"/>
        <v>0</v>
      </c>
      <c r="I47" s="22"/>
      <c r="J47" s="22">
        <f t="shared" si="3"/>
        <v>0</v>
      </c>
      <c r="K47" s="22"/>
      <c r="L47" s="22">
        <f t="shared" si="3"/>
        <v>0</v>
      </c>
      <c r="M47" s="1"/>
      <c r="N47" s="22">
        <f t="shared" si="3"/>
        <v>0</v>
      </c>
      <c r="O47" s="22"/>
      <c r="P47" s="22">
        <f t="shared" si="3"/>
        <v>0</v>
      </c>
      <c r="Q47" s="1"/>
      <c r="R47" s="22">
        <f t="shared" si="3"/>
        <v>0</v>
      </c>
      <c r="S47" s="1"/>
      <c r="T47" s="22">
        <f t="shared" si="3"/>
        <v>0</v>
      </c>
      <c r="U47" s="1"/>
      <c r="V47" s="22">
        <f t="shared" si="3"/>
        <v>0</v>
      </c>
      <c r="W47" s="1"/>
      <c r="X47" s="22">
        <f t="shared" si="3"/>
        <v>0</v>
      </c>
    </row>
    <row r="48" spans="1:28" x14ac:dyDescent="0.25">
      <c r="A48" s="46"/>
      <c r="B48" s="3" t="s">
        <v>21</v>
      </c>
      <c r="C48" s="22"/>
      <c r="D48" s="22"/>
      <c r="E48" s="22"/>
      <c r="F48" s="22">
        <f t="shared" si="3"/>
        <v>0</v>
      </c>
      <c r="G48" s="22"/>
      <c r="H48" s="22">
        <f t="shared" si="3"/>
        <v>0</v>
      </c>
      <c r="I48" s="22"/>
      <c r="J48" s="22">
        <f t="shared" si="3"/>
        <v>0</v>
      </c>
      <c r="K48" s="22"/>
      <c r="L48" s="22">
        <f t="shared" si="3"/>
        <v>0</v>
      </c>
      <c r="M48" s="1"/>
      <c r="N48" s="22">
        <f t="shared" si="3"/>
        <v>0</v>
      </c>
      <c r="O48" s="22"/>
      <c r="P48" s="22">
        <f t="shared" si="3"/>
        <v>0</v>
      </c>
      <c r="Q48" s="1"/>
      <c r="R48" s="22">
        <f t="shared" si="3"/>
        <v>0</v>
      </c>
      <c r="S48" s="1"/>
      <c r="T48" s="22">
        <f t="shared" si="3"/>
        <v>0</v>
      </c>
      <c r="U48" s="1"/>
      <c r="V48" s="22">
        <f t="shared" si="3"/>
        <v>0</v>
      </c>
      <c r="W48" s="1"/>
      <c r="X48" s="22">
        <f t="shared" si="3"/>
        <v>0</v>
      </c>
    </row>
    <row r="49" spans="1:28" x14ac:dyDescent="0.25">
      <c r="A49" s="46"/>
      <c r="B49" s="3" t="s">
        <v>60</v>
      </c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1"/>
      <c r="N49" s="22"/>
      <c r="O49" s="22"/>
      <c r="P49" s="22"/>
      <c r="Q49" s="1"/>
      <c r="R49" s="22"/>
      <c r="S49" s="1"/>
      <c r="T49" s="22"/>
      <c r="U49" s="1"/>
      <c r="V49" s="22"/>
      <c r="W49" s="1"/>
      <c r="X49" s="22"/>
    </row>
    <row r="50" spans="1:28" x14ac:dyDescent="0.25">
      <c r="A50" s="46"/>
      <c r="B50" s="3" t="s">
        <v>59</v>
      </c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1"/>
      <c r="N50" s="22"/>
      <c r="O50" s="22"/>
      <c r="P50" s="22"/>
      <c r="Q50" s="1"/>
      <c r="R50" s="22"/>
      <c r="S50" s="1"/>
      <c r="T50" s="22"/>
      <c r="U50" s="1"/>
      <c r="V50" s="22"/>
      <c r="W50" s="1"/>
      <c r="X50" s="22"/>
    </row>
    <row r="51" spans="1:28" x14ac:dyDescent="0.25">
      <c r="A51" s="46"/>
      <c r="B51" s="3" t="s">
        <v>22</v>
      </c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1"/>
      <c r="N51" s="22"/>
      <c r="O51" s="22"/>
      <c r="P51" s="22"/>
      <c r="Q51" s="1"/>
      <c r="R51" s="22"/>
      <c r="S51" s="1"/>
      <c r="T51" s="22"/>
      <c r="U51" s="1"/>
      <c r="V51" s="22"/>
      <c r="W51" s="1"/>
      <c r="X51" s="22"/>
    </row>
    <row r="52" spans="1:28" x14ac:dyDescent="0.25">
      <c r="A52" s="46"/>
      <c r="B52" s="3" t="s">
        <v>23</v>
      </c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1"/>
      <c r="N52" s="22"/>
      <c r="O52" s="22"/>
      <c r="P52" s="22"/>
      <c r="Q52" s="1"/>
      <c r="R52" s="22"/>
      <c r="S52" s="1"/>
      <c r="T52" s="22"/>
      <c r="U52" s="1"/>
      <c r="V52" s="22"/>
      <c r="W52" s="1"/>
      <c r="X52" s="22"/>
    </row>
    <row r="53" spans="1:28" x14ac:dyDescent="0.25">
      <c r="B53" s="29" t="s">
        <v>24</v>
      </c>
      <c r="C53" s="22"/>
      <c r="D53" s="22"/>
      <c r="E53" s="22"/>
      <c r="F53" s="22"/>
      <c r="G53" s="22"/>
      <c r="H53" s="1"/>
      <c r="I53" s="22"/>
      <c r="J53" s="1">
        <v>0</v>
      </c>
      <c r="K53" s="22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AA53" s="54">
        <f t="shared" ref="AA53" si="4">SUM(C53:Z53)</f>
        <v>0</v>
      </c>
      <c r="AB53" s="50">
        <f>+AA53/$AB$8</f>
        <v>0</v>
      </c>
    </row>
    <row r="54" spans="1:28" x14ac:dyDescent="0.25">
      <c r="B54" s="29"/>
      <c r="C54" s="22"/>
      <c r="D54" s="22"/>
      <c r="E54" s="22"/>
      <c r="F54" s="22"/>
      <c r="G54" s="22"/>
      <c r="H54" s="1"/>
      <c r="I54" s="22"/>
      <c r="J54" s="1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AA54" s="54"/>
    </row>
    <row r="55" spans="1:28" x14ac:dyDescent="0.25"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</row>
    <row r="56" spans="1:28" ht="26.4" x14ac:dyDescent="0.25">
      <c r="A56" s="47" t="s">
        <v>81</v>
      </c>
      <c r="B56" s="29" t="s">
        <v>41</v>
      </c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</row>
    <row r="57" spans="1:28" x14ac:dyDescent="0.25">
      <c r="A57" s="46"/>
      <c r="B57" s="21" t="s">
        <v>6</v>
      </c>
      <c r="C57" s="1"/>
      <c r="D57" s="1"/>
      <c r="E57" s="1"/>
      <c r="F57" s="1">
        <v>0</v>
      </c>
      <c r="G57" s="1"/>
      <c r="H57" s="1"/>
      <c r="I57" s="1"/>
      <c r="J57" s="1"/>
      <c r="K57" s="1"/>
      <c r="L57" s="1"/>
      <c r="M57" s="1"/>
      <c r="N57" s="1"/>
      <c r="O57" s="1"/>
      <c r="P57" s="22">
        <v>0</v>
      </c>
      <c r="Q57" s="1"/>
      <c r="R57" s="1"/>
      <c r="S57" s="1"/>
      <c r="T57" s="1"/>
      <c r="U57" s="1"/>
      <c r="V57" s="1"/>
      <c r="W57" s="1"/>
      <c r="X57" s="1"/>
      <c r="AA57" s="54">
        <f t="shared" ref="AA57:AA58" si="5">SUM(C57:Z57)</f>
        <v>0</v>
      </c>
      <c r="AB57" s="50">
        <f t="shared" ref="AB57:AB58" si="6">+AA57/$AB$8</f>
        <v>0</v>
      </c>
    </row>
    <row r="58" spans="1:28" x14ac:dyDescent="0.25">
      <c r="A58" s="46"/>
      <c r="B58" s="21" t="s">
        <v>47</v>
      </c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22">
        <v>100</v>
      </c>
      <c r="Q58" s="1"/>
      <c r="R58" s="1"/>
      <c r="S58" s="1"/>
      <c r="T58" s="1"/>
      <c r="U58" s="1"/>
      <c r="V58" s="1"/>
      <c r="W58" s="1"/>
      <c r="X58" s="1"/>
      <c r="AA58" s="54">
        <f t="shared" si="5"/>
        <v>100</v>
      </c>
      <c r="AB58" s="50">
        <f t="shared" si="6"/>
        <v>20</v>
      </c>
    </row>
    <row r="59" spans="1:28" x14ac:dyDescent="0.25">
      <c r="B59" s="2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8" x14ac:dyDescent="0.25">
      <c r="A60" s="46"/>
      <c r="B60" s="21" t="s">
        <v>46</v>
      </c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8" x14ac:dyDescent="0.25">
      <c r="A61" s="46"/>
      <c r="B61" s="21" t="s">
        <v>7</v>
      </c>
      <c r="C61" s="1"/>
      <c r="D61" s="1"/>
      <c r="E61" s="1"/>
      <c r="F61" s="1">
        <v>25</v>
      </c>
      <c r="G61" s="1"/>
      <c r="H61" s="1"/>
      <c r="I61" s="1"/>
      <c r="J61" s="1">
        <v>25</v>
      </c>
      <c r="K61" s="22"/>
      <c r="L61" s="22"/>
      <c r="M61" s="22"/>
      <c r="N61" s="22"/>
      <c r="O61" s="22">
        <v>0</v>
      </c>
      <c r="P61" s="22"/>
      <c r="Q61" s="22"/>
      <c r="R61" s="22"/>
      <c r="S61" s="22">
        <v>25</v>
      </c>
      <c r="T61" s="22"/>
      <c r="U61" s="22"/>
      <c r="V61" s="22"/>
      <c r="W61" s="22"/>
      <c r="X61" s="22">
        <v>100</v>
      </c>
      <c r="AA61" s="54">
        <f t="shared" ref="AA61:AA91" si="7">SUM(C61:Z61)</f>
        <v>175</v>
      </c>
      <c r="AB61" s="50">
        <f t="shared" ref="AB61:AB67" si="8">+AA61/$AB$8</f>
        <v>35</v>
      </c>
    </row>
    <row r="62" spans="1:28" x14ac:dyDescent="0.25">
      <c r="A62" s="46"/>
      <c r="B62" s="21" t="s">
        <v>14</v>
      </c>
      <c r="C62" s="1"/>
      <c r="D62" s="1"/>
      <c r="E62" s="1"/>
      <c r="F62" s="1"/>
      <c r="G62" s="1"/>
      <c r="H62" s="1"/>
      <c r="I62" s="1"/>
      <c r="J62" s="1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AA62" s="54">
        <f t="shared" si="7"/>
        <v>0</v>
      </c>
      <c r="AB62" s="50">
        <f t="shared" si="8"/>
        <v>0</v>
      </c>
    </row>
    <row r="63" spans="1:28" x14ac:dyDescent="0.25">
      <c r="A63" s="46"/>
      <c r="B63" s="21" t="s">
        <v>8</v>
      </c>
      <c r="C63" s="1"/>
      <c r="D63" s="1"/>
      <c r="E63" s="1"/>
      <c r="F63" s="1"/>
      <c r="G63" s="1"/>
      <c r="H63" s="1"/>
      <c r="I63" s="1"/>
      <c r="J63" s="1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AA63" s="54">
        <f t="shared" si="7"/>
        <v>0</v>
      </c>
      <c r="AB63" s="50">
        <f t="shared" si="8"/>
        <v>0</v>
      </c>
    </row>
    <row r="64" spans="1:28" x14ac:dyDescent="0.25">
      <c r="A64" s="46"/>
      <c r="B64" s="42" t="s">
        <v>27</v>
      </c>
      <c r="C64" s="1"/>
      <c r="D64" s="1"/>
      <c r="E64" s="1">
        <v>30</v>
      </c>
      <c r="F64" s="1"/>
      <c r="G64" s="1">
        <v>30</v>
      </c>
      <c r="H64" s="1"/>
      <c r="I64" s="1">
        <v>30</v>
      </c>
      <c r="J64" s="1"/>
      <c r="K64" s="22">
        <v>30</v>
      </c>
      <c r="L64" s="22"/>
      <c r="M64" s="22">
        <f>+K64</f>
        <v>30</v>
      </c>
      <c r="N64" s="22"/>
      <c r="O64" s="22">
        <f>+M64</f>
        <v>30</v>
      </c>
      <c r="P64" s="22"/>
      <c r="Q64" s="22">
        <f>+O64</f>
        <v>30</v>
      </c>
      <c r="R64" s="22"/>
      <c r="S64" s="22">
        <f>+Q64</f>
        <v>30</v>
      </c>
      <c r="T64" s="22"/>
      <c r="U64" s="22">
        <f>+S64</f>
        <v>30</v>
      </c>
      <c r="V64" s="22"/>
      <c r="W64" s="22">
        <f>+U64</f>
        <v>30</v>
      </c>
      <c r="X64" s="22"/>
      <c r="AA64" s="54">
        <f t="shared" si="7"/>
        <v>300</v>
      </c>
      <c r="AB64" s="50">
        <f t="shared" si="8"/>
        <v>60</v>
      </c>
    </row>
    <row r="65" spans="1:28" x14ac:dyDescent="0.25">
      <c r="A65" s="46"/>
      <c r="B65" s="42" t="s">
        <v>25</v>
      </c>
      <c r="C65" s="1">
        <v>1000</v>
      </c>
      <c r="D65" s="1"/>
      <c r="E65" s="1"/>
      <c r="F65" s="1"/>
      <c r="G65" s="1">
        <f>+C65</f>
        <v>1000</v>
      </c>
      <c r="H65" s="1"/>
      <c r="I65" s="1"/>
      <c r="J65" s="1"/>
      <c r="K65" s="22">
        <f>+G65</f>
        <v>1000</v>
      </c>
      <c r="L65" s="22"/>
      <c r="M65" s="22"/>
      <c r="N65" s="22"/>
      <c r="O65" s="22"/>
      <c r="P65" s="22">
        <v>1000</v>
      </c>
      <c r="Q65" s="22"/>
      <c r="R65" s="22"/>
      <c r="S65" s="22"/>
      <c r="T65" s="22">
        <f>+P65</f>
        <v>1000</v>
      </c>
      <c r="U65" s="22"/>
      <c r="V65" s="22"/>
      <c r="W65" s="22"/>
      <c r="X65" s="22"/>
      <c r="AA65" s="54">
        <f t="shared" si="7"/>
        <v>5000</v>
      </c>
      <c r="AB65" s="50">
        <f t="shared" si="8"/>
        <v>1000</v>
      </c>
    </row>
    <row r="66" spans="1:28" x14ac:dyDescent="0.25">
      <c r="A66" s="46"/>
      <c r="B66" s="42" t="s">
        <v>26</v>
      </c>
      <c r="C66" s="1"/>
      <c r="D66" s="1"/>
      <c r="E66" s="1"/>
      <c r="F66" s="1"/>
      <c r="G66" s="1"/>
      <c r="H66" s="1"/>
      <c r="I66" s="1"/>
      <c r="J66" s="1"/>
      <c r="K66" s="22"/>
      <c r="L66" s="22"/>
      <c r="M66" s="22"/>
      <c r="N66" s="22"/>
      <c r="O66" s="22"/>
      <c r="P66" s="22"/>
      <c r="Q66" s="22"/>
      <c r="R66" s="22">
        <v>250</v>
      </c>
      <c r="S66" s="22"/>
      <c r="T66" s="22"/>
      <c r="U66" s="22"/>
      <c r="V66" s="22"/>
      <c r="W66" s="22"/>
      <c r="X66" s="22"/>
      <c r="AA66" s="54">
        <f t="shared" si="7"/>
        <v>250</v>
      </c>
      <c r="AB66" s="50">
        <f t="shared" si="8"/>
        <v>50</v>
      </c>
    </row>
    <row r="67" spans="1:28" x14ac:dyDescent="0.25">
      <c r="A67" s="46"/>
      <c r="B67" s="42" t="s">
        <v>28</v>
      </c>
      <c r="C67" s="1"/>
      <c r="D67" s="1"/>
      <c r="E67" s="1">
        <v>200</v>
      </c>
      <c r="F67" s="1"/>
      <c r="G67" s="1"/>
      <c r="H67" s="1"/>
      <c r="I67" s="1"/>
      <c r="J67" s="1">
        <v>200</v>
      </c>
      <c r="K67" s="22"/>
      <c r="L67" s="22"/>
      <c r="M67" s="22"/>
      <c r="N67" s="22">
        <v>500</v>
      </c>
      <c r="O67" s="22"/>
      <c r="P67" s="22"/>
      <c r="Q67" s="22"/>
      <c r="R67" s="22"/>
      <c r="S67" s="22">
        <v>200</v>
      </c>
      <c r="T67" s="22"/>
      <c r="U67" s="22"/>
      <c r="V67" s="22"/>
      <c r="W67" s="22">
        <v>500</v>
      </c>
      <c r="X67" s="22"/>
      <c r="AA67" s="54">
        <f t="shared" si="7"/>
        <v>1600</v>
      </c>
      <c r="AB67" s="50">
        <f t="shared" si="8"/>
        <v>320</v>
      </c>
    </row>
    <row r="68" spans="1:28" x14ac:dyDescent="0.25">
      <c r="A68" s="46"/>
      <c r="B68" s="42" t="s">
        <v>55</v>
      </c>
      <c r="C68" s="1"/>
      <c r="D68" s="1"/>
      <c r="E68" s="1"/>
      <c r="F68" s="1"/>
      <c r="G68" s="1"/>
      <c r="H68" s="1"/>
      <c r="I68" s="1"/>
      <c r="J68" s="1"/>
      <c r="K68" s="22"/>
      <c r="L68" s="22"/>
      <c r="M68" s="22"/>
      <c r="N68" s="22">
        <v>200</v>
      </c>
      <c r="O68" s="22"/>
      <c r="P68" s="22"/>
      <c r="Q68" s="22"/>
      <c r="R68" s="22">
        <v>500</v>
      </c>
      <c r="S68" s="22"/>
      <c r="T68" s="22"/>
      <c r="U68" s="22"/>
      <c r="V68" s="22"/>
      <c r="W68" s="22"/>
      <c r="X68" s="22"/>
      <c r="AA68" s="54"/>
    </row>
    <row r="69" spans="1:28" x14ac:dyDescent="0.25">
      <c r="B69" s="42"/>
      <c r="C69" s="1"/>
      <c r="D69" s="1"/>
      <c r="E69" s="1"/>
      <c r="F69" s="1"/>
      <c r="G69" s="1"/>
      <c r="H69" s="1"/>
      <c r="I69" s="1"/>
      <c r="J69" s="1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AA69" s="54"/>
    </row>
    <row r="70" spans="1:28" x14ac:dyDescent="0.25">
      <c r="A70" s="46"/>
      <c r="B70" s="42" t="s">
        <v>57</v>
      </c>
      <c r="C70" s="1">
        <f>500*(26/12)</f>
        <v>1083.3333333333333</v>
      </c>
      <c r="D70" s="1"/>
      <c r="E70" s="1"/>
      <c r="F70" s="1"/>
      <c r="G70" s="1">
        <f>+C70</f>
        <v>1083.3333333333333</v>
      </c>
      <c r="H70" s="1"/>
      <c r="I70" s="1"/>
      <c r="J70" s="1"/>
      <c r="K70" s="22">
        <f>+G70</f>
        <v>1083.3333333333333</v>
      </c>
      <c r="L70" s="22"/>
      <c r="M70" s="22"/>
      <c r="N70" s="22"/>
      <c r="O70" s="22"/>
      <c r="P70" s="22">
        <f>+K70</f>
        <v>1083.3333333333333</v>
      </c>
      <c r="Q70" s="22"/>
      <c r="R70" s="22"/>
      <c r="S70" s="22"/>
      <c r="T70" s="22">
        <f>+P70</f>
        <v>1083.3333333333333</v>
      </c>
      <c r="U70" s="22"/>
      <c r="V70" s="22"/>
      <c r="W70" s="22"/>
      <c r="X70" s="22"/>
      <c r="AA70" s="54"/>
    </row>
    <row r="71" spans="1:28" x14ac:dyDescent="0.25">
      <c r="A71" s="46"/>
      <c r="B71" s="42" t="s">
        <v>54</v>
      </c>
      <c r="C71" s="1"/>
      <c r="D71" s="1">
        <v>200</v>
      </c>
      <c r="E71" s="1"/>
      <c r="F71" s="1"/>
      <c r="G71" s="1"/>
      <c r="H71" s="1">
        <f>+D71</f>
        <v>200</v>
      </c>
      <c r="I71" s="1"/>
      <c r="J71" s="1"/>
      <c r="K71" s="22"/>
      <c r="L71" s="22">
        <f>+H71</f>
        <v>200</v>
      </c>
      <c r="M71" s="22"/>
      <c r="N71" s="22"/>
      <c r="O71" s="22"/>
      <c r="P71" s="22"/>
      <c r="Q71" s="22">
        <f>+L71</f>
        <v>200</v>
      </c>
      <c r="R71" s="22"/>
      <c r="S71" s="22"/>
      <c r="T71" s="22"/>
      <c r="U71" s="22">
        <f>+Q71</f>
        <v>200</v>
      </c>
      <c r="V71" s="22"/>
      <c r="W71" s="22"/>
      <c r="X71" s="22"/>
      <c r="AA71" s="54">
        <f t="shared" si="7"/>
        <v>1000</v>
      </c>
      <c r="AB71" s="50">
        <f t="shared" ref="AB71:AB91" si="9">+AA71/$AB$8</f>
        <v>200</v>
      </c>
    </row>
    <row r="72" spans="1:28" x14ac:dyDescent="0.25">
      <c r="A72" s="46"/>
      <c r="B72" s="42" t="s">
        <v>29</v>
      </c>
      <c r="C72" s="1"/>
      <c r="D72" s="1"/>
      <c r="E72" s="1"/>
      <c r="F72" s="1">
        <v>30</v>
      </c>
      <c r="G72" s="1"/>
      <c r="H72" s="1"/>
      <c r="I72" s="1"/>
      <c r="J72" s="1">
        <f>+F72</f>
        <v>30</v>
      </c>
      <c r="K72" s="22"/>
      <c r="L72" s="22"/>
      <c r="M72" s="22"/>
      <c r="N72" s="22"/>
      <c r="O72" s="22">
        <f>+J72</f>
        <v>30</v>
      </c>
      <c r="P72" s="22"/>
      <c r="Q72" s="22"/>
      <c r="R72" s="22"/>
      <c r="S72" s="22">
        <f>+O72</f>
        <v>30</v>
      </c>
      <c r="T72" s="22"/>
      <c r="U72" s="22"/>
      <c r="V72" s="22"/>
      <c r="W72" s="22"/>
      <c r="X72" s="22">
        <f>+S72</f>
        <v>30</v>
      </c>
      <c r="AA72" s="54">
        <f t="shared" si="7"/>
        <v>150</v>
      </c>
      <c r="AB72" s="50">
        <f t="shared" si="9"/>
        <v>30</v>
      </c>
    </row>
    <row r="73" spans="1:28" x14ac:dyDescent="0.25">
      <c r="A73" s="46"/>
      <c r="B73" s="42" t="s">
        <v>30</v>
      </c>
      <c r="C73" s="1"/>
      <c r="D73" s="1"/>
      <c r="E73" s="1">
        <v>300</v>
      </c>
      <c r="F73" s="1"/>
      <c r="G73" s="1"/>
      <c r="H73" s="1"/>
      <c r="I73" s="1">
        <f>+E73</f>
        <v>300</v>
      </c>
      <c r="J73" s="1"/>
      <c r="K73" s="22"/>
      <c r="L73" s="22"/>
      <c r="M73" s="22">
        <f>+I73</f>
        <v>300</v>
      </c>
      <c r="N73" s="22"/>
      <c r="O73" s="22"/>
      <c r="P73" s="22"/>
      <c r="Q73" s="22"/>
      <c r="R73" s="22">
        <f>+M73</f>
        <v>300</v>
      </c>
      <c r="S73" s="22"/>
      <c r="T73" s="22"/>
      <c r="U73" s="22">
        <f>+R73</f>
        <v>300</v>
      </c>
      <c r="V73" s="22"/>
      <c r="W73" s="22"/>
      <c r="X73" s="22"/>
      <c r="AA73" s="54">
        <f t="shared" si="7"/>
        <v>1500</v>
      </c>
      <c r="AB73" s="50">
        <f t="shared" si="9"/>
        <v>300</v>
      </c>
    </row>
    <row r="74" spans="1:28" x14ac:dyDescent="0.25">
      <c r="B74" s="4"/>
      <c r="C74" s="1"/>
      <c r="D74" s="1"/>
      <c r="E74" s="1"/>
      <c r="F74" s="1"/>
      <c r="G74" s="1"/>
      <c r="H74" s="1"/>
      <c r="I74" s="1"/>
      <c r="J74" s="1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AA74" s="54">
        <f t="shared" si="7"/>
        <v>0</v>
      </c>
      <c r="AB74" s="50">
        <f t="shared" si="9"/>
        <v>0</v>
      </c>
    </row>
    <row r="75" spans="1:28" x14ac:dyDescent="0.25">
      <c r="A75" s="46"/>
      <c r="B75" s="42" t="s">
        <v>84</v>
      </c>
      <c r="C75" s="1"/>
      <c r="D75" s="1"/>
      <c r="E75" s="1"/>
      <c r="F75" s="1">
        <v>300</v>
      </c>
      <c r="G75" s="1"/>
      <c r="H75" s="1"/>
      <c r="I75" s="1"/>
      <c r="J75" s="1">
        <v>150</v>
      </c>
      <c r="K75" s="22"/>
      <c r="L75" s="22"/>
      <c r="M75" s="22"/>
      <c r="N75" s="22">
        <v>3000</v>
      </c>
      <c r="O75" s="22"/>
      <c r="P75" s="22"/>
      <c r="Q75" s="22"/>
      <c r="R75" s="22">
        <v>0</v>
      </c>
      <c r="S75" s="22"/>
      <c r="T75" s="22"/>
      <c r="U75" s="22"/>
      <c r="V75" s="22"/>
      <c r="W75" s="22">
        <v>400</v>
      </c>
      <c r="X75" s="22"/>
      <c r="AA75" s="54">
        <f t="shared" si="7"/>
        <v>3850</v>
      </c>
      <c r="AB75" s="50">
        <f t="shared" si="9"/>
        <v>770</v>
      </c>
    </row>
    <row r="76" spans="1:28" x14ac:dyDescent="0.25">
      <c r="A76" s="46"/>
      <c r="B76" s="42" t="s">
        <v>85</v>
      </c>
      <c r="C76" s="1">
        <v>1500</v>
      </c>
      <c r="D76" s="1"/>
      <c r="E76" s="1"/>
      <c r="F76" s="1"/>
      <c r="G76" s="1"/>
      <c r="H76" s="1">
        <v>100</v>
      </c>
      <c r="I76" s="1"/>
      <c r="J76" s="1"/>
      <c r="K76" s="22"/>
      <c r="L76" s="22">
        <v>0</v>
      </c>
      <c r="M76" s="22"/>
      <c r="N76" s="22"/>
      <c r="O76" s="22"/>
      <c r="P76" s="22">
        <v>0</v>
      </c>
      <c r="Q76" s="22"/>
      <c r="R76" s="22"/>
      <c r="S76" s="22"/>
      <c r="T76" s="22">
        <v>200</v>
      </c>
      <c r="U76" s="22"/>
      <c r="V76" s="22"/>
      <c r="W76" s="22"/>
      <c r="X76" s="22"/>
      <c r="AA76" s="54">
        <f t="shared" si="7"/>
        <v>1800</v>
      </c>
      <c r="AB76" s="50">
        <f t="shared" si="9"/>
        <v>360</v>
      </c>
    </row>
    <row r="77" spans="1:28" x14ac:dyDescent="0.25">
      <c r="A77" s="46"/>
      <c r="B77" s="42" t="s">
        <v>86</v>
      </c>
      <c r="C77" s="1"/>
      <c r="D77" s="1">
        <v>250</v>
      </c>
      <c r="E77" s="1"/>
      <c r="F77" s="1"/>
      <c r="G77" s="1"/>
      <c r="H77" s="1">
        <v>250</v>
      </c>
      <c r="I77" s="1"/>
      <c r="J77" s="1"/>
      <c r="K77" s="22"/>
      <c r="L77" s="22">
        <v>250</v>
      </c>
      <c r="M77" s="22"/>
      <c r="N77" s="22"/>
      <c r="O77" s="22"/>
      <c r="P77" s="22">
        <v>250</v>
      </c>
      <c r="Q77" s="22"/>
      <c r="R77" s="22"/>
      <c r="S77" s="22"/>
      <c r="T77" s="22">
        <v>250</v>
      </c>
      <c r="U77" s="22"/>
      <c r="V77" s="22"/>
      <c r="W77" s="22"/>
      <c r="X77" s="22">
        <v>250</v>
      </c>
      <c r="AA77" s="54">
        <f t="shared" si="7"/>
        <v>1500</v>
      </c>
      <c r="AB77" s="50">
        <f t="shared" si="9"/>
        <v>300</v>
      </c>
    </row>
    <row r="78" spans="1:28" x14ac:dyDescent="0.25">
      <c r="A78" s="46"/>
      <c r="B78" s="42" t="s">
        <v>87</v>
      </c>
      <c r="C78" s="1"/>
      <c r="D78" s="1"/>
      <c r="E78" s="1"/>
      <c r="F78" s="1"/>
      <c r="G78" s="1"/>
      <c r="H78" s="1"/>
      <c r="I78" s="1"/>
      <c r="J78" s="1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AA78" s="54">
        <f t="shared" si="7"/>
        <v>0</v>
      </c>
      <c r="AB78" s="50">
        <f t="shared" si="9"/>
        <v>0</v>
      </c>
    </row>
    <row r="79" spans="1:28" x14ac:dyDescent="0.25">
      <c r="A79" s="46"/>
      <c r="B79" s="42" t="s">
        <v>88</v>
      </c>
      <c r="C79" s="1"/>
      <c r="D79" s="1"/>
      <c r="E79" s="1"/>
      <c r="F79" s="1"/>
      <c r="G79" s="1"/>
      <c r="H79" s="1"/>
      <c r="I79" s="1"/>
      <c r="J79" s="1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AA79" s="54">
        <f t="shared" si="7"/>
        <v>0</v>
      </c>
      <c r="AB79" s="50">
        <f t="shared" si="9"/>
        <v>0</v>
      </c>
    </row>
    <row r="80" spans="1:28" x14ac:dyDescent="0.25">
      <c r="A80" s="46"/>
      <c r="B80" s="42" t="s">
        <v>89</v>
      </c>
      <c r="C80" s="1"/>
      <c r="D80" s="1"/>
      <c r="E80" s="1"/>
      <c r="F80" s="1"/>
      <c r="G80" s="1"/>
      <c r="H80" s="1"/>
      <c r="I80" s="1"/>
      <c r="J80" s="1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AA80" s="54">
        <f t="shared" si="7"/>
        <v>0</v>
      </c>
      <c r="AB80" s="50">
        <f t="shared" si="9"/>
        <v>0</v>
      </c>
    </row>
    <row r="81" spans="1:28" x14ac:dyDescent="0.25">
      <c r="A81" s="46"/>
      <c r="B81" s="42"/>
      <c r="C81" s="1"/>
      <c r="D81" s="1"/>
      <c r="E81" s="1"/>
      <c r="F81" s="1"/>
      <c r="G81" s="1"/>
      <c r="H81" s="1"/>
      <c r="I81" s="1"/>
      <c r="J81" s="1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AA81" s="54"/>
      <c r="AB81" s="50"/>
    </row>
    <row r="82" spans="1:28" x14ac:dyDescent="0.25">
      <c r="A82" s="46"/>
      <c r="B82" s="42" t="s">
        <v>90</v>
      </c>
      <c r="C82" s="1"/>
      <c r="D82" s="1"/>
      <c r="E82" s="1"/>
      <c r="F82" s="1"/>
      <c r="G82" s="1"/>
      <c r="H82" s="1"/>
      <c r="I82" s="1"/>
      <c r="J82" s="1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AA82" s="54">
        <f t="shared" ref="AA82:AA83" si="10">SUM(C82:Z82)</f>
        <v>0</v>
      </c>
      <c r="AB82" s="50">
        <f t="shared" ref="AB82:AB83" si="11">+AA82/$AB$8</f>
        <v>0</v>
      </c>
    </row>
    <row r="83" spans="1:28" x14ac:dyDescent="0.25">
      <c r="A83" s="46"/>
      <c r="B83" s="42" t="s">
        <v>91</v>
      </c>
      <c r="C83" s="1"/>
      <c r="D83" s="1"/>
      <c r="E83" s="1"/>
      <c r="F83" s="1"/>
      <c r="G83" s="1"/>
      <c r="H83" s="1"/>
      <c r="I83" s="1"/>
      <c r="J83" s="1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AA83" s="54">
        <f t="shared" si="10"/>
        <v>0</v>
      </c>
      <c r="AB83" s="50">
        <f t="shared" si="11"/>
        <v>0</v>
      </c>
    </row>
    <row r="84" spans="1:28" x14ac:dyDescent="0.25">
      <c r="A84" s="46"/>
      <c r="B84" s="42"/>
      <c r="C84" s="1"/>
      <c r="D84" s="1"/>
      <c r="E84" s="1"/>
      <c r="F84" s="1"/>
      <c r="G84" s="1"/>
      <c r="H84" s="1"/>
      <c r="I84" s="1"/>
      <c r="J84" s="1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AA84" s="54"/>
      <c r="AB84" s="50"/>
    </row>
    <row r="85" spans="1:28" x14ac:dyDescent="0.25">
      <c r="A85" s="46"/>
      <c r="B85" s="42" t="s">
        <v>31</v>
      </c>
      <c r="C85" s="1">
        <f>20*4*75</f>
        <v>6000</v>
      </c>
      <c r="D85" s="1"/>
      <c r="E85" s="1"/>
      <c r="F85" s="1"/>
      <c r="G85" s="1"/>
      <c r="H85" s="1">
        <f>+C85</f>
        <v>6000</v>
      </c>
      <c r="I85" s="1"/>
      <c r="J85" s="1"/>
      <c r="K85" s="22"/>
      <c r="L85" s="22">
        <f>+H85</f>
        <v>6000</v>
      </c>
      <c r="M85" s="22"/>
      <c r="N85" s="22"/>
      <c r="O85" s="22"/>
      <c r="P85" s="22">
        <f>+L85</f>
        <v>6000</v>
      </c>
      <c r="Q85" s="22"/>
      <c r="R85" s="22"/>
      <c r="S85" s="22"/>
      <c r="T85" s="22">
        <f>+P85</f>
        <v>6000</v>
      </c>
      <c r="U85" s="22"/>
      <c r="V85" s="22"/>
      <c r="W85" s="22"/>
      <c r="X85" s="22"/>
      <c r="AA85" s="54">
        <f t="shared" si="7"/>
        <v>30000</v>
      </c>
      <c r="AB85" s="50">
        <f t="shared" si="9"/>
        <v>6000</v>
      </c>
    </row>
    <row r="86" spans="1:28" x14ac:dyDescent="0.25">
      <c r="A86" s="46"/>
      <c r="B86" s="42" t="s">
        <v>32</v>
      </c>
      <c r="C86" s="1"/>
      <c r="D86" s="1">
        <f>10*4*100</f>
        <v>4000</v>
      </c>
      <c r="E86" s="1"/>
      <c r="F86" s="1"/>
      <c r="G86" s="1"/>
      <c r="H86" s="1"/>
      <c r="I86" s="1">
        <f>+D86</f>
        <v>4000</v>
      </c>
      <c r="J86" s="1"/>
      <c r="K86" s="22"/>
      <c r="L86" s="22"/>
      <c r="M86" s="22">
        <f>+I86</f>
        <v>4000</v>
      </c>
      <c r="N86" s="22"/>
      <c r="O86" s="22"/>
      <c r="P86" s="22"/>
      <c r="Q86" s="22">
        <f>+M86</f>
        <v>4000</v>
      </c>
      <c r="R86" s="22"/>
      <c r="S86" s="22"/>
      <c r="T86" s="22">
        <f>+Q86</f>
        <v>4000</v>
      </c>
      <c r="U86" s="22"/>
      <c r="V86" s="22"/>
      <c r="W86" s="22"/>
      <c r="X86" s="22"/>
      <c r="AA86" s="54">
        <f t="shared" si="7"/>
        <v>20000</v>
      </c>
      <c r="AB86" s="50">
        <f t="shared" si="9"/>
        <v>4000</v>
      </c>
    </row>
    <row r="87" spans="1:28" x14ac:dyDescent="0.25">
      <c r="A87" s="46"/>
      <c r="B87" s="42" t="s">
        <v>33</v>
      </c>
      <c r="C87" s="1"/>
      <c r="D87" s="1"/>
      <c r="E87" s="1"/>
      <c r="F87" s="1"/>
      <c r="G87" s="1"/>
      <c r="H87" s="1"/>
      <c r="I87" s="1"/>
      <c r="J87" s="1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AA87" s="54">
        <f t="shared" si="7"/>
        <v>0</v>
      </c>
      <c r="AB87" s="50">
        <f t="shared" si="9"/>
        <v>0</v>
      </c>
    </row>
    <row r="88" spans="1:28" x14ac:dyDescent="0.25">
      <c r="A88" s="46"/>
      <c r="B88" s="42" t="s">
        <v>34</v>
      </c>
      <c r="C88" s="1"/>
      <c r="D88" s="1"/>
      <c r="E88" s="1"/>
      <c r="F88" s="1"/>
      <c r="G88" s="1"/>
      <c r="H88" s="1"/>
      <c r="I88" s="1"/>
      <c r="J88" s="1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AA88" s="54">
        <f t="shared" si="7"/>
        <v>0</v>
      </c>
      <c r="AB88" s="50">
        <f t="shared" si="9"/>
        <v>0</v>
      </c>
    </row>
    <row r="89" spans="1:28" x14ac:dyDescent="0.25">
      <c r="B89" s="42"/>
      <c r="C89" s="1"/>
      <c r="D89" s="1"/>
      <c r="E89" s="1"/>
      <c r="F89" s="1"/>
      <c r="G89" s="1"/>
      <c r="H89" s="1"/>
      <c r="I89" s="1"/>
      <c r="J89" s="1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AA89" s="54">
        <f t="shared" si="7"/>
        <v>0</v>
      </c>
      <c r="AB89" s="50">
        <f t="shared" si="9"/>
        <v>0</v>
      </c>
    </row>
    <row r="90" spans="1:28" x14ac:dyDescent="0.25">
      <c r="B90" s="21"/>
      <c r="C90" s="1"/>
      <c r="D90" s="1"/>
      <c r="E90" s="1"/>
      <c r="F90" s="1"/>
      <c r="G90" s="1"/>
      <c r="H90" s="1"/>
      <c r="I90" s="1"/>
      <c r="J90" s="1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AA90" s="54">
        <f t="shared" si="7"/>
        <v>0</v>
      </c>
      <c r="AB90" s="50">
        <f t="shared" si="9"/>
        <v>0</v>
      </c>
    </row>
    <row r="91" spans="1:28" x14ac:dyDescent="0.25">
      <c r="B91" s="21"/>
      <c r="C91" s="1"/>
      <c r="D91" s="1"/>
      <c r="E91" s="1"/>
      <c r="F91" s="1"/>
      <c r="G91" s="1"/>
      <c r="H91" s="1"/>
      <c r="I91" s="1"/>
      <c r="J91" s="1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AA91" s="54">
        <f t="shared" si="7"/>
        <v>0</v>
      </c>
      <c r="AB91" s="50">
        <f t="shared" si="9"/>
        <v>0</v>
      </c>
    </row>
    <row r="92" spans="1:28" x14ac:dyDescent="0.25">
      <c r="C92" s="43"/>
      <c r="D92" s="43"/>
      <c r="E92" s="43"/>
      <c r="F92" s="43"/>
      <c r="G92" s="43"/>
      <c r="H92" s="43"/>
      <c r="I92" s="43"/>
      <c r="J92" s="43"/>
      <c r="K92" s="31"/>
      <c r="L92" s="31"/>
      <c r="M92" s="31"/>
      <c r="N92" s="30"/>
      <c r="O92" s="15"/>
      <c r="P92" s="15"/>
      <c r="Q92" s="15"/>
      <c r="R92" s="15"/>
      <c r="S92" s="15"/>
      <c r="T92" s="15"/>
      <c r="U92" s="15"/>
      <c r="V92" s="15"/>
      <c r="W92" s="15"/>
      <c r="X92" s="15"/>
    </row>
    <row r="93" spans="1:28" x14ac:dyDescent="0.25">
      <c r="C93" s="43"/>
      <c r="D93" s="43"/>
      <c r="E93" s="43"/>
      <c r="F93" s="43"/>
      <c r="G93" s="43"/>
      <c r="H93" s="43"/>
      <c r="I93" s="43"/>
      <c r="J93" s="43"/>
      <c r="K93" s="31"/>
      <c r="L93" s="31"/>
      <c r="M93" s="31"/>
      <c r="N93" s="30"/>
      <c r="O93" s="15"/>
      <c r="P93" s="15"/>
      <c r="Q93" s="15"/>
      <c r="R93" s="15"/>
      <c r="S93" s="15"/>
      <c r="T93" s="15"/>
      <c r="U93" s="15"/>
      <c r="V93" s="15"/>
      <c r="W93" s="15"/>
      <c r="X93" s="15"/>
    </row>
    <row r="94" spans="1:28" x14ac:dyDescent="0.25">
      <c r="B94" s="3" t="s">
        <v>9</v>
      </c>
      <c r="C94" s="43">
        <f t="shared" ref="C94:X94" si="12">SUM(C57:C93)+C42</f>
        <v>9583.3333333333321</v>
      </c>
      <c r="D94" s="43">
        <f t="shared" si="12"/>
        <v>6750</v>
      </c>
      <c r="E94" s="43">
        <f t="shared" si="12"/>
        <v>530</v>
      </c>
      <c r="F94" s="43">
        <f t="shared" si="12"/>
        <v>2655</v>
      </c>
      <c r="G94" s="43">
        <f t="shared" si="12"/>
        <v>2113.333333333333</v>
      </c>
      <c r="H94" s="43">
        <f t="shared" si="12"/>
        <v>8750</v>
      </c>
      <c r="I94" s="43">
        <f t="shared" si="12"/>
        <v>4330</v>
      </c>
      <c r="J94" s="43">
        <f t="shared" si="12"/>
        <v>2605</v>
      </c>
      <c r="K94" s="31">
        <f t="shared" si="12"/>
        <v>2113.333333333333</v>
      </c>
      <c r="L94" s="31">
        <f t="shared" si="12"/>
        <v>8728.2692307692305</v>
      </c>
      <c r="M94" s="31">
        <f t="shared" si="12"/>
        <v>4330</v>
      </c>
      <c r="N94" s="30">
        <f t="shared" si="12"/>
        <v>5978.2692307692305</v>
      </c>
      <c r="O94" s="30">
        <f t="shared" si="12"/>
        <v>60</v>
      </c>
      <c r="P94" s="30">
        <f t="shared" si="12"/>
        <v>10711.602564102563</v>
      </c>
      <c r="Q94" s="31">
        <f t="shared" si="12"/>
        <v>4230</v>
      </c>
      <c r="R94" s="30">
        <f t="shared" si="12"/>
        <v>3328.2692307692305</v>
      </c>
      <c r="S94" s="30">
        <f t="shared" si="12"/>
        <v>285</v>
      </c>
      <c r="T94" s="30">
        <f t="shared" si="12"/>
        <v>14811.602564102563</v>
      </c>
      <c r="U94" s="30">
        <f t="shared" si="12"/>
        <v>530</v>
      </c>
      <c r="V94" s="30">
        <f t="shared" si="12"/>
        <v>2278.2692307692305</v>
      </c>
      <c r="W94" s="30">
        <f t="shared" si="12"/>
        <v>930</v>
      </c>
      <c r="X94" s="30">
        <f t="shared" si="12"/>
        <v>2658.2692307692305</v>
      </c>
      <c r="AA94" s="54">
        <f>SUM(C94:Z94)</f>
        <v>98289.551282051296</v>
      </c>
      <c r="AB94" s="50">
        <f>+AA94/$AB$8</f>
        <v>19657.910256410258</v>
      </c>
    </row>
    <row r="95" spans="1:28" x14ac:dyDescent="0.25">
      <c r="C95" s="30"/>
      <c r="D95" s="30"/>
      <c r="E95" s="30"/>
      <c r="F95" s="30"/>
      <c r="G95" s="30"/>
      <c r="H95" s="30"/>
      <c r="I95" s="30"/>
      <c r="J95" s="30"/>
      <c r="K95" s="31"/>
      <c r="L95" s="31"/>
      <c r="M95" s="31"/>
      <c r="N95" s="30"/>
      <c r="O95" s="30"/>
      <c r="P95" s="30"/>
      <c r="Q95" s="31"/>
      <c r="R95" s="30"/>
      <c r="S95" s="30"/>
      <c r="T95" s="30"/>
      <c r="U95" s="30"/>
      <c r="V95" s="30"/>
      <c r="W95" s="30"/>
      <c r="X95" s="30"/>
    </row>
    <row r="96" spans="1:28" x14ac:dyDescent="0.25">
      <c r="C96" s="30"/>
      <c r="D96" s="30"/>
      <c r="E96" s="30"/>
      <c r="F96" s="30"/>
      <c r="G96" s="30"/>
      <c r="H96" s="30"/>
      <c r="I96" s="30"/>
      <c r="J96" s="30"/>
      <c r="K96" s="31"/>
      <c r="L96" s="31"/>
      <c r="M96" s="31"/>
      <c r="N96" s="30"/>
      <c r="O96" s="30"/>
      <c r="P96" s="30"/>
      <c r="Q96" s="31"/>
      <c r="R96" s="30"/>
      <c r="S96" s="30"/>
      <c r="T96" s="30"/>
      <c r="U96" s="30"/>
      <c r="V96" s="30"/>
      <c r="W96" s="30"/>
      <c r="X96" s="30"/>
    </row>
    <row r="97" spans="1:29" x14ac:dyDescent="0.25">
      <c r="A97" s="32"/>
      <c r="B97" s="33" t="s">
        <v>10</v>
      </c>
      <c r="C97" s="48">
        <f t="shared" ref="C97:X97" si="13">+C8+C37-C94</f>
        <v>40401.666666666672</v>
      </c>
      <c r="D97" s="48">
        <f t="shared" si="13"/>
        <v>33651.666666666672</v>
      </c>
      <c r="E97" s="48">
        <f t="shared" si="13"/>
        <v>33121.666666666672</v>
      </c>
      <c r="F97" s="48">
        <f t="shared" si="13"/>
        <v>30466.666666666672</v>
      </c>
      <c r="G97" s="48">
        <f t="shared" si="13"/>
        <v>28338.333333333339</v>
      </c>
      <c r="H97" s="48">
        <f t="shared" si="13"/>
        <v>19588.333333333339</v>
      </c>
      <c r="I97" s="48">
        <f t="shared" si="13"/>
        <v>15258.333333333339</v>
      </c>
      <c r="J97" s="48">
        <f t="shared" si="13"/>
        <v>12653.333333333339</v>
      </c>
      <c r="K97" s="48">
        <f t="shared" si="13"/>
        <v>10525.000000000007</v>
      </c>
      <c r="L97" s="48">
        <f t="shared" si="13"/>
        <v>1796.7307692307768</v>
      </c>
      <c r="M97" s="48">
        <f t="shared" si="13"/>
        <v>-2533.2692307692232</v>
      </c>
      <c r="N97" s="48">
        <f t="shared" si="13"/>
        <v>-8511.5384615384537</v>
      </c>
      <c r="O97" s="48">
        <f t="shared" si="13"/>
        <v>-8571.5384615384537</v>
      </c>
      <c r="P97" s="48">
        <f t="shared" si="13"/>
        <v>-19298.141025641016</v>
      </c>
      <c r="Q97" s="48">
        <f t="shared" si="13"/>
        <v>-23528.141025641016</v>
      </c>
      <c r="R97" s="48">
        <f t="shared" si="13"/>
        <v>-26856.410256410247</v>
      </c>
      <c r="S97" s="48">
        <f t="shared" si="13"/>
        <v>-27141.410256410247</v>
      </c>
      <c r="T97" s="48">
        <f t="shared" si="13"/>
        <v>-41968.012820512813</v>
      </c>
      <c r="U97" s="48">
        <f t="shared" si="13"/>
        <v>-42498.012820512813</v>
      </c>
      <c r="V97" s="48">
        <f t="shared" si="13"/>
        <v>-44776.282051282047</v>
      </c>
      <c r="W97" s="48">
        <f t="shared" si="13"/>
        <v>-45706.282051282047</v>
      </c>
      <c r="X97" s="48">
        <f t="shared" si="13"/>
        <v>-48364.551282051281</v>
      </c>
      <c r="AA97" s="54">
        <f>+AA37-AA94</f>
        <v>-98364.551282051296</v>
      </c>
      <c r="AB97" s="54">
        <f>+AB37-AB94</f>
        <v>-19672.910256410258</v>
      </c>
      <c r="AC97" s="4" t="s">
        <v>65</v>
      </c>
    </row>
    <row r="98" spans="1:29" ht="11.25" customHeight="1" x14ac:dyDescent="0.25">
      <c r="B98" s="29"/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</row>
    <row r="99" spans="1:29" x14ac:dyDescent="0.25">
      <c r="A99" s="45"/>
      <c r="C99" s="30"/>
      <c r="D99" s="30"/>
      <c r="E99" s="30"/>
      <c r="F99" s="30"/>
      <c r="G99" s="30"/>
      <c r="H99" s="30"/>
      <c r="I99" s="30"/>
      <c r="J99" s="30"/>
      <c r="K99" s="31"/>
      <c r="L99" s="31"/>
      <c r="M99" s="31"/>
      <c r="N99" s="30"/>
      <c r="O99" s="30"/>
      <c r="P99" s="30"/>
      <c r="Q99" s="31"/>
      <c r="R99" s="30"/>
      <c r="S99" s="30"/>
      <c r="T99" s="30"/>
      <c r="U99" s="30"/>
      <c r="V99" s="30"/>
      <c r="W99" s="30"/>
      <c r="X99" s="30"/>
    </row>
    <row r="100" spans="1:29" x14ac:dyDescent="0.25">
      <c r="A100" s="45">
        <f>SUM(C100:X100)</f>
        <v>-48364.551282051281</v>
      </c>
      <c r="B100" s="3" t="s">
        <v>72</v>
      </c>
      <c r="C100" s="30">
        <f>IF(C97&gt;=0,0,C97)</f>
        <v>0</v>
      </c>
      <c r="D100" s="30">
        <f>IF(D97&gt;=0,0,D97)-C100</f>
        <v>0</v>
      </c>
      <c r="E100" s="30">
        <f>IF(E97&gt;=0,0,E97)-SUM($C$100:D100)</f>
        <v>0</v>
      </c>
      <c r="F100" s="30">
        <f>IF(F97&gt;=0,0,F97)-SUM($C$100:E100)</f>
        <v>0</v>
      </c>
      <c r="G100" s="30">
        <f>IF(G97&gt;=0,0,G97)-SUM($C$100:F100)</f>
        <v>0</v>
      </c>
      <c r="H100" s="30">
        <f>IF(H97&gt;=0,0,H97)-SUM($C$100:G100)</f>
        <v>0</v>
      </c>
      <c r="I100" s="30">
        <f>IF(I97&gt;=0,0,I97)-SUM($C$100:H100)</f>
        <v>0</v>
      </c>
      <c r="J100" s="30">
        <f>IF(J97&gt;=0,0,J97)-SUM($C$100:I100)</f>
        <v>0</v>
      </c>
      <c r="K100" s="57">
        <f>IF(K97&gt;=0,0,K97)-SUM($C$100:J100)</f>
        <v>0</v>
      </c>
      <c r="L100" s="57">
        <f>IF(L97&gt;=0,0,L97)-SUM($C$100:K100)</f>
        <v>0</v>
      </c>
      <c r="M100" s="57">
        <f>IF(M97&gt;=0,0,M97)-SUM($C$100:L100)</f>
        <v>-2533.2692307692232</v>
      </c>
      <c r="N100" s="57">
        <f>IF(N97&gt;=0,0,N97)-SUM($C$100:M100)</f>
        <v>-5978.2692307692305</v>
      </c>
      <c r="O100" s="57">
        <f>IF(O97&gt;=0,0,O97)-SUM($C$100:N100)</f>
        <v>-60</v>
      </c>
      <c r="P100" s="57">
        <f>IF(P97&gt;=0,0,P97)-SUM($C$100:O100)</f>
        <v>-10726.602564102563</v>
      </c>
      <c r="Q100" s="57">
        <f>IF(Q97&gt;=0,0,Q97)-SUM($C$100:P100)</f>
        <v>-4230</v>
      </c>
      <c r="R100" s="57">
        <f>IF(R97&gt;=0,0,R97)-SUM($C$100:Q100)</f>
        <v>-3328.2692307692305</v>
      </c>
      <c r="S100" s="57">
        <f>IF(S97&gt;=0,0,S97)-SUM($C$100:R100)</f>
        <v>-285</v>
      </c>
      <c r="T100" s="57">
        <f>IF(T97&gt;=0,0,T97)-SUM($C$100:S100)</f>
        <v>-14826.602564102566</v>
      </c>
      <c r="U100" s="57">
        <f>IF(U97&gt;=0,0,U97)-SUM($C$100:T100)</f>
        <v>-530</v>
      </c>
      <c r="V100" s="57">
        <f>IF(V97&gt;=0,0,V97)-SUM($C$100:U100)</f>
        <v>-2278.2692307692341</v>
      </c>
      <c r="W100" s="57">
        <f>IF(W97&gt;=0,0,W97)-SUM($C$100:V100)</f>
        <v>-930</v>
      </c>
      <c r="X100" s="57">
        <f>IF(X97&gt;=0,0,X97)-SUM($C$100:W100)</f>
        <v>-2658.2692307692341</v>
      </c>
    </row>
    <row r="101" spans="1:29" x14ac:dyDescent="0.25">
      <c r="A101" s="45">
        <f>50000+A100</f>
        <v>1635.4487179487187</v>
      </c>
      <c r="B101" s="3" t="s">
        <v>58</v>
      </c>
      <c r="C101" s="30"/>
      <c r="D101" s="30"/>
      <c r="E101" s="30"/>
      <c r="F101" s="30"/>
      <c r="G101" s="30"/>
      <c r="H101" s="30"/>
      <c r="I101" s="30"/>
      <c r="J101" s="30"/>
      <c r="K101" s="31"/>
      <c r="L101" s="31"/>
      <c r="M101" s="31"/>
      <c r="N101" s="30"/>
      <c r="O101" s="30"/>
      <c r="P101" s="30"/>
      <c r="Q101" s="31"/>
      <c r="R101" s="30"/>
      <c r="S101" s="30"/>
      <c r="T101" s="30"/>
      <c r="U101" s="30"/>
      <c r="V101" s="30"/>
      <c r="W101" s="31"/>
      <c r="X101" s="30"/>
      <c r="AA101" s="4"/>
    </row>
    <row r="102" spans="1:29" x14ac:dyDescent="0.25">
      <c r="A102" s="45"/>
      <c r="C102" s="30"/>
      <c r="D102" s="30"/>
      <c r="E102" s="30"/>
      <c r="F102" s="30"/>
      <c r="G102" s="30"/>
      <c r="H102" s="30"/>
      <c r="I102" s="30"/>
      <c r="J102" s="30"/>
      <c r="K102" s="31"/>
      <c r="L102" s="31"/>
      <c r="M102" s="31"/>
      <c r="N102" s="30"/>
      <c r="O102" s="30"/>
      <c r="P102" s="30"/>
      <c r="Q102" s="31"/>
      <c r="R102" s="30"/>
      <c r="S102" s="30"/>
      <c r="T102" s="30"/>
      <c r="U102" s="30"/>
      <c r="V102" s="30"/>
      <c r="W102" s="31"/>
      <c r="X102" s="30"/>
      <c r="AA102" s="4"/>
    </row>
    <row r="103" spans="1:29" x14ac:dyDescent="0.25">
      <c r="A103" s="45"/>
      <c r="B103" s="49" t="s">
        <v>35</v>
      </c>
      <c r="C103" s="30"/>
      <c r="D103" s="30"/>
      <c r="E103" s="30"/>
      <c r="F103" s="30"/>
      <c r="G103" s="30"/>
      <c r="H103" s="30"/>
      <c r="I103" s="30"/>
      <c r="J103" s="30"/>
      <c r="K103" s="31"/>
      <c r="L103" s="31"/>
      <c r="M103" s="31"/>
      <c r="N103" s="30"/>
      <c r="O103" s="30"/>
      <c r="P103" s="30"/>
      <c r="Q103" s="31"/>
      <c r="R103" s="30"/>
      <c r="S103" s="30"/>
      <c r="T103" s="30"/>
      <c r="U103" s="30"/>
      <c r="V103" s="30"/>
      <c r="W103" s="31"/>
      <c r="X103" s="30"/>
      <c r="AA103" s="4"/>
    </row>
    <row r="104" spans="1:29" x14ac:dyDescent="0.25">
      <c r="A104" s="45"/>
      <c r="B104" s="3" t="s">
        <v>42</v>
      </c>
      <c r="C104" s="30">
        <v>78635</v>
      </c>
      <c r="D104" s="30">
        <v>51321</v>
      </c>
      <c r="E104" s="30">
        <v>43730</v>
      </c>
      <c r="F104" s="30">
        <v>131480</v>
      </c>
      <c r="G104" s="30">
        <v>124046</v>
      </c>
      <c r="H104" s="30">
        <v>129546</v>
      </c>
      <c r="I104" s="30">
        <v>111429</v>
      </c>
      <c r="J104" s="30">
        <v>100929</v>
      </c>
      <c r="K104" s="31"/>
      <c r="L104" s="31"/>
      <c r="M104" s="31"/>
      <c r="N104" s="30"/>
      <c r="O104" s="30"/>
      <c r="P104" s="30"/>
      <c r="Q104" s="31"/>
      <c r="R104" s="30"/>
      <c r="S104" s="30"/>
      <c r="T104" s="30"/>
      <c r="U104" s="30"/>
      <c r="V104" s="30"/>
      <c r="W104" s="31"/>
      <c r="X104" s="30"/>
      <c r="AA104" s="4"/>
    </row>
    <row r="105" spans="1:29" x14ac:dyDescent="0.25">
      <c r="A105" s="45"/>
      <c r="B105" s="3" t="s">
        <v>11</v>
      </c>
      <c r="C105" s="30">
        <f>+C104-C97</f>
        <v>38233.333333333328</v>
      </c>
      <c r="D105" s="30">
        <f t="shared" ref="D105:X105" si="14">+D104-D97</f>
        <v>17669.333333333328</v>
      </c>
      <c r="E105" s="30">
        <f t="shared" si="14"/>
        <v>10608.333333333328</v>
      </c>
      <c r="F105" s="30">
        <f t="shared" si="14"/>
        <v>101013.33333333333</v>
      </c>
      <c r="G105" s="30">
        <f t="shared" si="14"/>
        <v>95707.666666666657</v>
      </c>
      <c r="H105" s="30">
        <f t="shared" si="14"/>
        <v>109957.66666666666</v>
      </c>
      <c r="I105" s="30">
        <f t="shared" si="14"/>
        <v>96170.666666666657</v>
      </c>
      <c r="J105" s="30">
        <f t="shared" si="14"/>
        <v>88275.666666666657</v>
      </c>
      <c r="K105" s="30">
        <f>+K104-K97</f>
        <v>-10525.000000000007</v>
      </c>
      <c r="L105" s="30">
        <f t="shared" si="14"/>
        <v>-1796.7307692307768</v>
      </c>
      <c r="M105" s="30">
        <f t="shared" si="14"/>
        <v>2533.2692307692232</v>
      </c>
      <c r="N105" s="30">
        <f t="shared" si="14"/>
        <v>8511.5384615384537</v>
      </c>
      <c r="O105" s="30">
        <f t="shared" si="14"/>
        <v>8571.5384615384537</v>
      </c>
      <c r="P105" s="30">
        <f t="shared" si="14"/>
        <v>19298.141025641016</v>
      </c>
      <c r="Q105" s="30">
        <f t="shared" si="14"/>
        <v>23528.141025641016</v>
      </c>
      <c r="R105" s="30">
        <f t="shared" si="14"/>
        <v>26856.410256410247</v>
      </c>
      <c r="S105" s="30">
        <f t="shared" si="14"/>
        <v>27141.410256410247</v>
      </c>
      <c r="T105" s="30">
        <f t="shared" si="14"/>
        <v>41968.012820512813</v>
      </c>
      <c r="U105" s="30">
        <f t="shared" si="14"/>
        <v>42498.012820512813</v>
      </c>
      <c r="V105" s="30">
        <f t="shared" si="14"/>
        <v>44776.282051282047</v>
      </c>
      <c r="W105" s="30">
        <f t="shared" si="14"/>
        <v>45706.282051282047</v>
      </c>
      <c r="X105" s="30">
        <f t="shared" si="14"/>
        <v>48364.551282051281</v>
      </c>
      <c r="AA105" s="4"/>
    </row>
    <row r="106" spans="1:29" x14ac:dyDescent="0.25">
      <c r="A106" s="45"/>
      <c r="C106" s="30"/>
      <c r="D106" s="30"/>
      <c r="E106" s="30"/>
      <c r="F106" s="30"/>
      <c r="G106" s="30"/>
      <c r="H106" s="30"/>
      <c r="I106" s="30"/>
      <c r="J106" s="30"/>
      <c r="K106" s="31"/>
      <c r="L106" s="31"/>
      <c r="M106" s="31"/>
      <c r="N106" s="30"/>
      <c r="O106" s="30"/>
      <c r="P106" s="30"/>
      <c r="Q106" s="31"/>
      <c r="R106" s="30"/>
      <c r="S106" s="30"/>
      <c r="T106" s="30"/>
      <c r="U106" s="30"/>
      <c r="V106" s="30"/>
      <c r="W106" s="31"/>
      <c r="X106" s="30"/>
      <c r="AA106" s="4"/>
    </row>
    <row r="107" spans="1:29" x14ac:dyDescent="0.25">
      <c r="C107" s="30"/>
      <c r="D107" s="30"/>
      <c r="E107" s="30"/>
      <c r="H107" s="35"/>
      <c r="I107" s="34"/>
      <c r="J107" s="30"/>
      <c r="K107" s="31"/>
      <c r="L107" s="31"/>
      <c r="M107" s="31"/>
      <c r="N107" s="30"/>
      <c r="O107" s="15"/>
      <c r="AA107" s="4"/>
    </row>
    <row r="108" spans="1:29" x14ac:dyDescent="0.25">
      <c r="C108" s="30"/>
      <c r="D108" s="30"/>
      <c r="E108" s="30"/>
      <c r="H108" s="35"/>
      <c r="I108" s="34"/>
      <c r="J108" s="30"/>
      <c r="K108" s="31"/>
      <c r="L108" s="31"/>
      <c r="M108" s="31"/>
      <c r="N108" s="30"/>
      <c r="O108" s="15"/>
      <c r="AA108" s="4"/>
    </row>
    <row r="109" spans="1:29" x14ac:dyDescent="0.25">
      <c r="B109" s="3" t="s">
        <v>76</v>
      </c>
      <c r="C109" s="30"/>
      <c r="D109" s="30"/>
      <c r="E109" s="30"/>
      <c r="H109" s="35"/>
      <c r="I109" s="34"/>
      <c r="J109" s="30"/>
      <c r="K109" s="31"/>
      <c r="L109" s="31"/>
      <c r="M109" s="31"/>
      <c r="N109" s="30"/>
      <c r="O109" s="15"/>
      <c r="R109" s="9"/>
      <c r="S109" s="6"/>
      <c r="AA109" s="4"/>
    </row>
    <row r="110" spans="1:29" x14ac:dyDescent="0.25">
      <c r="B110" s="4"/>
      <c r="C110" s="30"/>
      <c r="D110" s="30"/>
      <c r="E110" s="30"/>
      <c r="H110" s="36"/>
      <c r="I110" s="30"/>
      <c r="J110" s="30"/>
      <c r="K110" s="31"/>
      <c r="L110" s="31"/>
      <c r="M110" s="31"/>
      <c r="N110" s="30"/>
      <c r="O110" s="15"/>
      <c r="R110" s="9"/>
      <c r="AA110" s="4"/>
    </row>
    <row r="111" spans="1:29" x14ac:dyDescent="0.25">
      <c r="B111" s="4"/>
      <c r="C111" s="30"/>
      <c r="D111" s="30"/>
      <c r="E111" s="30"/>
      <c r="F111" s="30"/>
      <c r="H111" s="36"/>
      <c r="I111" s="30"/>
      <c r="J111" s="30"/>
      <c r="K111" s="31"/>
      <c r="L111" s="31"/>
      <c r="M111" s="31"/>
      <c r="N111" s="30"/>
      <c r="O111" s="15"/>
      <c r="AA111" s="4"/>
    </row>
    <row r="112" spans="1:29" x14ac:dyDescent="0.25">
      <c r="B112" s="4"/>
      <c r="C112" s="30"/>
      <c r="D112" s="30"/>
      <c r="E112" s="30"/>
      <c r="F112" s="30"/>
      <c r="H112" s="30"/>
      <c r="I112" s="30"/>
      <c r="J112" s="30"/>
      <c r="K112" s="31"/>
      <c r="L112" s="31"/>
      <c r="M112" s="31"/>
      <c r="N112" s="30"/>
      <c r="O112" s="15"/>
      <c r="AA112" s="4"/>
    </row>
    <row r="113" spans="2:27" x14ac:dyDescent="0.25">
      <c r="B113" s="4"/>
      <c r="C113" s="30"/>
      <c r="D113" s="30"/>
      <c r="E113" s="30"/>
      <c r="F113" s="30"/>
      <c r="H113" s="30"/>
      <c r="I113" s="30"/>
      <c r="J113" s="30"/>
      <c r="K113" s="31"/>
      <c r="L113" s="31"/>
      <c r="M113" s="31"/>
      <c r="N113" s="30"/>
      <c r="O113" s="15"/>
      <c r="AA113" s="4"/>
    </row>
    <row r="114" spans="2:27" x14ac:dyDescent="0.25">
      <c r="B114" s="4"/>
      <c r="C114" s="30"/>
      <c r="D114" s="30"/>
      <c r="E114" s="30"/>
      <c r="F114" s="30"/>
      <c r="G114" s="30"/>
      <c r="H114" s="30"/>
      <c r="I114" s="30"/>
      <c r="J114" s="30"/>
      <c r="K114" s="31"/>
      <c r="L114" s="31"/>
      <c r="M114" s="31"/>
      <c r="N114" s="30"/>
      <c r="O114" s="15"/>
      <c r="AA114" s="4"/>
    </row>
    <row r="115" spans="2:27" x14ac:dyDescent="0.25">
      <c r="B115" s="4"/>
      <c r="C115" s="30"/>
      <c r="D115" s="30"/>
      <c r="E115" s="30"/>
      <c r="F115" s="30"/>
      <c r="G115" s="30"/>
      <c r="H115" s="30"/>
      <c r="I115" s="30"/>
      <c r="J115" s="30"/>
      <c r="K115" s="31"/>
      <c r="L115" s="31"/>
      <c r="M115" s="31"/>
      <c r="N115" s="30"/>
      <c r="O115" s="15"/>
      <c r="AA115" s="4"/>
    </row>
    <row r="116" spans="2:27" x14ac:dyDescent="0.25">
      <c r="B116" s="4"/>
      <c r="C116" s="30"/>
      <c r="D116" s="30"/>
      <c r="E116" s="30"/>
      <c r="F116" s="30"/>
      <c r="G116" s="30"/>
      <c r="H116" s="30"/>
      <c r="I116" s="30"/>
      <c r="J116" s="30"/>
      <c r="K116" s="31"/>
      <c r="L116" s="31"/>
      <c r="M116" s="31"/>
      <c r="N116" s="30"/>
      <c r="O116" s="15"/>
      <c r="AA116" s="4"/>
    </row>
    <row r="117" spans="2:27" x14ac:dyDescent="0.25">
      <c r="B117" s="4"/>
      <c r="C117" s="30"/>
      <c r="D117" s="30"/>
      <c r="E117" s="30"/>
      <c r="F117" s="30"/>
      <c r="G117" s="30"/>
      <c r="H117" s="30"/>
      <c r="I117" s="30"/>
      <c r="J117" s="30"/>
      <c r="K117" s="31"/>
      <c r="L117" s="31"/>
      <c r="M117" s="31"/>
      <c r="N117" s="30"/>
      <c r="O117" s="15"/>
      <c r="AA117" s="4"/>
    </row>
    <row r="118" spans="2:27" x14ac:dyDescent="0.25">
      <c r="B118" s="4"/>
      <c r="C118" s="30"/>
      <c r="D118" s="30"/>
      <c r="E118" s="30"/>
      <c r="F118" s="30"/>
      <c r="G118" s="30"/>
      <c r="H118" s="30"/>
      <c r="I118" s="30"/>
      <c r="J118" s="30"/>
      <c r="K118" s="31"/>
      <c r="L118" s="31"/>
      <c r="M118" s="31"/>
      <c r="N118" s="30"/>
      <c r="O118" s="15"/>
      <c r="AA118" s="4"/>
    </row>
    <row r="119" spans="2:27" x14ac:dyDescent="0.25">
      <c r="B119" s="4"/>
      <c r="C119" s="30"/>
      <c r="D119" s="30"/>
      <c r="E119" s="30"/>
      <c r="F119" s="30"/>
      <c r="G119" s="30"/>
      <c r="H119" s="30"/>
      <c r="I119" s="30"/>
      <c r="J119" s="30"/>
      <c r="K119" s="31"/>
      <c r="L119" s="31"/>
      <c r="M119" s="31"/>
      <c r="N119" s="30"/>
      <c r="O119" s="15"/>
      <c r="AA119" s="4"/>
    </row>
    <row r="120" spans="2:27" x14ac:dyDescent="0.25">
      <c r="B120" s="4"/>
      <c r="C120" s="30"/>
      <c r="D120" s="30"/>
      <c r="E120" s="30"/>
      <c r="F120" s="30"/>
      <c r="G120" s="30"/>
      <c r="H120" s="30"/>
      <c r="I120" s="30"/>
      <c r="J120" s="30"/>
      <c r="K120" s="31"/>
      <c r="L120" s="31"/>
      <c r="M120" s="31"/>
      <c r="N120" s="30"/>
      <c r="O120" s="15"/>
      <c r="AA120" s="4"/>
    </row>
    <row r="121" spans="2:27" x14ac:dyDescent="0.25">
      <c r="B121" s="4"/>
      <c r="C121" s="30"/>
      <c r="D121" s="30"/>
      <c r="E121" s="30"/>
      <c r="F121" s="30"/>
      <c r="G121" s="30"/>
      <c r="H121" s="30"/>
      <c r="I121" s="30"/>
      <c r="J121" s="30"/>
      <c r="K121" s="31"/>
      <c r="L121" s="31"/>
      <c r="M121" s="31"/>
      <c r="N121" s="30"/>
      <c r="O121" s="15"/>
      <c r="AA121" s="4"/>
    </row>
    <row r="122" spans="2:27" x14ac:dyDescent="0.25">
      <c r="B122" s="4"/>
      <c r="C122" s="30"/>
      <c r="D122" s="30"/>
      <c r="E122" s="30"/>
      <c r="F122" s="30"/>
      <c r="G122" s="30"/>
      <c r="H122" s="30"/>
      <c r="I122" s="30"/>
      <c r="J122" s="30"/>
      <c r="K122" s="31"/>
      <c r="L122" s="31"/>
      <c r="M122" s="31"/>
      <c r="N122" s="30"/>
      <c r="O122" s="15"/>
      <c r="AA122" s="4"/>
    </row>
    <row r="123" spans="2:27" x14ac:dyDescent="0.25">
      <c r="B123" s="4"/>
      <c r="C123" s="30"/>
      <c r="D123" s="30"/>
      <c r="E123" s="30"/>
      <c r="F123" s="30"/>
      <c r="G123" s="30"/>
      <c r="H123" s="30"/>
      <c r="I123" s="30"/>
      <c r="J123" s="30"/>
      <c r="K123" s="31"/>
      <c r="L123" s="31"/>
      <c r="M123" s="31"/>
      <c r="N123" s="30"/>
      <c r="O123" s="15"/>
      <c r="AA123" s="4"/>
    </row>
    <row r="124" spans="2:27" x14ac:dyDescent="0.25">
      <c r="B124" s="4"/>
      <c r="C124" s="30"/>
      <c r="D124" s="30"/>
      <c r="E124" s="30"/>
      <c r="F124" s="30"/>
      <c r="G124" s="30"/>
      <c r="H124" s="30"/>
      <c r="I124" s="30"/>
      <c r="J124" s="30"/>
      <c r="K124" s="31"/>
      <c r="L124" s="31"/>
      <c r="M124" s="31"/>
      <c r="N124" s="30"/>
      <c r="O124" s="15"/>
      <c r="AA124" s="4"/>
    </row>
    <row r="125" spans="2:27" x14ac:dyDescent="0.25">
      <c r="B125" s="4"/>
      <c r="C125" s="30"/>
      <c r="D125" s="30"/>
      <c r="E125" s="30"/>
      <c r="F125" s="30"/>
      <c r="G125" s="30"/>
      <c r="H125" s="30"/>
      <c r="I125" s="30"/>
      <c r="J125" s="30"/>
      <c r="K125" s="31"/>
      <c r="L125" s="31"/>
      <c r="M125" s="31"/>
      <c r="N125" s="30"/>
      <c r="O125" s="15"/>
      <c r="AA125" s="4"/>
    </row>
    <row r="126" spans="2:27" x14ac:dyDescent="0.25">
      <c r="B126" s="4"/>
      <c r="C126" s="30"/>
      <c r="D126" s="30"/>
      <c r="E126" s="30"/>
      <c r="F126" s="30"/>
      <c r="G126" s="30"/>
      <c r="H126" s="30"/>
      <c r="I126" s="30"/>
      <c r="J126" s="30"/>
      <c r="K126" s="31"/>
      <c r="L126" s="31"/>
      <c r="M126" s="31"/>
      <c r="N126" s="30"/>
      <c r="AA126" s="4"/>
    </row>
    <row r="127" spans="2:27" x14ac:dyDescent="0.25">
      <c r="B127" s="4"/>
      <c r="C127" s="30"/>
      <c r="D127" s="30"/>
      <c r="E127" s="30"/>
      <c r="F127" s="30"/>
      <c r="G127" s="30"/>
      <c r="H127" s="30"/>
      <c r="I127" s="30"/>
      <c r="J127" s="30"/>
      <c r="K127" s="31"/>
      <c r="L127" s="31"/>
      <c r="M127" s="31"/>
      <c r="N127" s="30"/>
      <c r="AA127" s="4"/>
    </row>
    <row r="128" spans="2:27" x14ac:dyDescent="0.25">
      <c r="B128" s="4"/>
      <c r="C128" s="30"/>
      <c r="D128" s="30"/>
      <c r="E128" s="30"/>
      <c r="F128" s="30"/>
      <c r="G128" s="30"/>
      <c r="H128" s="30"/>
      <c r="I128" s="30"/>
      <c r="J128" s="30"/>
      <c r="K128" s="31"/>
      <c r="L128" s="31"/>
      <c r="M128" s="31"/>
      <c r="N128" s="30"/>
      <c r="AA128" s="4"/>
    </row>
    <row r="129" spans="2:27" x14ac:dyDescent="0.25">
      <c r="B129" s="4"/>
      <c r="C129" s="30"/>
      <c r="D129" s="30"/>
      <c r="E129" s="30"/>
      <c r="F129" s="30"/>
      <c r="G129" s="30"/>
      <c r="H129" s="30"/>
      <c r="I129" s="30"/>
      <c r="J129" s="30"/>
      <c r="K129" s="31"/>
      <c r="L129" s="31"/>
      <c r="M129" s="31"/>
      <c r="N129" s="30"/>
      <c r="AA129" s="4"/>
    </row>
    <row r="130" spans="2:27" x14ac:dyDescent="0.25">
      <c r="B130" s="4"/>
      <c r="C130" s="30"/>
      <c r="D130" s="30"/>
      <c r="E130" s="30"/>
      <c r="F130" s="30"/>
      <c r="G130" s="30"/>
      <c r="H130" s="30"/>
      <c r="I130" s="30"/>
      <c r="J130" s="30"/>
      <c r="K130" s="31"/>
      <c r="L130" s="31"/>
      <c r="M130" s="31"/>
      <c r="N130" s="30"/>
      <c r="AA130" s="4"/>
    </row>
    <row r="131" spans="2:27" x14ac:dyDescent="0.25">
      <c r="B131" s="4"/>
      <c r="C131" s="30"/>
      <c r="D131" s="30"/>
      <c r="E131" s="30"/>
      <c r="F131" s="30"/>
      <c r="G131" s="30"/>
      <c r="H131" s="30"/>
      <c r="I131" s="30"/>
      <c r="J131" s="30"/>
      <c r="K131" s="31"/>
      <c r="L131" s="31"/>
      <c r="M131" s="31"/>
      <c r="N131" s="30"/>
      <c r="AA131" s="4"/>
    </row>
    <row r="132" spans="2:27" x14ac:dyDescent="0.25">
      <c r="B132" s="4"/>
      <c r="C132" s="30"/>
      <c r="D132" s="30"/>
      <c r="E132" s="30"/>
      <c r="F132" s="30"/>
      <c r="G132" s="30"/>
      <c r="H132" s="30"/>
      <c r="I132" s="30"/>
      <c r="J132" s="30"/>
      <c r="K132" s="31"/>
      <c r="L132" s="31"/>
      <c r="M132" s="31"/>
      <c r="N132" s="30"/>
      <c r="AA132" s="4"/>
    </row>
    <row r="133" spans="2:27" x14ac:dyDescent="0.25">
      <c r="B133" s="4"/>
      <c r="C133" s="30"/>
      <c r="D133" s="30"/>
      <c r="E133" s="30"/>
      <c r="F133" s="30"/>
      <c r="G133" s="30"/>
      <c r="H133" s="30"/>
      <c r="I133" s="30"/>
      <c r="J133" s="30"/>
      <c r="K133" s="31"/>
      <c r="L133" s="31"/>
      <c r="M133" s="31"/>
      <c r="N133" s="30"/>
      <c r="AA133" s="4"/>
    </row>
    <row r="134" spans="2:27" x14ac:dyDescent="0.25">
      <c r="B134" s="4"/>
      <c r="C134" s="30"/>
      <c r="D134" s="30"/>
      <c r="E134" s="30"/>
      <c r="F134" s="30"/>
      <c r="G134" s="30"/>
      <c r="H134" s="30"/>
      <c r="I134" s="30"/>
      <c r="J134" s="30"/>
      <c r="K134" s="31"/>
      <c r="L134" s="31"/>
      <c r="M134" s="31"/>
      <c r="N134" s="30"/>
      <c r="AA134" s="4"/>
    </row>
    <row r="135" spans="2:27" x14ac:dyDescent="0.25">
      <c r="B135" s="4"/>
      <c r="C135" s="30"/>
      <c r="D135" s="30"/>
      <c r="E135" s="30"/>
      <c r="F135" s="30"/>
      <c r="G135" s="30"/>
      <c r="H135" s="30"/>
      <c r="I135" s="30"/>
      <c r="J135" s="30"/>
      <c r="K135" s="31"/>
      <c r="L135" s="31"/>
      <c r="M135" s="31"/>
      <c r="N135" s="30"/>
      <c r="AA135" s="4"/>
    </row>
    <row r="136" spans="2:27" x14ac:dyDescent="0.25">
      <c r="B136" s="4"/>
      <c r="C136" s="30"/>
      <c r="D136" s="30"/>
      <c r="E136" s="30"/>
      <c r="F136" s="30"/>
      <c r="G136" s="30"/>
      <c r="H136" s="30"/>
      <c r="I136" s="30"/>
      <c r="J136" s="30"/>
      <c r="K136" s="31"/>
      <c r="L136" s="31"/>
      <c r="M136" s="31"/>
      <c r="N136" s="30"/>
      <c r="AA136" s="4"/>
    </row>
    <row r="137" spans="2:27" x14ac:dyDescent="0.25">
      <c r="B137" s="4"/>
      <c r="C137" s="30"/>
      <c r="D137" s="30"/>
      <c r="E137" s="30"/>
      <c r="F137" s="30"/>
      <c r="G137" s="30"/>
      <c r="H137" s="30"/>
      <c r="I137" s="30"/>
      <c r="J137" s="30"/>
      <c r="K137" s="31"/>
      <c r="L137" s="31"/>
      <c r="M137" s="31"/>
      <c r="N137" s="30"/>
      <c r="AA137" s="4"/>
    </row>
    <row r="138" spans="2:27" x14ac:dyDescent="0.25">
      <c r="B138" s="4"/>
      <c r="C138" s="30"/>
      <c r="D138" s="30"/>
      <c r="E138" s="30"/>
      <c r="F138" s="30"/>
      <c r="G138" s="30"/>
      <c r="H138" s="30"/>
      <c r="I138" s="30"/>
      <c r="J138" s="30"/>
      <c r="K138" s="31"/>
      <c r="L138" s="31"/>
      <c r="M138" s="31"/>
      <c r="N138" s="30"/>
      <c r="AA138" s="4"/>
    </row>
    <row r="139" spans="2:27" x14ac:dyDescent="0.25">
      <c r="B139" s="4"/>
      <c r="C139" s="30"/>
      <c r="D139" s="30"/>
      <c r="E139" s="30"/>
      <c r="F139" s="30"/>
      <c r="G139" s="30"/>
      <c r="H139" s="30"/>
      <c r="I139" s="30"/>
      <c r="J139" s="30"/>
      <c r="K139" s="31"/>
      <c r="L139" s="31"/>
      <c r="M139" s="31"/>
      <c r="N139" s="30"/>
      <c r="AA139" s="4"/>
    </row>
    <row r="140" spans="2:27" x14ac:dyDescent="0.25">
      <c r="B140" s="4"/>
      <c r="C140" s="30"/>
      <c r="D140" s="30"/>
      <c r="E140" s="30"/>
      <c r="F140" s="30"/>
      <c r="G140" s="30"/>
      <c r="H140" s="30"/>
      <c r="I140" s="30"/>
      <c r="J140" s="30"/>
      <c r="K140" s="31"/>
      <c r="L140" s="31"/>
      <c r="M140" s="31"/>
      <c r="N140" s="30"/>
      <c r="AA140" s="4"/>
    </row>
    <row r="141" spans="2:27" x14ac:dyDescent="0.25">
      <c r="B141" s="4"/>
      <c r="C141" s="30"/>
      <c r="D141" s="30"/>
      <c r="E141" s="30"/>
      <c r="F141" s="30"/>
      <c r="G141" s="30"/>
      <c r="H141" s="30"/>
      <c r="I141" s="30"/>
      <c r="J141" s="30"/>
      <c r="K141" s="31"/>
      <c r="L141" s="31"/>
      <c r="M141" s="31"/>
      <c r="N141" s="30"/>
      <c r="AA141" s="4"/>
    </row>
    <row r="142" spans="2:27" x14ac:dyDescent="0.25">
      <c r="B142" s="4"/>
      <c r="C142" s="30"/>
      <c r="D142" s="30"/>
      <c r="E142" s="30"/>
      <c r="F142" s="30"/>
      <c r="G142" s="30"/>
      <c r="H142" s="30"/>
      <c r="I142" s="30"/>
      <c r="J142" s="30"/>
      <c r="K142" s="31"/>
      <c r="L142" s="31"/>
      <c r="M142" s="31"/>
      <c r="N142" s="30"/>
      <c r="AA142" s="4"/>
    </row>
    <row r="143" spans="2:27" x14ac:dyDescent="0.25">
      <c r="B143" s="4"/>
      <c r="C143" s="30"/>
      <c r="D143" s="30"/>
      <c r="E143" s="30"/>
      <c r="F143" s="30"/>
      <c r="G143" s="30"/>
      <c r="H143" s="30"/>
      <c r="I143" s="30"/>
      <c r="J143" s="30"/>
      <c r="K143" s="31"/>
      <c r="L143" s="31"/>
      <c r="M143" s="31"/>
      <c r="N143" s="30"/>
      <c r="AA143" s="4"/>
    </row>
    <row r="144" spans="2:27" x14ac:dyDescent="0.25">
      <c r="B144" s="4"/>
      <c r="C144" s="30"/>
      <c r="D144" s="30"/>
      <c r="E144" s="30"/>
      <c r="F144" s="30"/>
      <c r="G144" s="30"/>
      <c r="H144" s="30"/>
      <c r="I144" s="30"/>
      <c r="J144" s="30"/>
      <c r="K144" s="31"/>
      <c r="L144" s="31"/>
      <c r="M144" s="31"/>
      <c r="N144" s="30"/>
      <c r="AA144" s="4"/>
    </row>
    <row r="145" spans="2:27" x14ac:dyDescent="0.25">
      <c r="B145" s="4"/>
      <c r="C145" s="30"/>
      <c r="D145" s="30"/>
      <c r="E145" s="30"/>
      <c r="F145" s="30"/>
      <c r="G145" s="30"/>
      <c r="H145" s="30"/>
      <c r="I145" s="30"/>
      <c r="J145" s="30"/>
      <c r="K145" s="31"/>
      <c r="L145" s="31"/>
      <c r="M145" s="31"/>
      <c r="N145" s="30"/>
      <c r="AA145" s="4"/>
    </row>
    <row r="146" spans="2:27" x14ac:dyDescent="0.25">
      <c r="B146" s="4"/>
      <c r="C146" s="30"/>
      <c r="D146" s="30"/>
      <c r="E146" s="30"/>
      <c r="F146" s="30"/>
      <c r="G146" s="30"/>
      <c r="H146" s="30"/>
      <c r="I146" s="30"/>
      <c r="J146" s="30"/>
      <c r="K146" s="31"/>
      <c r="L146" s="31"/>
      <c r="M146" s="31"/>
      <c r="N146" s="30"/>
      <c r="AA146" s="4"/>
    </row>
    <row r="147" spans="2:27" x14ac:dyDescent="0.25">
      <c r="B147" s="4"/>
      <c r="C147" s="30"/>
      <c r="D147" s="30"/>
      <c r="E147" s="30"/>
      <c r="F147" s="30"/>
      <c r="G147" s="30"/>
      <c r="H147" s="30"/>
      <c r="I147" s="30"/>
      <c r="J147" s="30"/>
      <c r="K147" s="31"/>
      <c r="L147" s="31"/>
      <c r="M147" s="31"/>
      <c r="N147" s="30"/>
      <c r="AA147" s="4"/>
    </row>
    <row r="148" spans="2:27" x14ac:dyDescent="0.25">
      <c r="B148" s="4"/>
      <c r="C148" s="30"/>
      <c r="D148" s="30"/>
      <c r="E148" s="30"/>
      <c r="F148" s="30"/>
      <c r="G148" s="30"/>
      <c r="H148" s="30"/>
      <c r="I148" s="30"/>
      <c r="J148" s="30"/>
      <c r="K148" s="31"/>
      <c r="L148" s="31"/>
      <c r="M148" s="31"/>
      <c r="N148" s="30"/>
      <c r="AA148" s="4"/>
    </row>
    <row r="149" spans="2:27" x14ac:dyDescent="0.25">
      <c r="B149" s="4"/>
      <c r="C149" s="30"/>
      <c r="D149" s="30"/>
      <c r="E149" s="30"/>
      <c r="F149" s="30"/>
      <c r="G149" s="30"/>
      <c r="H149" s="30"/>
      <c r="I149" s="30"/>
      <c r="J149" s="30"/>
      <c r="K149" s="31"/>
      <c r="L149" s="31"/>
      <c r="M149" s="31"/>
      <c r="N149" s="30"/>
      <c r="AA149" s="4"/>
    </row>
    <row r="150" spans="2:27" x14ac:dyDescent="0.25">
      <c r="B150" s="4"/>
      <c r="C150" s="30"/>
      <c r="D150" s="30"/>
      <c r="E150" s="30"/>
      <c r="F150" s="30"/>
      <c r="G150" s="30"/>
      <c r="H150" s="30"/>
      <c r="I150" s="30"/>
      <c r="J150" s="30"/>
      <c r="K150" s="31"/>
      <c r="L150" s="31"/>
      <c r="M150" s="31"/>
      <c r="N150" s="30"/>
      <c r="AA150" s="4"/>
    </row>
    <row r="151" spans="2:27" x14ac:dyDescent="0.25">
      <c r="B151" s="4"/>
      <c r="C151" s="30"/>
      <c r="D151" s="30"/>
      <c r="E151" s="30"/>
      <c r="F151" s="30"/>
      <c r="G151" s="30"/>
      <c r="H151" s="30"/>
      <c r="I151" s="30"/>
      <c r="J151" s="30"/>
      <c r="K151" s="31"/>
      <c r="L151" s="31"/>
      <c r="M151" s="31"/>
      <c r="N151" s="30"/>
      <c r="AA151" s="4"/>
    </row>
    <row r="152" spans="2:27" x14ac:dyDescent="0.25">
      <c r="B152" s="4"/>
      <c r="C152" s="30"/>
      <c r="D152" s="30"/>
      <c r="E152" s="30"/>
      <c r="F152" s="30"/>
      <c r="G152" s="30"/>
      <c r="H152" s="30"/>
      <c r="I152" s="30"/>
      <c r="J152" s="30"/>
      <c r="K152" s="31"/>
      <c r="L152" s="31"/>
      <c r="M152" s="31"/>
      <c r="N152" s="30"/>
      <c r="AA152" s="4"/>
    </row>
    <row r="153" spans="2:27" x14ac:dyDescent="0.25">
      <c r="B153" s="4"/>
      <c r="C153" s="30"/>
      <c r="D153" s="30"/>
      <c r="E153" s="30"/>
      <c r="F153" s="30"/>
      <c r="G153" s="30"/>
      <c r="H153" s="30"/>
      <c r="I153" s="30"/>
      <c r="J153" s="30"/>
      <c r="K153" s="31"/>
      <c r="L153" s="31"/>
      <c r="M153" s="31"/>
      <c r="N153" s="30"/>
      <c r="AA153" s="4"/>
    </row>
    <row r="154" spans="2:27" x14ac:dyDescent="0.25">
      <c r="B154" s="4"/>
      <c r="C154" s="15"/>
      <c r="D154" s="15"/>
      <c r="E154" s="15"/>
      <c r="F154" s="15"/>
      <c r="G154" s="15"/>
      <c r="H154" s="15"/>
      <c r="I154" s="15"/>
      <c r="AA154" s="4"/>
    </row>
  </sheetData>
  <printOptions gridLines="1"/>
  <pageMargins left="0.7" right="0.7" top="0.75" bottom="0.75" header="0.3" footer="0.3"/>
  <pageSetup paperSize="5" scale="58" fitToHeight="2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Cashflow</vt:lpstr>
      <vt:lpstr>Pre Revenue</vt:lpstr>
      <vt:lpstr>Cashflow!Print_Area</vt:lpstr>
      <vt:lpstr>'Pre Revenue'!Print_Area</vt:lpstr>
      <vt:lpstr>Cashflow!Print_Titles</vt:lpstr>
      <vt:lpstr>'Pre Revenue'!Print_Titles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/>
  <dcterms:created xsi:type="dcterms:W3CDTF">2006-09-16T00:00:00Z</dcterms:created>
  <dcterms:modified xsi:type="dcterms:W3CDTF">2019-02-27T15:50:47Z</dcterms:modified>
</cp:coreProperties>
</file>