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hilCompton/My Drive/PAC - Personal/Volunteer Teaching &amp; Speaking Events/CMU - Financial Modeling/"/>
    </mc:Choice>
  </mc:AlternateContent>
  <xr:revisionPtr revIDLastSave="0" documentId="13_ncr:1_{B4042C98-523F-544D-BF84-3A07F17C8043}" xr6:coauthVersionLast="47" xr6:coauthVersionMax="47" xr10:uidLastSave="{00000000-0000-0000-0000-000000000000}"/>
  <bookViews>
    <workbookView xWindow="2420" yWindow="880" windowWidth="35620" windowHeight="18800" tabRatio="908" xr2:uid="{00000000-000D-0000-FFFF-FFFF00000000}"/>
  </bookViews>
  <sheets>
    <sheet name="Notes" sheetId="28" r:id="rId1"/>
    <sheet name="Stmts Summ" sheetId="36" r:id="rId2"/>
    <sheet name="Stmts Monthly" sheetId="42" r:id="rId3"/>
    <sheet name="Revenues" sheetId="2" r:id="rId4"/>
    <sheet name="Deal Profiles" sheetId="43" r:id="rId5"/>
    <sheet name="Emp Input" sheetId="5" r:id="rId6"/>
    <sheet name="Op Exp Summ" sheetId="4" r:id="rId7"/>
    <sheet name="Eng Summ" sheetId="6" r:id="rId8"/>
    <sheet name="Operations" sheetId="12" r:id="rId9"/>
    <sheet name="Dev" sheetId="8" r:id="rId10"/>
    <sheet name="IT" sheetId="9" r:id="rId11"/>
    <sheet name="Cust Supp" sheetId="10" state="hidden" r:id="rId12"/>
    <sheet name="QA Testing" sheetId="11" state="hidden" r:id="rId13"/>
    <sheet name="Dev #2" sheetId="13" state="hidden" r:id="rId14"/>
    <sheet name="Sales &amp; Mktg Summ" sheetId="17" r:id="rId15"/>
    <sheet name="Sales" sheetId="18" r:id="rId16"/>
    <sheet name="Mktg" sheetId="19" r:id="rId17"/>
    <sheet name="Prod Mgmt" sheetId="16" r:id="rId18"/>
    <sheet name="Biz Dev" sheetId="23" r:id="rId19"/>
    <sheet name="G&amp;A" sheetId="20" r:id="rId20"/>
    <sheet name="Alloc" sheetId="21" r:id="rId21"/>
    <sheet name="Cap Ex" sheetId="32" r:id="rId22"/>
    <sheet name="Exp Assumps" sheetId="22" r:id="rId23"/>
  </sheets>
  <externalReferences>
    <externalReference r:id="rId24"/>
    <externalReference r:id="rId25"/>
    <externalReference r:id="rId26"/>
  </externalReferences>
  <definedNames>
    <definedName name="_xlnm._FilterDatabase" localSheetId="5" hidden="1">'Emp Input'!$D$1:$E$55</definedName>
    <definedName name="_xlnm._FilterDatabase" localSheetId="3" hidden="1">Revenues!$A$101:$H$185</definedName>
    <definedName name="ASUMMPTIONS" localSheetId="2">#REF!</definedName>
    <definedName name="ASUMMPTIONS">#REF!</definedName>
    <definedName name="benefit">'[1]Emp 2007'!$B$1</definedName>
    <definedName name="Benefits" localSheetId="2">#REF!</definedName>
    <definedName name="Benefits">#REF!</definedName>
    <definedName name="capex" localSheetId="2">#REF!</definedName>
    <definedName name="capex">#REF!</definedName>
    <definedName name="case">[1]Index!$C$4</definedName>
    <definedName name="casename">[1]Index!$D$4</definedName>
    <definedName name="Department" localSheetId="2">#REF!</definedName>
    <definedName name="Department">#REF!</definedName>
    <definedName name="Dept">'[1]Emp Input'!$F$2:$F$88</definedName>
    <definedName name="EmployerTaxes" localSheetId="2">#REF!</definedName>
    <definedName name="EmployerTaxes">#REF!</definedName>
    <definedName name="ExecTripsPerYear">'Exp Assumps'!$C$13</definedName>
    <definedName name="EXPENSES_1" localSheetId="2">#REF!</definedName>
    <definedName name="EXPENSES_1">#REF!</definedName>
    <definedName name="EXPENSES_2" localSheetId="2">#REF!</definedName>
    <definedName name="EXPENSES_2">#REF!</definedName>
    <definedName name="Functions" localSheetId="2">#REF!</definedName>
    <definedName name="Functions">#REF!</definedName>
    <definedName name="initialSales" localSheetId="2">#REF!</definedName>
    <definedName name="initialSales">#REF!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UDITOR_NAME" hidden="1">"c1539"</definedName>
    <definedName name="IQ_AUDITOR_OPINION" hidden="1">"c1540"</definedName>
    <definedName name="IQ_AUTO_WRITTEN" hidden="1">"c62"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ICIENCY_RATIO" hidden="1">"c391"</definedName>
    <definedName name="IQ_EMPLOYEES" hidden="1">"c392"</definedName>
    <definedName name="IQ_ENTERPRISE_VALUE" hidden="1">"c84"</definedName>
    <definedName name="IQ_EPS" hidden="1">"IQ_EPS"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NUM_EST" hidden="1">"c402"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STDDEV_EST" hidden="1">"c422"</definedName>
    <definedName name="IQ_FHLB_DEBT" hidden="1">"c423"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SALEPRICE" hidden="1">"c646"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OCCUPY_EXP" hidden="1">"c839"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EXP" hidden="1">"c1068"</definedName>
    <definedName name="IQ_PREPAID_EXPEN" hidden="1">"c1068"</definedName>
    <definedName name="IQ_PRICE_OVER_BVPS" hidden="1">"c1026"</definedName>
    <definedName name="IQ_PRICE_OVER_LTM_EPS" hidden="1">"c1029"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PAID_CLAIMS" hidden="1">"c1330"</definedName>
    <definedName name="IQ_UNREALIZED_GAIN" hidden="1">"c1619"</definedName>
    <definedName name="IQ_UNUSUAL_EXP" hidden="1">"c18"</definedName>
    <definedName name="IQ_US_GAAP" hidden="1">"c1331"</definedName>
    <definedName name="IQ_UTIL_PPE_NET" hidden="1">"c1620"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List">Revenues!$C$115</definedName>
    <definedName name="load">'G&amp;A'!$B$9</definedName>
    <definedName name="MANPOWER_2" localSheetId="2">#REF!</definedName>
    <definedName name="MANPOWER_2">#REF!</definedName>
    <definedName name="_xlnm.Print_Area" localSheetId="9">Dev!$A$2:$E$70</definedName>
    <definedName name="_xlnm.Print_Area" localSheetId="19">'G&amp;A'!$A$2:$E$87</definedName>
    <definedName name="_xlnm.Print_Area" localSheetId="16">Mktg!$A$2:$E$93</definedName>
    <definedName name="_xlnm.Print_Area" localSheetId="0">Notes!$A$1:$L$59</definedName>
    <definedName name="_xlnm.Print_Area" localSheetId="6">'Op Exp Summ'!#REF!</definedName>
    <definedName name="_xlnm.Print_Area" localSheetId="17">'Prod Mgmt'!$A$2:$E$70</definedName>
    <definedName name="_xlnm.Print_Area" localSheetId="15">Sales!$A$2:$E$92</definedName>
    <definedName name="_xlnm.Print_Titles" localSheetId="9">Dev!$A:$C</definedName>
    <definedName name="_xlnm.Print_Titles" localSheetId="19">'G&amp;A'!$A:$E</definedName>
    <definedName name="_xlnm.Print_Titles" localSheetId="16">Mktg!$A:$C,Mktg!$1:$3</definedName>
    <definedName name="_xlnm.Print_Titles" localSheetId="6">'Op Exp Summ'!$A:$E,'Op Exp Summ'!$2:$3</definedName>
    <definedName name="_xlnm.Print_Titles" localSheetId="17">'Prod Mgmt'!$A:$C</definedName>
    <definedName name="_xlnm.Print_Titles" localSheetId="15">Sales!$A:$C</definedName>
    <definedName name="Products">Revenues!$C$102</definedName>
    <definedName name="PROFIT_1" localSheetId="2">#REF!</definedName>
    <definedName name="PROFIT_1">#REF!</definedName>
    <definedName name="PROFIT_2" localSheetId="2">#REF!</definedName>
    <definedName name="PROFIT_2">#REF!</definedName>
    <definedName name="Project">'[2]Projects Input'!$B$236:$B$317</definedName>
    <definedName name="QTR_Y1" localSheetId="2">#REF!</definedName>
    <definedName name="QTR_Y1">#REF!</definedName>
    <definedName name="QTR_Y2" localSheetId="2">#REF!</definedName>
    <definedName name="QTR_Y2">#REF!</definedName>
    <definedName name="Sal">'[1]Emp Input'!$M$2:$M$88</definedName>
    <definedName name="Salary" localSheetId="2">#REF!</definedName>
    <definedName name="Salary">#REF!</definedName>
    <definedName name="SalesInsideRatio">'Exp Assumps'!#REF!</definedName>
    <definedName name="snapRETAIL" localSheetId="2">#REF!</definedName>
    <definedName name="snapRETAIL">#REF!</definedName>
    <definedName name="StaffTripsPerYear">'Exp Assumps'!$C$12</definedName>
    <definedName name="Start">'[1]Emp Input'!$I$2:$I$88</definedName>
    <definedName name="StartDate" localSheetId="2">#REF!</definedName>
    <definedName name="StartDate">#REF!</definedName>
    <definedName name="startInventory" localSheetId="2">#REF!</definedName>
    <definedName name="startInventory">#REF!</definedName>
    <definedName name="store" localSheetId="2">[3]comanage!#REF!</definedName>
    <definedName name="store">[3]comanage!#REF!</definedName>
    <definedName name="Tax">'[1]Emp 2007'!$B$2</definedName>
    <definedName name="Term">'[1]Emp Input'!$J$2:$J$88</definedName>
    <definedName name="TermDate" localSheetId="2">#REF!</definedName>
    <definedName name="TermD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" i="2" l="1"/>
  <c r="D6" i="2"/>
  <c r="F141" i="42" l="1"/>
  <c r="AC142" i="42" l="1"/>
  <c r="G141" i="42"/>
  <c r="AJ34" i="36"/>
  <c r="AJ33" i="36"/>
  <c r="AJ32" i="36"/>
  <c r="AJ31" i="36"/>
  <c r="U95" i="18"/>
  <c r="V95" i="18"/>
  <c r="W95" i="18"/>
  <c r="X95" i="18"/>
  <c r="Y95" i="18"/>
  <c r="Z95" i="18"/>
  <c r="AA95" i="18"/>
  <c r="AB95" i="18"/>
  <c r="AC95" i="18"/>
  <c r="AD95" i="18"/>
  <c r="AE95" i="18"/>
  <c r="T95" i="18"/>
  <c r="U46" i="18"/>
  <c r="V46" i="18"/>
  <c r="W46" i="18"/>
  <c r="X46" i="18"/>
  <c r="Y46" i="18"/>
  <c r="Z46" i="18"/>
  <c r="AA46" i="18"/>
  <c r="AB46" i="18"/>
  <c r="AC46" i="18"/>
  <c r="AD46" i="18"/>
  <c r="AE46" i="18"/>
  <c r="T46" i="18"/>
  <c r="M46" i="18"/>
  <c r="N46" i="18"/>
  <c r="O46" i="18"/>
  <c r="P46" i="18"/>
  <c r="Q46" i="18"/>
  <c r="L46" i="18"/>
  <c r="U76" i="20"/>
  <c r="V76" i="20"/>
  <c r="W76" i="20"/>
  <c r="X76" i="20"/>
  <c r="Y76" i="20"/>
  <c r="Z76" i="20"/>
  <c r="AA76" i="20"/>
  <c r="AB76" i="20"/>
  <c r="AC76" i="20"/>
  <c r="AD76" i="20"/>
  <c r="AE76" i="20"/>
  <c r="G73" i="20"/>
  <c r="H73" i="20"/>
  <c r="I73" i="20"/>
  <c r="J73" i="20"/>
  <c r="K73" i="20"/>
  <c r="L73" i="20"/>
  <c r="M73" i="20"/>
  <c r="N73" i="20"/>
  <c r="O73" i="20"/>
  <c r="P73" i="20"/>
  <c r="Q73" i="20"/>
  <c r="F73" i="20"/>
  <c r="F76" i="20"/>
  <c r="F77" i="20"/>
  <c r="F78" i="20"/>
  <c r="F79" i="20"/>
  <c r="F80" i="20"/>
  <c r="F81" i="20"/>
  <c r="U35" i="20"/>
  <c r="V35" i="20"/>
  <c r="W35" i="20"/>
  <c r="X35" i="20"/>
  <c r="Y35" i="20"/>
  <c r="Z35" i="20"/>
  <c r="AA35" i="20"/>
  <c r="AB35" i="20"/>
  <c r="AC35" i="20"/>
  <c r="AD35" i="20"/>
  <c r="AE35" i="20"/>
  <c r="T35" i="20"/>
  <c r="G35" i="20"/>
  <c r="H35" i="20"/>
  <c r="I35" i="20"/>
  <c r="J35" i="20"/>
  <c r="K35" i="20"/>
  <c r="L35" i="20"/>
  <c r="M35" i="20"/>
  <c r="N35" i="20"/>
  <c r="O35" i="20"/>
  <c r="P35" i="20"/>
  <c r="Q35" i="20"/>
  <c r="F35" i="20"/>
  <c r="F32" i="20"/>
  <c r="F33" i="20"/>
  <c r="F36" i="20"/>
  <c r="F20" i="20"/>
  <c r="Q52" i="16"/>
  <c r="P52" i="16"/>
  <c r="O52" i="16"/>
  <c r="N52" i="16"/>
  <c r="M52" i="16"/>
  <c r="L52" i="16"/>
  <c r="K52" i="16"/>
  <c r="J52" i="16"/>
  <c r="I52" i="16"/>
  <c r="H52" i="16"/>
  <c r="G52" i="16"/>
  <c r="F52" i="16"/>
  <c r="F55" i="19"/>
  <c r="AE3" i="13"/>
  <c r="AD3" i="13"/>
  <c r="AC3" i="13"/>
  <c r="AB3" i="13"/>
  <c r="AA3" i="13"/>
  <c r="Z3" i="13"/>
  <c r="Y3" i="13"/>
  <c r="X3" i="13"/>
  <c r="W3" i="13"/>
  <c r="V3" i="13"/>
  <c r="U3" i="13"/>
  <c r="T3" i="13"/>
  <c r="Q3" i="13"/>
  <c r="P3" i="13"/>
  <c r="O3" i="13"/>
  <c r="N3" i="13"/>
  <c r="M3" i="13"/>
  <c r="L3" i="13"/>
  <c r="K3" i="13"/>
  <c r="J3" i="13"/>
  <c r="I3" i="13"/>
  <c r="H3" i="13"/>
  <c r="G3" i="13"/>
  <c r="F3" i="13"/>
  <c r="T2" i="13"/>
  <c r="F2" i="13"/>
  <c r="AE3" i="11"/>
  <c r="AD3" i="11"/>
  <c r="AC3" i="11"/>
  <c r="AB3" i="11"/>
  <c r="AA3" i="11"/>
  <c r="Z3" i="11"/>
  <c r="Y3" i="11"/>
  <c r="X3" i="11"/>
  <c r="W3" i="11"/>
  <c r="V3" i="11"/>
  <c r="U3" i="11"/>
  <c r="T3" i="11"/>
  <c r="Q3" i="11"/>
  <c r="P3" i="11"/>
  <c r="O3" i="11"/>
  <c r="N3" i="11"/>
  <c r="M3" i="11"/>
  <c r="L3" i="11"/>
  <c r="K3" i="11"/>
  <c r="J3" i="11"/>
  <c r="I3" i="11"/>
  <c r="H3" i="11"/>
  <c r="G3" i="11"/>
  <c r="F3" i="11"/>
  <c r="T2" i="11"/>
  <c r="F2" i="11"/>
  <c r="AE3" i="10"/>
  <c r="AD3" i="10"/>
  <c r="AC3" i="10"/>
  <c r="AB3" i="10"/>
  <c r="AA3" i="10"/>
  <c r="Z3" i="10"/>
  <c r="Y3" i="10"/>
  <c r="X3" i="10"/>
  <c r="W3" i="10"/>
  <c r="V3" i="10"/>
  <c r="U3" i="10"/>
  <c r="T3" i="10"/>
  <c r="Q3" i="10"/>
  <c r="P3" i="10"/>
  <c r="O3" i="10"/>
  <c r="N3" i="10"/>
  <c r="M3" i="10"/>
  <c r="L3" i="10"/>
  <c r="K3" i="10"/>
  <c r="J3" i="10"/>
  <c r="I3" i="10"/>
  <c r="H3" i="10"/>
  <c r="G3" i="10"/>
  <c r="F3" i="10"/>
  <c r="T2" i="10"/>
  <c r="F2" i="10"/>
  <c r="R27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R26" i="13" s="1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R25" i="13" s="1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R24" i="13" s="1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R23" i="13" s="1"/>
  <c r="R27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R26" i="11" s="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R25" i="11" s="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R24" i="11" s="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R23" i="11" s="1"/>
  <c r="R27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R26" i="10" s="1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R25" i="10" s="1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R24" i="10" s="1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R23" i="10" s="1"/>
  <c r="R27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R25" i="20" s="1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R24" i="20" s="1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R23" i="20" s="1"/>
  <c r="R27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R26" i="23" s="1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R25" i="23" s="1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R24" i="23" s="1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R23" i="23" s="1"/>
  <c r="R27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R26" i="16" s="1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R25" i="16" s="1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R24" i="16" s="1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R23" i="16" s="1"/>
  <c r="R27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R26" i="19" s="1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Q25" i="19"/>
  <c r="P25" i="19"/>
  <c r="O25" i="19"/>
  <c r="N25" i="19"/>
  <c r="M25" i="19"/>
  <c r="L25" i="19"/>
  <c r="R25" i="19" s="1"/>
  <c r="K25" i="19"/>
  <c r="J25" i="19"/>
  <c r="I25" i="19"/>
  <c r="H25" i="19"/>
  <c r="G25" i="19"/>
  <c r="F25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Q24" i="19"/>
  <c r="P24" i="19"/>
  <c r="O24" i="19"/>
  <c r="N24" i="19"/>
  <c r="R24" i="19" s="1"/>
  <c r="M24" i="19"/>
  <c r="L24" i="19"/>
  <c r="K24" i="19"/>
  <c r="J24" i="19"/>
  <c r="I24" i="19"/>
  <c r="H24" i="19"/>
  <c r="G24" i="19"/>
  <c r="F24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R23" i="19" s="1"/>
  <c r="R27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R26" i="18" s="1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R25" i="18" s="1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R24" i="18" s="1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R23" i="18" s="1"/>
  <c r="R27" i="9"/>
  <c r="AE26" i="9"/>
  <c r="AD26" i="9"/>
  <c r="AC26" i="9"/>
  <c r="AB26" i="9"/>
  <c r="AA26" i="9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J26" i="9"/>
  <c r="I26" i="9"/>
  <c r="H26" i="9"/>
  <c r="G26" i="9"/>
  <c r="F26" i="9"/>
  <c r="R26" i="9" s="1"/>
  <c r="AE25" i="9"/>
  <c r="AD25" i="9"/>
  <c r="AC25" i="9"/>
  <c r="AB25" i="9"/>
  <c r="AA25" i="9"/>
  <c r="Z25" i="9"/>
  <c r="Y25" i="9"/>
  <c r="X25" i="9"/>
  <c r="W25" i="9"/>
  <c r="V25" i="9"/>
  <c r="U25" i="9"/>
  <c r="T25" i="9"/>
  <c r="Q25" i="9"/>
  <c r="P25" i="9"/>
  <c r="O25" i="9"/>
  <c r="N25" i="9"/>
  <c r="M25" i="9"/>
  <c r="L25" i="9"/>
  <c r="K25" i="9"/>
  <c r="J25" i="9"/>
  <c r="I25" i="9"/>
  <c r="H25" i="9"/>
  <c r="G25" i="9"/>
  <c r="F25" i="9"/>
  <c r="R25" i="9" s="1"/>
  <c r="AE24" i="9"/>
  <c r="AD24" i="9"/>
  <c r="AC24" i="9"/>
  <c r="AB24" i="9"/>
  <c r="AA24" i="9"/>
  <c r="Z24" i="9"/>
  <c r="Y24" i="9"/>
  <c r="X24" i="9"/>
  <c r="W24" i="9"/>
  <c r="V24" i="9"/>
  <c r="U24" i="9"/>
  <c r="T24" i="9"/>
  <c r="Q24" i="9"/>
  <c r="P24" i="9"/>
  <c r="O24" i="9"/>
  <c r="N24" i="9"/>
  <c r="M24" i="9"/>
  <c r="L24" i="9"/>
  <c r="K24" i="9"/>
  <c r="J24" i="9"/>
  <c r="I24" i="9"/>
  <c r="H24" i="9"/>
  <c r="G24" i="9"/>
  <c r="F24" i="9"/>
  <c r="R24" i="9" s="1"/>
  <c r="AE23" i="9"/>
  <c r="AD23" i="9"/>
  <c r="AC23" i="9"/>
  <c r="AB23" i="9"/>
  <c r="AA23" i="9"/>
  <c r="Z23" i="9"/>
  <c r="Y23" i="9"/>
  <c r="X23" i="9"/>
  <c r="W23" i="9"/>
  <c r="V23" i="9"/>
  <c r="U23" i="9"/>
  <c r="T23" i="9"/>
  <c r="Q23" i="9"/>
  <c r="P23" i="9"/>
  <c r="O23" i="9"/>
  <c r="N23" i="9"/>
  <c r="M23" i="9"/>
  <c r="L23" i="9"/>
  <c r="K23" i="9"/>
  <c r="J23" i="9"/>
  <c r="I23" i="9"/>
  <c r="H23" i="9"/>
  <c r="G23" i="9"/>
  <c r="F23" i="9"/>
  <c r="R23" i="9" s="1"/>
  <c r="R27" i="8"/>
  <c r="AE26" i="8"/>
  <c r="AD26" i="8"/>
  <c r="AC26" i="8"/>
  <c r="AB26" i="8"/>
  <c r="AA26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J26" i="8"/>
  <c r="I26" i="8"/>
  <c r="H26" i="8"/>
  <c r="G26" i="8"/>
  <c r="F26" i="8"/>
  <c r="R26" i="8" s="1"/>
  <c r="AE25" i="8"/>
  <c r="AD25" i="8"/>
  <c r="AC25" i="8"/>
  <c r="AB25" i="8"/>
  <c r="AA25" i="8"/>
  <c r="Z25" i="8"/>
  <c r="Y25" i="8"/>
  <c r="X25" i="8"/>
  <c r="W25" i="8"/>
  <c r="V25" i="8"/>
  <c r="U25" i="8"/>
  <c r="T25" i="8"/>
  <c r="Q25" i="8"/>
  <c r="P25" i="8"/>
  <c r="O25" i="8"/>
  <c r="N25" i="8"/>
  <c r="M25" i="8"/>
  <c r="L25" i="8"/>
  <c r="K25" i="8"/>
  <c r="J25" i="8"/>
  <c r="I25" i="8"/>
  <c r="H25" i="8"/>
  <c r="G25" i="8"/>
  <c r="F25" i="8"/>
  <c r="R25" i="8" s="1"/>
  <c r="AE24" i="8"/>
  <c r="AD24" i="8"/>
  <c r="AC24" i="8"/>
  <c r="AB24" i="8"/>
  <c r="AA24" i="8"/>
  <c r="Z24" i="8"/>
  <c r="Y24" i="8"/>
  <c r="X24" i="8"/>
  <c r="W24" i="8"/>
  <c r="V24" i="8"/>
  <c r="U24" i="8"/>
  <c r="T24" i="8"/>
  <c r="Q24" i="8"/>
  <c r="P24" i="8"/>
  <c r="O24" i="8"/>
  <c r="N24" i="8"/>
  <c r="M24" i="8"/>
  <c r="L24" i="8"/>
  <c r="K24" i="8"/>
  <c r="J24" i="8"/>
  <c r="I24" i="8"/>
  <c r="H24" i="8"/>
  <c r="G24" i="8"/>
  <c r="F24" i="8"/>
  <c r="R24" i="8" s="1"/>
  <c r="AE23" i="8"/>
  <c r="AD23" i="8"/>
  <c r="AC23" i="8"/>
  <c r="AB23" i="8"/>
  <c r="AA23" i="8"/>
  <c r="Z23" i="8"/>
  <c r="Y23" i="8"/>
  <c r="X23" i="8"/>
  <c r="W23" i="8"/>
  <c r="V23" i="8"/>
  <c r="U23" i="8"/>
  <c r="T23" i="8"/>
  <c r="Q23" i="8"/>
  <c r="P23" i="8"/>
  <c r="O23" i="8"/>
  <c r="N23" i="8"/>
  <c r="M23" i="8"/>
  <c r="L23" i="8"/>
  <c r="K23" i="8"/>
  <c r="J23" i="8"/>
  <c r="I23" i="8"/>
  <c r="H23" i="8"/>
  <c r="G23" i="8"/>
  <c r="F23" i="8"/>
  <c r="R23" i="8" s="1"/>
  <c r="U23" i="12"/>
  <c r="V23" i="12"/>
  <c r="W23" i="12"/>
  <c r="X23" i="12"/>
  <c r="Y23" i="12"/>
  <c r="Z23" i="12"/>
  <c r="AA23" i="12"/>
  <c r="AB23" i="12"/>
  <c r="AC23" i="12"/>
  <c r="AD23" i="12"/>
  <c r="AE23" i="12"/>
  <c r="U24" i="12"/>
  <c r="V24" i="12"/>
  <c r="W24" i="12"/>
  <c r="X24" i="12"/>
  <c r="Y24" i="12"/>
  <c r="Z24" i="12"/>
  <c r="AA24" i="12"/>
  <c r="AB24" i="12"/>
  <c r="AC24" i="12"/>
  <c r="AD24" i="12"/>
  <c r="AE24" i="12"/>
  <c r="U25" i="12"/>
  <c r="V25" i="12"/>
  <c r="W25" i="12"/>
  <c r="X25" i="12"/>
  <c r="Y25" i="12"/>
  <c r="Z25" i="12"/>
  <c r="AA25" i="12"/>
  <c r="AB25" i="12"/>
  <c r="AC25" i="12"/>
  <c r="AD25" i="12"/>
  <c r="AE25" i="12"/>
  <c r="U26" i="12"/>
  <c r="V26" i="12"/>
  <c r="W26" i="12"/>
  <c r="X26" i="12"/>
  <c r="Y26" i="12"/>
  <c r="Z26" i="12"/>
  <c r="AA26" i="12"/>
  <c r="AB26" i="12"/>
  <c r="AC26" i="12"/>
  <c r="AD26" i="12"/>
  <c r="AE26" i="12"/>
  <c r="T26" i="12"/>
  <c r="T25" i="12"/>
  <c r="T24" i="12"/>
  <c r="T23" i="12"/>
  <c r="G23" i="12"/>
  <c r="H23" i="12"/>
  <c r="I23" i="12"/>
  <c r="J23" i="12"/>
  <c r="K23" i="12"/>
  <c r="L23" i="12"/>
  <c r="M23" i="12"/>
  <c r="N23" i="12"/>
  <c r="O23" i="12"/>
  <c r="P23" i="12"/>
  <c r="Q23" i="12"/>
  <c r="G24" i="12"/>
  <c r="H24" i="12"/>
  <c r="I24" i="12"/>
  <c r="J24" i="12"/>
  <c r="K24" i="12"/>
  <c r="L24" i="12"/>
  <c r="M24" i="12"/>
  <c r="N24" i="12"/>
  <c r="O24" i="12"/>
  <c r="P24" i="12"/>
  <c r="Q24" i="12"/>
  <c r="G25" i="12"/>
  <c r="H25" i="12"/>
  <c r="I25" i="12"/>
  <c r="J25" i="12"/>
  <c r="K25" i="12"/>
  <c r="L25" i="12"/>
  <c r="M25" i="12"/>
  <c r="N25" i="12"/>
  <c r="O25" i="12"/>
  <c r="P25" i="12"/>
  <c r="Q25" i="12"/>
  <c r="G26" i="12"/>
  <c r="H26" i="12"/>
  <c r="I26" i="12"/>
  <c r="J26" i="12"/>
  <c r="K26" i="12"/>
  <c r="L26" i="12"/>
  <c r="M26" i="12"/>
  <c r="N26" i="12"/>
  <c r="O26" i="12"/>
  <c r="P26" i="12"/>
  <c r="Q26" i="12"/>
  <c r="F26" i="12"/>
  <c r="F25" i="12"/>
  <c r="F24" i="12"/>
  <c r="F23" i="12"/>
  <c r="D7" i="18"/>
  <c r="C7" i="18"/>
  <c r="AL1" i="36"/>
  <c r="I43" i="5"/>
  <c r="I41" i="5"/>
  <c r="I42" i="5"/>
  <c r="I44" i="5"/>
  <c r="I40" i="5"/>
  <c r="AJ22" i="36"/>
  <c r="AJ21" i="36"/>
  <c r="AJ20" i="36"/>
  <c r="AJ19" i="36"/>
  <c r="AJ18" i="36"/>
  <c r="AA22" i="36"/>
  <c r="AA21" i="36"/>
  <c r="AA20" i="36"/>
  <c r="AA19" i="36"/>
  <c r="AA18" i="36"/>
  <c r="R20" i="36"/>
  <c r="R19" i="36"/>
  <c r="R18" i="36"/>
  <c r="B19" i="36"/>
  <c r="B20" i="36"/>
  <c r="B21" i="36"/>
  <c r="B22" i="36"/>
  <c r="U22" i="42"/>
  <c r="U20" i="42"/>
  <c r="U19" i="42"/>
  <c r="U18" i="42"/>
  <c r="D19" i="42"/>
  <c r="D20" i="42"/>
  <c r="D22" i="42"/>
  <c r="D18" i="42"/>
  <c r="C13" i="42"/>
  <c r="B13" i="36" s="1"/>
  <c r="C14" i="42"/>
  <c r="B14" i="36" s="1"/>
  <c r="E149" i="2"/>
  <c r="E148" i="2"/>
  <c r="E147" i="2"/>
  <c r="AR64" i="2"/>
  <c r="AR63" i="2"/>
  <c r="AR62" i="2"/>
  <c r="AO61" i="2"/>
  <c r="AR158" i="2" s="1"/>
  <c r="AO60" i="2"/>
  <c r="AR157" i="2" s="1"/>
  <c r="AO59" i="2"/>
  <c r="AL58" i="2"/>
  <c r="AO155" i="2" s="1"/>
  <c r="AL57" i="2"/>
  <c r="AO154" i="2" s="1"/>
  <c r="AL56" i="2"/>
  <c r="AI55" i="2"/>
  <c r="AL152" i="2" s="1"/>
  <c r="AI54" i="2"/>
  <c r="AL151" i="2" s="1"/>
  <c r="B154" i="2"/>
  <c r="C154" i="2"/>
  <c r="D154" i="2"/>
  <c r="B155" i="2"/>
  <c r="C155" i="2"/>
  <c r="D155" i="2"/>
  <c r="B156" i="2"/>
  <c r="C156" i="2"/>
  <c r="D156" i="2"/>
  <c r="B157" i="2"/>
  <c r="C157" i="2"/>
  <c r="D157" i="2"/>
  <c r="B158" i="2"/>
  <c r="C158" i="2"/>
  <c r="D158" i="2"/>
  <c r="B159" i="2"/>
  <c r="C159" i="2"/>
  <c r="D159" i="2"/>
  <c r="B160" i="2"/>
  <c r="C160" i="2"/>
  <c r="D160" i="2"/>
  <c r="B161" i="2"/>
  <c r="C161" i="2"/>
  <c r="D161" i="2"/>
  <c r="B136" i="2"/>
  <c r="C136" i="2"/>
  <c r="D136" i="2"/>
  <c r="B137" i="2"/>
  <c r="C137" i="2"/>
  <c r="D137" i="2"/>
  <c r="B138" i="2"/>
  <c r="C138" i="2"/>
  <c r="D138" i="2"/>
  <c r="B139" i="2"/>
  <c r="C139" i="2"/>
  <c r="D139" i="2"/>
  <c r="B140" i="2"/>
  <c r="C140" i="2"/>
  <c r="D140" i="2"/>
  <c r="B141" i="2"/>
  <c r="C141" i="2"/>
  <c r="D141" i="2"/>
  <c r="B142" i="2"/>
  <c r="C142" i="2"/>
  <c r="D142" i="2"/>
  <c r="B143" i="2"/>
  <c r="C143" i="2"/>
  <c r="D143" i="2"/>
  <c r="B144" i="2"/>
  <c r="C144" i="2"/>
  <c r="D144" i="2"/>
  <c r="B145" i="2"/>
  <c r="C145" i="2"/>
  <c r="D145" i="2"/>
  <c r="B146" i="2"/>
  <c r="C146" i="2"/>
  <c r="D146" i="2"/>
  <c r="B147" i="2"/>
  <c r="C147" i="2"/>
  <c r="D147" i="2"/>
  <c r="B148" i="2"/>
  <c r="C148" i="2"/>
  <c r="D148" i="2"/>
  <c r="B149" i="2"/>
  <c r="C149" i="2"/>
  <c r="D149" i="2"/>
  <c r="B150" i="2"/>
  <c r="C150" i="2"/>
  <c r="D150" i="2"/>
  <c r="B151" i="2"/>
  <c r="C151" i="2"/>
  <c r="D151" i="2"/>
  <c r="B152" i="2"/>
  <c r="C152" i="2"/>
  <c r="D152" i="2"/>
  <c r="B153" i="2"/>
  <c r="C153" i="2"/>
  <c r="D153" i="2"/>
  <c r="E39" i="2" a="1"/>
  <c r="E39" i="2" s="1"/>
  <c r="E136" i="2" s="1"/>
  <c r="E40" i="2" a="1"/>
  <c r="E40" i="2" s="1"/>
  <c r="E137" i="2" s="1"/>
  <c r="E41" i="2" a="1"/>
  <c r="E41" i="2" s="1"/>
  <c r="E138" i="2" s="1"/>
  <c r="E42" i="2" a="1"/>
  <c r="E42" i="2" s="1"/>
  <c r="E139" i="2" s="1"/>
  <c r="E43" i="2" a="1"/>
  <c r="E43" i="2" s="1"/>
  <c r="E140" i="2" s="1"/>
  <c r="E44" i="2" a="1"/>
  <c r="E44" i="2" s="1"/>
  <c r="E141" i="2" s="1"/>
  <c r="E45" i="2" a="1"/>
  <c r="E45" i="2" s="1"/>
  <c r="E142" i="2" s="1"/>
  <c r="E46" i="2" a="1"/>
  <c r="E46" i="2" s="1"/>
  <c r="E143" i="2" s="1"/>
  <c r="E47" i="2" a="1"/>
  <c r="E47" i="2" s="1"/>
  <c r="E144" i="2" s="1"/>
  <c r="E48" i="2" a="1"/>
  <c r="E48" i="2" s="1"/>
  <c r="E145" i="2" s="1"/>
  <c r="E49" i="2" a="1"/>
  <c r="E49" i="2" s="1"/>
  <c r="E146" i="2" s="1"/>
  <c r="AI39" i="2"/>
  <c r="AL136" i="2" s="1"/>
  <c r="AJ39" i="2"/>
  <c r="AM136" i="2" s="1"/>
  <c r="AK39" i="2"/>
  <c r="AN136" i="2" s="1"/>
  <c r="AL39" i="2"/>
  <c r="AO136" i="2" s="1"/>
  <c r="AM39" i="2"/>
  <c r="AP136" i="2" s="1"/>
  <c r="AN39" i="2"/>
  <c r="AQ136" i="2" s="1"/>
  <c r="AO39" i="2"/>
  <c r="AR136" i="2" s="1"/>
  <c r="AP39" i="2"/>
  <c r="AS136" i="2" s="1"/>
  <c r="AQ39" i="2"/>
  <c r="AT136" i="2" s="1"/>
  <c r="AR39" i="2"/>
  <c r="AS39" i="2"/>
  <c r="AT39" i="2"/>
  <c r="AI40" i="2"/>
  <c r="AL137" i="2" s="1"/>
  <c r="AJ40" i="2"/>
  <c r="AM137" i="2" s="1"/>
  <c r="AK40" i="2"/>
  <c r="AN137" i="2" s="1"/>
  <c r="AL40" i="2"/>
  <c r="AO137" i="2" s="1"/>
  <c r="AM40" i="2"/>
  <c r="AP137" i="2" s="1"/>
  <c r="AN40" i="2"/>
  <c r="AQ137" i="2" s="1"/>
  <c r="AO40" i="2"/>
  <c r="AR137" i="2" s="1"/>
  <c r="AP40" i="2"/>
  <c r="AS137" i="2" s="1"/>
  <c r="AQ40" i="2"/>
  <c r="AT137" i="2" s="1"/>
  <c r="AR40" i="2"/>
  <c r="AS40" i="2"/>
  <c r="AT40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I42" i="2"/>
  <c r="AL139" i="2" s="1"/>
  <c r="AJ42" i="2"/>
  <c r="AM139" i="2" s="1"/>
  <c r="AK42" i="2"/>
  <c r="AN139" i="2" s="1"/>
  <c r="AL42" i="2"/>
  <c r="AO139" i="2" s="1"/>
  <c r="AM42" i="2"/>
  <c r="AP139" i="2" s="1"/>
  <c r="AN42" i="2"/>
  <c r="AQ139" i="2" s="1"/>
  <c r="AO42" i="2"/>
  <c r="AR139" i="2" s="1"/>
  <c r="AP42" i="2"/>
  <c r="AS139" i="2" s="1"/>
  <c r="AQ42" i="2"/>
  <c r="AT139" i="2" s="1"/>
  <c r="AR42" i="2"/>
  <c r="AS42" i="2"/>
  <c r="AT42" i="2"/>
  <c r="AI43" i="2"/>
  <c r="AL140" i="2" s="1"/>
  <c r="AJ43" i="2"/>
  <c r="AM140" i="2" s="1"/>
  <c r="AK43" i="2"/>
  <c r="AN140" i="2" s="1"/>
  <c r="AL43" i="2"/>
  <c r="AO140" i="2" s="1"/>
  <c r="AM43" i="2"/>
  <c r="AP140" i="2" s="1"/>
  <c r="AN43" i="2"/>
  <c r="AQ140" i="2" s="1"/>
  <c r="AO43" i="2"/>
  <c r="AR140" i="2" s="1"/>
  <c r="AP43" i="2"/>
  <c r="AS140" i="2" s="1"/>
  <c r="AQ43" i="2"/>
  <c r="AT140" i="2" s="1"/>
  <c r="AR43" i="2"/>
  <c r="AS43" i="2"/>
  <c r="AT43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I45" i="2"/>
  <c r="AL142" i="2" s="1"/>
  <c r="AJ45" i="2"/>
  <c r="AM142" i="2" s="1"/>
  <c r="AK45" i="2"/>
  <c r="AN142" i="2" s="1"/>
  <c r="AL45" i="2"/>
  <c r="AO142" i="2" s="1"/>
  <c r="AM45" i="2"/>
  <c r="AP142" i="2" s="1"/>
  <c r="AN45" i="2"/>
  <c r="AQ142" i="2" s="1"/>
  <c r="AO45" i="2"/>
  <c r="AR142" i="2" s="1"/>
  <c r="AP45" i="2"/>
  <c r="AS142" i="2" s="1"/>
  <c r="AQ45" i="2"/>
  <c r="AT142" i="2" s="1"/>
  <c r="AR45" i="2"/>
  <c r="AS45" i="2"/>
  <c r="AT45" i="2"/>
  <c r="AI46" i="2"/>
  <c r="AL143" i="2" s="1"/>
  <c r="AJ46" i="2"/>
  <c r="AM143" i="2" s="1"/>
  <c r="AK46" i="2"/>
  <c r="AN143" i="2" s="1"/>
  <c r="AL46" i="2"/>
  <c r="AO143" i="2" s="1"/>
  <c r="AM46" i="2"/>
  <c r="AP143" i="2" s="1"/>
  <c r="AN46" i="2"/>
  <c r="AQ143" i="2" s="1"/>
  <c r="AO46" i="2"/>
  <c r="AR143" i="2" s="1"/>
  <c r="AP46" i="2"/>
  <c r="AS143" i="2" s="1"/>
  <c r="AQ46" i="2"/>
  <c r="AT143" i="2" s="1"/>
  <c r="AR46" i="2"/>
  <c r="AS46" i="2"/>
  <c r="AT46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I48" i="2"/>
  <c r="AL145" i="2" s="1"/>
  <c r="AJ48" i="2"/>
  <c r="AM145" i="2" s="1"/>
  <c r="AK48" i="2"/>
  <c r="AN145" i="2" s="1"/>
  <c r="AL48" i="2"/>
  <c r="AO145" i="2" s="1"/>
  <c r="AM48" i="2"/>
  <c r="AP145" i="2" s="1"/>
  <c r="AN48" i="2"/>
  <c r="AQ145" i="2" s="1"/>
  <c r="AO48" i="2"/>
  <c r="AR145" i="2" s="1"/>
  <c r="AP48" i="2"/>
  <c r="AS145" i="2" s="1"/>
  <c r="AQ48" i="2"/>
  <c r="AT145" i="2" s="1"/>
  <c r="AR48" i="2"/>
  <c r="AS48" i="2"/>
  <c r="AT48" i="2"/>
  <c r="AI49" i="2"/>
  <c r="AL146" i="2" s="1"/>
  <c r="AJ49" i="2"/>
  <c r="AM146" i="2" s="1"/>
  <c r="AK49" i="2"/>
  <c r="AN146" i="2" s="1"/>
  <c r="AL49" i="2"/>
  <c r="AO146" i="2" s="1"/>
  <c r="AM49" i="2"/>
  <c r="AP146" i="2" s="1"/>
  <c r="AN49" i="2"/>
  <c r="AQ146" i="2" s="1"/>
  <c r="AO49" i="2"/>
  <c r="AR146" i="2" s="1"/>
  <c r="AP49" i="2"/>
  <c r="AS146" i="2" s="1"/>
  <c r="AQ49" i="2"/>
  <c r="AT146" i="2" s="1"/>
  <c r="AR49" i="2"/>
  <c r="AS49" i="2"/>
  <c r="AT49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I51" i="2"/>
  <c r="AL148" i="2" s="1"/>
  <c r="AJ51" i="2"/>
  <c r="AM148" i="2" s="1"/>
  <c r="AK51" i="2"/>
  <c r="AN148" i="2" s="1"/>
  <c r="AL51" i="2"/>
  <c r="AO148" i="2" s="1"/>
  <c r="AM51" i="2"/>
  <c r="AP148" i="2" s="1"/>
  <c r="AN51" i="2"/>
  <c r="AQ148" i="2" s="1"/>
  <c r="AO51" i="2"/>
  <c r="AR148" i="2" s="1"/>
  <c r="AP51" i="2"/>
  <c r="AS148" i="2" s="1"/>
  <c r="AQ51" i="2"/>
  <c r="AT148" i="2" s="1"/>
  <c r="AR51" i="2"/>
  <c r="AS51" i="2"/>
  <c r="AT51" i="2"/>
  <c r="AI52" i="2"/>
  <c r="AL149" i="2" s="1"/>
  <c r="AJ52" i="2"/>
  <c r="AM149" i="2" s="1"/>
  <c r="AK52" i="2"/>
  <c r="AN149" i="2" s="1"/>
  <c r="AL52" i="2"/>
  <c r="AO149" i="2" s="1"/>
  <c r="AM52" i="2"/>
  <c r="AP149" i="2" s="1"/>
  <c r="AN52" i="2"/>
  <c r="AQ149" i="2" s="1"/>
  <c r="AO52" i="2"/>
  <c r="AR149" i="2" s="1"/>
  <c r="AP52" i="2"/>
  <c r="AS149" i="2" s="1"/>
  <c r="AQ52" i="2"/>
  <c r="AT149" i="2" s="1"/>
  <c r="AR52" i="2"/>
  <c r="AS52" i="2"/>
  <c r="AT52" i="2"/>
  <c r="AJ53" i="2"/>
  <c r="AK53" i="2"/>
  <c r="AL53" i="2"/>
  <c r="AM53" i="2"/>
  <c r="AN53" i="2"/>
  <c r="AO53" i="2"/>
  <c r="AP53" i="2"/>
  <c r="AQ53" i="2"/>
  <c r="AR53" i="2"/>
  <c r="AS53" i="2"/>
  <c r="AT53" i="2"/>
  <c r="AJ54" i="2"/>
  <c r="AM151" i="2" s="1"/>
  <c r="AK54" i="2"/>
  <c r="AN151" i="2" s="1"/>
  <c r="AL54" i="2"/>
  <c r="AO151" i="2" s="1"/>
  <c r="AM54" i="2"/>
  <c r="AP151" i="2" s="1"/>
  <c r="AN54" i="2"/>
  <c r="AQ151" i="2" s="1"/>
  <c r="AO54" i="2"/>
  <c r="AR151" i="2" s="1"/>
  <c r="AP54" i="2"/>
  <c r="AS151" i="2" s="1"/>
  <c r="AQ54" i="2"/>
  <c r="AT151" i="2" s="1"/>
  <c r="AR54" i="2"/>
  <c r="AS54" i="2"/>
  <c r="AT54" i="2"/>
  <c r="AJ55" i="2"/>
  <c r="AM152" i="2" s="1"/>
  <c r="AK55" i="2"/>
  <c r="AN152" i="2" s="1"/>
  <c r="AL55" i="2"/>
  <c r="AO152" i="2" s="1"/>
  <c r="AM55" i="2"/>
  <c r="AP152" i="2" s="1"/>
  <c r="AN55" i="2"/>
  <c r="AQ152" i="2" s="1"/>
  <c r="AO55" i="2"/>
  <c r="AR152" i="2" s="1"/>
  <c r="AP55" i="2"/>
  <c r="AS152" i="2" s="1"/>
  <c r="AQ55" i="2"/>
  <c r="AT152" i="2" s="1"/>
  <c r="AR55" i="2"/>
  <c r="AS55" i="2"/>
  <c r="AT55" i="2"/>
  <c r="AI56" i="2"/>
  <c r="AJ56" i="2"/>
  <c r="AK56" i="2"/>
  <c r="AM56" i="2"/>
  <c r="AN56" i="2"/>
  <c r="AO56" i="2"/>
  <c r="AP56" i="2"/>
  <c r="AQ56" i="2"/>
  <c r="AR56" i="2"/>
  <c r="AS56" i="2"/>
  <c r="AT56" i="2"/>
  <c r="AI57" i="2"/>
  <c r="AL154" i="2" s="1"/>
  <c r="AJ57" i="2"/>
  <c r="AM154" i="2" s="1"/>
  <c r="AK57" i="2"/>
  <c r="AN154" i="2" s="1"/>
  <c r="AM57" i="2"/>
  <c r="AP154" i="2" s="1"/>
  <c r="AN57" i="2"/>
  <c r="AQ154" i="2" s="1"/>
  <c r="AO57" i="2"/>
  <c r="AR154" i="2" s="1"/>
  <c r="AP57" i="2"/>
  <c r="AS154" i="2" s="1"/>
  <c r="AQ57" i="2"/>
  <c r="AT154" i="2" s="1"/>
  <c r="AR57" i="2"/>
  <c r="AS57" i="2"/>
  <c r="AT57" i="2"/>
  <c r="AI58" i="2"/>
  <c r="AL155" i="2" s="1"/>
  <c r="AJ58" i="2"/>
  <c r="AM155" i="2" s="1"/>
  <c r="AK58" i="2"/>
  <c r="AN155" i="2" s="1"/>
  <c r="AM58" i="2"/>
  <c r="AP155" i="2" s="1"/>
  <c r="AN58" i="2"/>
  <c r="AQ155" i="2" s="1"/>
  <c r="AO58" i="2"/>
  <c r="AR155" i="2" s="1"/>
  <c r="AP58" i="2"/>
  <c r="AS155" i="2" s="1"/>
  <c r="AQ58" i="2"/>
  <c r="AT155" i="2" s="1"/>
  <c r="AR58" i="2"/>
  <c r="AS58" i="2"/>
  <c r="AT58" i="2"/>
  <c r="AI59" i="2"/>
  <c r="AJ59" i="2"/>
  <c r="AK59" i="2"/>
  <c r="AL59" i="2"/>
  <c r="AM59" i="2"/>
  <c r="AN59" i="2"/>
  <c r="AP59" i="2"/>
  <c r="AQ59" i="2"/>
  <c r="AR59" i="2"/>
  <c r="AS59" i="2"/>
  <c r="AT59" i="2"/>
  <c r="AI60" i="2"/>
  <c r="AL157" i="2" s="1"/>
  <c r="AJ60" i="2"/>
  <c r="AM157" i="2" s="1"/>
  <c r="AK60" i="2"/>
  <c r="AN157" i="2" s="1"/>
  <c r="AL60" i="2"/>
  <c r="AO157" i="2" s="1"/>
  <c r="AM60" i="2"/>
  <c r="AP157" i="2" s="1"/>
  <c r="AN60" i="2"/>
  <c r="AQ157" i="2" s="1"/>
  <c r="AP60" i="2"/>
  <c r="AS157" i="2" s="1"/>
  <c r="AQ60" i="2"/>
  <c r="AT157" i="2" s="1"/>
  <c r="AR60" i="2"/>
  <c r="AS60" i="2"/>
  <c r="AT60" i="2"/>
  <c r="AI61" i="2"/>
  <c r="AL158" i="2" s="1"/>
  <c r="AJ61" i="2"/>
  <c r="AM158" i="2" s="1"/>
  <c r="AK61" i="2"/>
  <c r="AN158" i="2" s="1"/>
  <c r="AL61" i="2"/>
  <c r="AO158" i="2" s="1"/>
  <c r="AM61" i="2"/>
  <c r="AP158" i="2" s="1"/>
  <c r="AN61" i="2"/>
  <c r="AQ158" i="2" s="1"/>
  <c r="AP61" i="2"/>
  <c r="AS158" i="2" s="1"/>
  <c r="AQ61" i="2"/>
  <c r="AT158" i="2" s="1"/>
  <c r="AR61" i="2"/>
  <c r="AS61" i="2"/>
  <c r="AT61" i="2"/>
  <c r="AI62" i="2"/>
  <c r="AJ62" i="2"/>
  <c r="AK62" i="2"/>
  <c r="AL62" i="2"/>
  <c r="AM62" i="2"/>
  <c r="AN62" i="2"/>
  <c r="AO62" i="2"/>
  <c r="AP62" i="2"/>
  <c r="AQ62" i="2"/>
  <c r="AS62" i="2"/>
  <c r="AT62" i="2"/>
  <c r="AI63" i="2"/>
  <c r="AL160" i="2" s="1"/>
  <c r="AJ63" i="2"/>
  <c r="AK63" i="2"/>
  <c r="AL63" i="2"/>
  <c r="AM63" i="2"/>
  <c r="AP160" i="2" s="1"/>
  <c r="AN63" i="2"/>
  <c r="AQ160" i="2" s="1"/>
  <c r="AO63" i="2"/>
  <c r="AP63" i="2"/>
  <c r="AQ63" i="2"/>
  <c r="AS63" i="2"/>
  <c r="AT63" i="2"/>
  <c r="AI64" i="2"/>
  <c r="AL161" i="2" s="1"/>
  <c r="AJ64" i="2"/>
  <c r="AM161" i="2" s="1"/>
  <c r="AK64" i="2"/>
  <c r="AN161" i="2" s="1"/>
  <c r="AL64" i="2"/>
  <c r="AO161" i="2" s="1"/>
  <c r="AM64" i="2"/>
  <c r="AP161" i="2" s="1"/>
  <c r="AN64" i="2"/>
  <c r="AQ161" i="2" s="1"/>
  <c r="AO64" i="2"/>
  <c r="AR161" i="2" s="1"/>
  <c r="AP64" i="2"/>
  <c r="AS161" i="2" s="1"/>
  <c r="AQ64" i="2"/>
  <c r="AT161" i="2" s="1"/>
  <c r="AS64" i="2"/>
  <c r="AT64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B103" i="2"/>
  <c r="C103" i="2"/>
  <c r="D103" i="2"/>
  <c r="B104" i="2"/>
  <c r="C104" i="2"/>
  <c r="D104" i="2"/>
  <c r="E6" i="2" a="1"/>
  <c r="E6" i="2" s="1"/>
  <c r="E103" i="2" s="1"/>
  <c r="AI6" i="2"/>
  <c r="AL103" i="2" s="1"/>
  <c r="AJ6" i="2"/>
  <c r="AM103" i="2" s="1"/>
  <c r="AK6" i="2"/>
  <c r="AN103" i="2" s="1"/>
  <c r="AL6" i="2"/>
  <c r="AO103" i="2" s="1"/>
  <c r="AM6" i="2"/>
  <c r="AP103" i="2" s="1"/>
  <c r="AN6" i="2"/>
  <c r="AQ103" i="2" s="1"/>
  <c r="AO6" i="2"/>
  <c r="AR103" i="2" s="1"/>
  <c r="AP6" i="2"/>
  <c r="AS103" i="2" s="1"/>
  <c r="AQ6" i="2"/>
  <c r="AT103" i="2" s="1"/>
  <c r="AR6" i="2"/>
  <c r="AS6" i="2"/>
  <c r="AT6" i="2"/>
  <c r="E7" i="2" a="1"/>
  <c r="E7" i="2" s="1"/>
  <c r="E104" i="2" s="1"/>
  <c r="AI7" i="2"/>
  <c r="AL104" i="2" s="1"/>
  <c r="AJ7" i="2"/>
  <c r="AM104" i="2" s="1"/>
  <c r="AK7" i="2"/>
  <c r="AN104" i="2" s="1"/>
  <c r="AL7" i="2"/>
  <c r="AO104" i="2" s="1"/>
  <c r="AM7" i="2"/>
  <c r="AP104" i="2" s="1"/>
  <c r="AN7" i="2"/>
  <c r="AQ104" i="2" s="1"/>
  <c r="AO7" i="2"/>
  <c r="AR104" i="2" s="1"/>
  <c r="AP7" i="2"/>
  <c r="AS104" i="2" s="1"/>
  <c r="AQ7" i="2"/>
  <c r="AT104" i="2" s="1"/>
  <c r="AR7" i="2"/>
  <c r="AS7" i="2"/>
  <c r="AT7" i="2"/>
  <c r="H5" i="43"/>
  <c r="H6" i="43"/>
  <c r="H7" i="43"/>
  <c r="H8" i="43"/>
  <c r="H4" i="43"/>
  <c r="G5" i="43"/>
  <c r="G6" i="43"/>
  <c r="G7" i="43"/>
  <c r="G8" i="43"/>
  <c r="G4" i="43"/>
  <c r="F5" i="43"/>
  <c r="F6" i="43"/>
  <c r="F7" i="43"/>
  <c r="F8" i="43"/>
  <c r="F4" i="43"/>
  <c r="E8" i="2" a="1"/>
  <c r="E8" i="2" s="1"/>
  <c r="E9" i="2" a="1"/>
  <c r="E9" i="2" s="1"/>
  <c r="E10" i="2" a="1"/>
  <c r="E10" i="2" s="1"/>
  <c r="E11" i="2" a="1"/>
  <c r="E11" i="2" s="1"/>
  <c r="E12" i="2" a="1"/>
  <c r="E12" i="2" s="1"/>
  <c r="E13" i="2" a="1"/>
  <c r="E13" i="2" s="1"/>
  <c r="E14" i="2" a="1"/>
  <c r="E14" i="2" s="1"/>
  <c r="E15" i="2" a="1"/>
  <c r="E15" i="2" s="1"/>
  <c r="E16" i="2" a="1"/>
  <c r="E16" i="2" s="1"/>
  <c r="E17" i="2" a="1"/>
  <c r="E17" i="2" s="1"/>
  <c r="E18" i="2" a="1"/>
  <c r="E18" i="2" s="1"/>
  <c r="E19" i="2" a="1"/>
  <c r="E19" i="2" s="1"/>
  <c r="E20" i="2" a="1"/>
  <c r="E20" i="2" s="1"/>
  <c r="E21" i="2" a="1"/>
  <c r="E21" i="2" s="1"/>
  <c r="E22" i="2" a="1"/>
  <c r="E22" i="2" s="1"/>
  <c r="E23" i="2" a="1"/>
  <c r="E23" i="2" s="1"/>
  <c r="E24" i="2" a="1"/>
  <c r="E24" i="2" s="1"/>
  <c r="E25" i="2" a="1"/>
  <c r="E25" i="2" s="1"/>
  <c r="E26" i="2" a="1"/>
  <c r="E26" i="2" s="1"/>
  <c r="E27" i="2" a="1"/>
  <c r="E27" i="2" s="1"/>
  <c r="E28" i="2" a="1"/>
  <c r="E28" i="2" s="1"/>
  <c r="E29" i="2" a="1"/>
  <c r="E29" i="2" s="1"/>
  <c r="E30" i="2" a="1"/>
  <c r="E30" i="2" s="1"/>
  <c r="E31" i="2" a="1"/>
  <c r="E31" i="2" s="1"/>
  <c r="E32" i="2" a="1"/>
  <c r="E32" i="2" s="1"/>
  <c r="E33" i="2" a="1"/>
  <c r="E33" i="2" s="1"/>
  <c r="E34" i="2" a="1"/>
  <c r="E34" i="2" s="1"/>
  <c r="E35" i="2" a="1"/>
  <c r="E35" i="2" s="1"/>
  <c r="E36" i="2" a="1"/>
  <c r="E36" i="2" s="1"/>
  <c r="E37" i="2" a="1"/>
  <c r="E37" i="2" s="1"/>
  <c r="E38" i="2" a="1"/>
  <c r="E38" i="2" s="1"/>
  <c r="E5" i="2" a="1"/>
  <c r="E5" i="2" s="1"/>
  <c r="B93" i="2"/>
  <c r="B94" i="2"/>
  <c r="B95" i="2"/>
  <c r="B96" i="2"/>
  <c r="B92" i="2"/>
  <c r="C18" i="43"/>
  <c r="E18" i="43" s="1"/>
  <c r="F18" i="43" s="1"/>
  <c r="C19" i="43"/>
  <c r="E19" i="43" s="1"/>
  <c r="F19" i="43" s="1"/>
  <c r="C16" i="43"/>
  <c r="E16" i="43" s="1"/>
  <c r="F16" i="43" s="1"/>
  <c r="C17" i="43"/>
  <c r="E17" i="43" s="1"/>
  <c r="F17" i="43" s="1"/>
  <c r="C15" i="43"/>
  <c r="E15" i="43" s="1"/>
  <c r="R26" i="20" l="1"/>
  <c r="AR160" i="2"/>
  <c r="AS160" i="2"/>
  <c r="AT160" i="2"/>
  <c r="AM160" i="2"/>
  <c r="AN160" i="2"/>
  <c r="AO160" i="2"/>
  <c r="AU85" i="2"/>
  <c r="AU81" i="2"/>
  <c r="E152" i="2"/>
  <c r="AI53" i="2"/>
  <c r="E150" i="2"/>
  <c r="E160" i="2"/>
  <c r="E151" i="2"/>
  <c r="E159" i="2"/>
  <c r="E158" i="2"/>
  <c r="E157" i="2"/>
  <c r="AU73" i="2"/>
  <c r="E156" i="2"/>
  <c r="AU77" i="2"/>
  <c r="E155" i="2"/>
  <c r="E154" i="2"/>
  <c r="E153" i="2"/>
  <c r="E161" i="2"/>
  <c r="AU80" i="2"/>
  <c r="AU78" i="2"/>
  <c r="AU71" i="2"/>
  <c r="AU86" i="2"/>
  <c r="AU72" i="2"/>
  <c r="AU82" i="2"/>
  <c r="AU67" i="2"/>
  <c r="AU69" i="2"/>
  <c r="AU83" i="2"/>
  <c r="AU79" i="2"/>
  <c r="AU76" i="2"/>
  <c r="AU87" i="2"/>
  <c r="AU84" i="2"/>
  <c r="AU65" i="2"/>
  <c r="AU68" i="2"/>
  <c r="AU74" i="2"/>
  <c r="AU70" i="2"/>
  <c r="AU66" i="2"/>
  <c r="AU75" i="2"/>
  <c r="AU45" i="2"/>
  <c r="AU64" i="2"/>
  <c r="AU63" i="2"/>
  <c r="AU62" i="2"/>
  <c r="AU61" i="2"/>
  <c r="AU59" i="2"/>
  <c r="AU60" i="2"/>
  <c r="AU58" i="2"/>
  <c r="AU57" i="2"/>
  <c r="AU56" i="2"/>
  <c r="AU55" i="2"/>
  <c r="AU54" i="2"/>
  <c r="AU52" i="2"/>
  <c r="AU51" i="2"/>
  <c r="AU50" i="2"/>
  <c r="AU49" i="2"/>
  <c r="AU48" i="2"/>
  <c r="AU47" i="2"/>
  <c r="AU46" i="2"/>
  <c r="AU44" i="2"/>
  <c r="AU43" i="2"/>
  <c r="AU42" i="2"/>
  <c r="AU41" i="2"/>
  <c r="AU40" i="2"/>
  <c r="AU39" i="2"/>
  <c r="AU6" i="2"/>
  <c r="AU7" i="2"/>
  <c r="F15" i="43"/>
  <c r="B193" i="2"/>
  <c r="E8" i="43"/>
  <c r="I8" i="43"/>
  <c r="J8" i="43"/>
  <c r="K8" i="43"/>
  <c r="O8" i="43" s="1"/>
  <c r="L8" i="43"/>
  <c r="P8" i="43" s="1"/>
  <c r="E6" i="43"/>
  <c r="I6" i="43"/>
  <c r="J6" i="43"/>
  <c r="N6" i="43" s="1"/>
  <c r="K6" i="43"/>
  <c r="O6" i="43" s="1"/>
  <c r="L6" i="43"/>
  <c r="P6" i="43" s="1"/>
  <c r="E7" i="43"/>
  <c r="I7" i="43"/>
  <c r="J7" i="43"/>
  <c r="K7" i="43"/>
  <c r="O7" i="43" s="1"/>
  <c r="L7" i="43"/>
  <c r="P7" i="43" s="1"/>
  <c r="B192" i="2"/>
  <c r="M8" i="43" l="1"/>
  <c r="Q8" i="43" s="1"/>
  <c r="AU53" i="2"/>
  <c r="M6" i="43"/>
  <c r="Q6" i="43" s="1"/>
  <c r="N8" i="43"/>
  <c r="M7" i="43"/>
  <c r="Q7" i="43" s="1"/>
  <c r="N7" i="43"/>
  <c r="R21" i="36"/>
  <c r="R22" i="36"/>
  <c r="N141" i="42"/>
  <c r="K141" i="42"/>
  <c r="F160" i="42"/>
  <c r="E137" i="5"/>
  <c r="E128" i="5"/>
  <c r="E130" i="5"/>
  <c r="AL145" i="36"/>
  <c r="AL143" i="36"/>
  <c r="AL139" i="36"/>
  <c r="AC139" i="36"/>
  <c r="AC143" i="36"/>
  <c r="AC145" i="36"/>
  <c r="AL133" i="36"/>
  <c r="AL128" i="36"/>
  <c r="AL127" i="36"/>
  <c r="AL126" i="36"/>
  <c r="AL124" i="36"/>
  <c r="AL75" i="36"/>
  <c r="AL47" i="36" s="1"/>
  <c r="AL52" i="36" s="1"/>
  <c r="AJ35" i="36"/>
  <c r="AJ36" i="36" s="1"/>
  <c r="AJ37" i="36" s="1"/>
  <c r="AJ38" i="36" s="1"/>
  <c r="AJ39" i="36" s="1"/>
  <c r="AG1" i="36"/>
  <c r="AF133" i="36"/>
  <c r="AF136" i="36" s="1"/>
  <c r="AE133" i="36"/>
  <c r="AD133" i="36"/>
  <c r="AD136" i="36" s="1"/>
  <c r="AC133" i="36"/>
  <c r="AC128" i="36"/>
  <c r="AF127" i="36"/>
  <c r="AE127" i="36"/>
  <c r="AD127" i="36"/>
  <c r="AC127" i="36"/>
  <c r="AF126" i="36"/>
  <c r="AE126" i="36"/>
  <c r="AD126" i="36"/>
  <c r="AC126" i="36"/>
  <c r="AF124" i="36"/>
  <c r="AE124" i="36"/>
  <c r="AD124" i="36"/>
  <c r="AC124" i="36"/>
  <c r="AF145" i="36"/>
  <c r="AE145" i="36"/>
  <c r="AD145" i="36"/>
  <c r="AF143" i="36"/>
  <c r="AE143" i="36"/>
  <c r="AD143" i="36"/>
  <c r="AF139" i="36"/>
  <c r="AE139" i="36"/>
  <c r="AD139" i="36"/>
  <c r="R35" i="36"/>
  <c r="R36" i="36" s="1"/>
  <c r="R37" i="36" s="1"/>
  <c r="R38" i="36" s="1"/>
  <c r="R39" i="36" s="1"/>
  <c r="AC75" i="36"/>
  <c r="AC116" i="36" s="1"/>
  <c r="W75" i="36"/>
  <c r="AC136" i="36"/>
  <c r="K118" i="36"/>
  <c r="K119" i="36"/>
  <c r="K120" i="36"/>
  <c r="K135" i="36"/>
  <c r="K139" i="36"/>
  <c r="L118" i="36"/>
  <c r="L119" i="36"/>
  <c r="L120" i="36"/>
  <c r="L135" i="36"/>
  <c r="L139" i="36"/>
  <c r="M118" i="36"/>
  <c r="M119" i="36"/>
  <c r="M120" i="36"/>
  <c r="M135" i="36"/>
  <c r="M139" i="36"/>
  <c r="N118" i="36"/>
  <c r="N119" i="36"/>
  <c r="N120" i="36"/>
  <c r="N135" i="36"/>
  <c r="N139" i="36"/>
  <c r="T75" i="36"/>
  <c r="N69" i="36"/>
  <c r="T124" i="36" s="1"/>
  <c r="X124" i="36" s="1"/>
  <c r="N92" i="36"/>
  <c r="T145" i="36" s="1"/>
  <c r="X145" i="36" s="1"/>
  <c r="U75" i="36"/>
  <c r="U47" i="36" s="1"/>
  <c r="U52" i="36" s="1"/>
  <c r="U116" i="36"/>
  <c r="U124" i="36"/>
  <c r="U126" i="36"/>
  <c r="U127" i="36"/>
  <c r="U133" i="36"/>
  <c r="U136" i="36" s="1"/>
  <c r="U139" i="36"/>
  <c r="U143" i="36"/>
  <c r="U145" i="36"/>
  <c r="V75" i="36"/>
  <c r="V116" i="36" s="1"/>
  <c r="V124" i="36"/>
  <c r="V126" i="36"/>
  <c r="V127" i="36"/>
  <c r="V133" i="36"/>
  <c r="V136" i="36" s="1"/>
  <c r="V139" i="36"/>
  <c r="V143" i="36"/>
  <c r="V145" i="36"/>
  <c r="W124" i="36"/>
  <c r="W126" i="36"/>
  <c r="W127" i="36"/>
  <c r="W133" i="36"/>
  <c r="W136" i="36" s="1"/>
  <c r="W139" i="36"/>
  <c r="W143" i="36"/>
  <c r="W145" i="36"/>
  <c r="AD75" i="36"/>
  <c r="AE75" i="36"/>
  <c r="AE136" i="36"/>
  <c r="AF75" i="36"/>
  <c r="AL116" i="36"/>
  <c r="AF47" i="36"/>
  <c r="AF52" i="36"/>
  <c r="F163" i="42"/>
  <c r="F167" i="42" s="1"/>
  <c r="AA35" i="36"/>
  <c r="AA36" i="36" s="1"/>
  <c r="AA37" i="36" s="1"/>
  <c r="AA38" i="36" s="1"/>
  <c r="AA39" i="36" s="1"/>
  <c r="H141" i="42"/>
  <c r="K75" i="5"/>
  <c r="F6" i="13"/>
  <c r="F16" i="13" s="1"/>
  <c r="F21" i="13" s="1"/>
  <c r="L75" i="5"/>
  <c r="G6" i="11" s="1"/>
  <c r="G16" i="11" s="1"/>
  <c r="G21" i="11" s="1"/>
  <c r="G6" i="13"/>
  <c r="G16" i="13" s="1"/>
  <c r="G21" i="13" s="1"/>
  <c r="M75" i="5"/>
  <c r="H6" i="11" s="1"/>
  <c r="H16" i="11" s="1"/>
  <c r="H21" i="11" s="1"/>
  <c r="H6" i="13"/>
  <c r="H16" i="13" s="1"/>
  <c r="N75" i="5"/>
  <c r="I6" i="11" s="1"/>
  <c r="I16" i="11" s="1"/>
  <c r="I21" i="11" s="1"/>
  <c r="I6" i="13"/>
  <c r="I9" i="13" s="1"/>
  <c r="I11" i="13" s="1"/>
  <c r="O75" i="5"/>
  <c r="J6" i="11" s="1"/>
  <c r="J9" i="11" s="1"/>
  <c r="J11" i="11" s="1"/>
  <c r="J6" i="13"/>
  <c r="J16" i="13" s="1"/>
  <c r="J21" i="13" s="1"/>
  <c r="P75" i="5"/>
  <c r="K6" i="13"/>
  <c r="K16" i="13" s="1"/>
  <c r="K21" i="13" s="1"/>
  <c r="Q75" i="5"/>
  <c r="L6" i="13"/>
  <c r="L16" i="13" s="1"/>
  <c r="L21" i="13" s="1"/>
  <c r="R75" i="5"/>
  <c r="M6" i="13"/>
  <c r="M16" i="13" s="1"/>
  <c r="S75" i="5"/>
  <c r="N6" i="13"/>
  <c r="N16" i="13" s="1"/>
  <c r="N21" i="13" s="1"/>
  <c r="T75" i="5"/>
  <c r="O6" i="11" s="1"/>
  <c r="O6" i="13"/>
  <c r="O16" i="13" s="1"/>
  <c r="O21" i="13" s="1"/>
  <c r="U75" i="5"/>
  <c r="P6" i="13"/>
  <c r="P9" i="13" s="1"/>
  <c r="V75" i="5"/>
  <c r="Q6" i="11" s="1"/>
  <c r="Q16" i="11" s="1"/>
  <c r="Q21" i="11" s="1"/>
  <c r="Q6" i="13"/>
  <c r="Q16" i="13" s="1"/>
  <c r="Q21" i="13" s="1"/>
  <c r="K77" i="5"/>
  <c r="L77" i="5"/>
  <c r="M77" i="5"/>
  <c r="N77" i="5"/>
  <c r="O77" i="5"/>
  <c r="P77" i="5"/>
  <c r="Q77" i="5"/>
  <c r="R77" i="5"/>
  <c r="S77" i="5"/>
  <c r="T77" i="5"/>
  <c r="U77" i="5"/>
  <c r="V77" i="5"/>
  <c r="AG60" i="36"/>
  <c r="X60" i="36"/>
  <c r="B18" i="36"/>
  <c r="W102" i="42"/>
  <c r="X102" i="42" s="1"/>
  <c r="F140" i="42"/>
  <c r="G102" i="42"/>
  <c r="G140" i="42" s="1"/>
  <c r="G146" i="42" s="1"/>
  <c r="V165" i="42"/>
  <c r="W165" i="42" s="1"/>
  <c r="X165" i="42" s="1"/>
  <c r="Y165" i="42" s="1"/>
  <c r="Z165" i="42" s="1"/>
  <c r="AA165" i="42" s="1"/>
  <c r="AB165" i="42" s="1"/>
  <c r="AC165" i="42" s="1"/>
  <c r="AD165" i="42" s="1"/>
  <c r="AE165" i="42" s="1"/>
  <c r="AF165" i="42" s="1"/>
  <c r="AG165" i="42" s="1"/>
  <c r="G165" i="42"/>
  <c r="H165" i="42" s="1"/>
  <c r="I165" i="42" s="1"/>
  <c r="J165" i="42" s="1"/>
  <c r="K165" i="42" s="1"/>
  <c r="L165" i="42" s="1"/>
  <c r="M165" i="42" s="1"/>
  <c r="N165" i="42" s="1"/>
  <c r="O165" i="42" s="1"/>
  <c r="P165" i="42" s="1"/>
  <c r="Q165" i="42" s="1"/>
  <c r="AF79" i="12"/>
  <c r="AF80" i="12"/>
  <c r="AF81" i="12"/>
  <c r="AF82" i="12"/>
  <c r="AF65" i="12"/>
  <c r="AF51" i="12"/>
  <c r="AF52" i="12"/>
  <c r="AF53" i="12"/>
  <c r="AF54" i="12"/>
  <c r="AF55" i="12"/>
  <c r="V60" i="12"/>
  <c r="T60" i="12"/>
  <c r="AE59" i="12"/>
  <c r="AB59" i="12"/>
  <c r="W59" i="12"/>
  <c r="AF94" i="12"/>
  <c r="AF95" i="12"/>
  <c r="AF96" i="12"/>
  <c r="AF97" i="12"/>
  <c r="AF98" i="12"/>
  <c r="AF99" i="12"/>
  <c r="AF100" i="12"/>
  <c r="AF101" i="12"/>
  <c r="AF102" i="12"/>
  <c r="AF103" i="12"/>
  <c r="AF104" i="12"/>
  <c r="T105" i="12"/>
  <c r="T59" i="12" s="1"/>
  <c r="U105" i="12"/>
  <c r="U59" i="12" s="1"/>
  <c r="V105" i="12"/>
  <c r="V59" i="12"/>
  <c r="W105" i="12"/>
  <c r="X105" i="12"/>
  <c r="Y105" i="12"/>
  <c r="Y59" i="12"/>
  <c r="Z105" i="12"/>
  <c r="Z59" i="12" s="1"/>
  <c r="AA105" i="12"/>
  <c r="AB105" i="12"/>
  <c r="AC105" i="12"/>
  <c r="AC59" i="12"/>
  <c r="AD105" i="12"/>
  <c r="AD59" i="12"/>
  <c r="AE105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T118" i="12"/>
  <c r="U118" i="12"/>
  <c r="AF118" i="12" s="1"/>
  <c r="V118" i="12"/>
  <c r="W118" i="12"/>
  <c r="W60" i="12" s="1"/>
  <c r="X118" i="12"/>
  <c r="X60" i="12" s="1"/>
  <c r="Y118" i="12"/>
  <c r="Y60" i="12" s="1"/>
  <c r="Z118" i="12"/>
  <c r="Z60" i="12"/>
  <c r="AA118" i="12"/>
  <c r="AA60" i="12" s="1"/>
  <c r="AB118" i="12"/>
  <c r="AB60" i="12" s="1"/>
  <c r="AC118" i="12"/>
  <c r="AC60" i="12"/>
  <c r="AD118" i="12"/>
  <c r="AD60" i="12" s="1"/>
  <c r="AE118" i="12"/>
  <c r="AE60" i="12"/>
  <c r="AF120" i="12"/>
  <c r="T3" i="12"/>
  <c r="T129" i="12" s="1"/>
  <c r="U3" i="12"/>
  <c r="V3" i="12"/>
  <c r="W3" i="12"/>
  <c r="X3" i="12"/>
  <c r="Y3" i="12"/>
  <c r="Z3" i="12"/>
  <c r="AA3" i="12"/>
  <c r="AB3" i="12"/>
  <c r="AC3" i="12"/>
  <c r="AD3" i="12"/>
  <c r="AE3" i="12"/>
  <c r="T125" i="12"/>
  <c r="AF130" i="12"/>
  <c r="AF133" i="12"/>
  <c r="AF143" i="12"/>
  <c r="AF7" i="12"/>
  <c r="AF8" i="12"/>
  <c r="AF10" i="12"/>
  <c r="V28" i="12"/>
  <c r="AF25" i="12"/>
  <c r="AF26" i="12"/>
  <c r="AF27" i="12"/>
  <c r="AF13" i="12"/>
  <c r="AF14" i="12"/>
  <c r="AF15" i="12"/>
  <c r="AF18" i="12"/>
  <c r="AF19" i="12"/>
  <c r="AF20" i="12"/>
  <c r="AF69" i="12"/>
  <c r="AF70" i="12"/>
  <c r="AF71" i="12"/>
  <c r="AF72" i="12"/>
  <c r="AF73" i="12"/>
  <c r="AF74" i="12"/>
  <c r="AF75" i="12"/>
  <c r="AF76" i="12"/>
  <c r="AF77" i="12"/>
  <c r="AF78" i="12"/>
  <c r="AF84" i="12"/>
  <c r="AF31" i="12"/>
  <c r="AF32" i="12"/>
  <c r="AF33" i="12"/>
  <c r="AF34" i="12"/>
  <c r="AF35" i="12"/>
  <c r="AF36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6" i="12"/>
  <c r="AF63" i="12"/>
  <c r="AF64" i="12"/>
  <c r="AF66" i="12"/>
  <c r="Y28" i="12"/>
  <c r="R13" i="12"/>
  <c r="R14" i="12"/>
  <c r="R15" i="12"/>
  <c r="R18" i="12"/>
  <c r="R19" i="12"/>
  <c r="R20" i="12"/>
  <c r="Q28" i="12"/>
  <c r="Q24" i="6"/>
  <c r="R25" i="12"/>
  <c r="R26" i="12"/>
  <c r="R27" i="12"/>
  <c r="F3" i="12"/>
  <c r="F139" i="12" s="1"/>
  <c r="G3" i="12"/>
  <c r="H3" i="12"/>
  <c r="I3" i="12"/>
  <c r="J3" i="12"/>
  <c r="K3" i="12"/>
  <c r="L3" i="12"/>
  <c r="M3" i="12"/>
  <c r="N3" i="12"/>
  <c r="O3" i="12"/>
  <c r="P3" i="12"/>
  <c r="Q3" i="12"/>
  <c r="F105" i="12"/>
  <c r="F59" i="12"/>
  <c r="G105" i="12"/>
  <c r="G59" i="12"/>
  <c r="H105" i="12"/>
  <c r="I105" i="12"/>
  <c r="J105" i="12"/>
  <c r="K105" i="12"/>
  <c r="K59" i="12" s="1"/>
  <c r="L105" i="12"/>
  <c r="M105" i="12"/>
  <c r="N105" i="12"/>
  <c r="N59" i="12" s="1"/>
  <c r="O105" i="12"/>
  <c r="O59" i="12" s="1"/>
  <c r="P105" i="12"/>
  <c r="Q105" i="12"/>
  <c r="F118" i="12"/>
  <c r="F60" i="12"/>
  <c r="G118" i="12"/>
  <c r="G60" i="12" s="1"/>
  <c r="H118" i="12"/>
  <c r="H60" i="12"/>
  <c r="I118" i="12"/>
  <c r="I60" i="12" s="1"/>
  <c r="J118" i="12"/>
  <c r="J60" i="12"/>
  <c r="K118" i="12"/>
  <c r="K60" i="12" s="1"/>
  <c r="L118" i="12"/>
  <c r="L60" i="12"/>
  <c r="M118" i="12"/>
  <c r="M60" i="12"/>
  <c r="N118" i="12"/>
  <c r="N60" i="12" s="1"/>
  <c r="O118" i="12"/>
  <c r="O60" i="12" s="1"/>
  <c r="P118" i="12"/>
  <c r="P60" i="12" s="1"/>
  <c r="Q118" i="12"/>
  <c r="Q60" i="12" s="1"/>
  <c r="R63" i="12"/>
  <c r="R64" i="12"/>
  <c r="R66" i="12"/>
  <c r="R7" i="12"/>
  <c r="R8" i="12"/>
  <c r="R10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4" i="12"/>
  <c r="R31" i="12"/>
  <c r="R32" i="12"/>
  <c r="R33" i="12"/>
  <c r="R34" i="12"/>
  <c r="R35" i="12"/>
  <c r="R36" i="12"/>
  <c r="R39" i="12"/>
  <c r="R40" i="12"/>
  <c r="R41" i="12"/>
  <c r="R42" i="12"/>
  <c r="R43" i="12"/>
  <c r="R44" i="12"/>
  <c r="R45" i="12"/>
  <c r="R46" i="12"/>
  <c r="R47" i="12"/>
  <c r="R48" i="12"/>
  <c r="R57" i="12" s="1"/>
  <c r="R49" i="12"/>
  <c r="R50" i="12"/>
  <c r="R51" i="12"/>
  <c r="R52" i="12"/>
  <c r="R53" i="12"/>
  <c r="R54" i="12"/>
  <c r="R55" i="12"/>
  <c r="R56" i="12"/>
  <c r="C109" i="5"/>
  <c r="A3" i="9" s="1"/>
  <c r="C110" i="5"/>
  <c r="C111" i="5"/>
  <c r="C112" i="5"/>
  <c r="C113" i="5"/>
  <c r="C114" i="5"/>
  <c r="C115" i="5"/>
  <c r="C116" i="5"/>
  <c r="C117" i="5"/>
  <c r="C118" i="5"/>
  <c r="C108" i="5"/>
  <c r="A3" i="8" s="1"/>
  <c r="E141" i="5"/>
  <c r="E142" i="5"/>
  <c r="E143" i="5"/>
  <c r="E144" i="5"/>
  <c r="T2" i="12"/>
  <c r="F2" i="12"/>
  <c r="P4" i="2"/>
  <c r="O4" i="2"/>
  <c r="O34" i="2" s="1"/>
  <c r="R131" i="2" s="1"/>
  <c r="N4" i="2"/>
  <c r="M4" i="2"/>
  <c r="L4" i="2"/>
  <c r="L30" i="2" s="1"/>
  <c r="O127" i="2" s="1"/>
  <c r="K4" i="2"/>
  <c r="J17" i="2" s="1"/>
  <c r="J4" i="2"/>
  <c r="I4" i="2"/>
  <c r="Q4" i="2"/>
  <c r="Q8" i="2" s="1"/>
  <c r="Q9" i="2"/>
  <c r="V106" i="2" s="1"/>
  <c r="U4" i="2"/>
  <c r="U14" i="2" s="1"/>
  <c r="V4" i="2"/>
  <c r="V18" i="2" s="1"/>
  <c r="Y115" i="2" s="1"/>
  <c r="W4" i="2"/>
  <c r="W11" i="2" s="1"/>
  <c r="X4" i="2"/>
  <c r="X11" i="2" s="1"/>
  <c r="Y4" i="2"/>
  <c r="Y24" i="2" s="1"/>
  <c r="AB121" i="2" s="1"/>
  <c r="Z4" i="2"/>
  <c r="Z11" i="2" s="1"/>
  <c r="AA4" i="2"/>
  <c r="AA17" i="2" s="1"/>
  <c r="AB4" i="2"/>
  <c r="AB29" i="2" s="1"/>
  <c r="AC4" i="2"/>
  <c r="AC32" i="2" s="1"/>
  <c r="AD4" i="2"/>
  <c r="AB8" i="2"/>
  <c r="AB11" i="2"/>
  <c r="AB9" i="2"/>
  <c r="AE106" i="2" s="1"/>
  <c r="AC33" i="2"/>
  <c r="AF130" i="2" s="1"/>
  <c r="Z1" i="5"/>
  <c r="Z178" i="5" s="1"/>
  <c r="AA1" i="5"/>
  <c r="AA178" i="5" s="1"/>
  <c r="T7" i="6"/>
  <c r="T8" i="6"/>
  <c r="T10" i="6"/>
  <c r="T13" i="6"/>
  <c r="T14" i="6"/>
  <c r="T15" i="6"/>
  <c r="T18" i="6"/>
  <c r="T19" i="6"/>
  <c r="T20" i="6"/>
  <c r="T69" i="6"/>
  <c r="T70" i="6"/>
  <c r="T72" i="6"/>
  <c r="T73" i="6"/>
  <c r="T74" i="6"/>
  <c r="T75" i="6"/>
  <c r="T78" i="6"/>
  <c r="T79" i="6"/>
  <c r="T80" i="6"/>
  <c r="T81" i="6"/>
  <c r="T82" i="6"/>
  <c r="T84" i="6"/>
  <c r="C95" i="5"/>
  <c r="T31" i="6"/>
  <c r="T32" i="6"/>
  <c r="T33" i="6"/>
  <c r="T34" i="6"/>
  <c r="T35" i="6"/>
  <c r="T36" i="6"/>
  <c r="T3" i="8"/>
  <c r="T136" i="8" s="1"/>
  <c r="T124" i="8"/>
  <c r="T125" i="8"/>
  <c r="T127" i="8"/>
  <c r="T128" i="8"/>
  <c r="T139" i="8"/>
  <c r="T140" i="8"/>
  <c r="T141" i="8"/>
  <c r="T142" i="8"/>
  <c r="T148" i="8"/>
  <c r="T65" i="6"/>
  <c r="T27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AB1" i="5"/>
  <c r="AB178" i="5" s="1"/>
  <c r="U7" i="6"/>
  <c r="U8" i="6"/>
  <c r="U10" i="6"/>
  <c r="U13" i="6"/>
  <c r="U14" i="6"/>
  <c r="U15" i="6"/>
  <c r="U18" i="6"/>
  <c r="U19" i="6"/>
  <c r="U20" i="6"/>
  <c r="U69" i="6"/>
  <c r="U70" i="6"/>
  <c r="U72" i="6"/>
  <c r="U73" i="6"/>
  <c r="U74" i="6"/>
  <c r="U75" i="6"/>
  <c r="U78" i="6"/>
  <c r="U79" i="6"/>
  <c r="U80" i="6"/>
  <c r="U81" i="6"/>
  <c r="U82" i="6"/>
  <c r="U84" i="6"/>
  <c r="U31" i="6"/>
  <c r="U32" i="6"/>
  <c r="U33" i="6"/>
  <c r="U34" i="6"/>
  <c r="U35" i="6"/>
  <c r="U36" i="6"/>
  <c r="U3" i="8"/>
  <c r="U65" i="6"/>
  <c r="U27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AC1" i="5"/>
  <c r="V7" i="6"/>
  <c r="V8" i="6"/>
  <c r="V10" i="6"/>
  <c r="V13" i="6"/>
  <c r="V14" i="6"/>
  <c r="V15" i="6"/>
  <c r="V18" i="6"/>
  <c r="V19" i="6"/>
  <c r="V20" i="6"/>
  <c r="V69" i="6"/>
  <c r="V70" i="6"/>
  <c r="V72" i="6"/>
  <c r="V73" i="6"/>
  <c r="V74" i="6"/>
  <c r="V75" i="6"/>
  <c r="V78" i="6"/>
  <c r="V79" i="6"/>
  <c r="V80" i="6"/>
  <c r="V81" i="6"/>
  <c r="V82" i="6"/>
  <c r="V84" i="6"/>
  <c r="V31" i="6"/>
  <c r="V32" i="6"/>
  <c r="V33" i="6"/>
  <c r="V34" i="6"/>
  <c r="V35" i="6"/>
  <c r="V36" i="6"/>
  <c r="V3" i="8"/>
  <c r="V65" i="6"/>
  <c r="V27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AD1" i="5"/>
  <c r="AD131" i="5" s="1"/>
  <c r="AD116" i="5" s="1"/>
  <c r="W7" i="6"/>
  <c r="W8" i="6"/>
  <c r="W10" i="6"/>
  <c r="W13" i="6"/>
  <c r="W14" i="6"/>
  <c r="W15" i="6"/>
  <c r="W18" i="6"/>
  <c r="W19" i="6"/>
  <c r="W20" i="6"/>
  <c r="W69" i="6"/>
  <c r="W70" i="6"/>
  <c r="W72" i="6"/>
  <c r="W73" i="6"/>
  <c r="W74" i="6"/>
  <c r="W75" i="6"/>
  <c r="W78" i="6"/>
  <c r="W79" i="6"/>
  <c r="W80" i="6"/>
  <c r="W81" i="6"/>
  <c r="W82" i="6"/>
  <c r="W84" i="6"/>
  <c r="W31" i="6"/>
  <c r="W32" i="6"/>
  <c r="W33" i="6"/>
  <c r="W34" i="6"/>
  <c r="W35" i="6"/>
  <c r="W36" i="6"/>
  <c r="W3" i="8"/>
  <c r="W148" i="8" s="1"/>
  <c r="W65" i="6"/>
  <c r="W27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AE1" i="5"/>
  <c r="AE178" i="5" s="1"/>
  <c r="X7" i="6"/>
  <c r="X8" i="6"/>
  <c r="X10" i="6"/>
  <c r="X13" i="6"/>
  <c r="X14" i="6"/>
  <c r="X15" i="6"/>
  <c r="X18" i="6"/>
  <c r="X19" i="6"/>
  <c r="X20" i="6"/>
  <c r="X69" i="6"/>
  <c r="X70" i="6"/>
  <c r="X72" i="6"/>
  <c r="X73" i="6"/>
  <c r="X74" i="6"/>
  <c r="X75" i="6"/>
  <c r="X78" i="6"/>
  <c r="X79" i="6"/>
  <c r="X80" i="6"/>
  <c r="X81" i="6"/>
  <c r="X82" i="6"/>
  <c r="X84" i="6"/>
  <c r="X31" i="6"/>
  <c r="X32" i="6"/>
  <c r="X33" i="6"/>
  <c r="X34" i="6"/>
  <c r="X35" i="6"/>
  <c r="X36" i="6"/>
  <c r="X3" i="8"/>
  <c r="X148" i="8" s="1"/>
  <c r="X65" i="6"/>
  <c r="X27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AF1" i="5"/>
  <c r="AF178" i="5" s="1"/>
  <c r="Y7" i="6"/>
  <c r="Y8" i="6"/>
  <c r="Y10" i="6"/>
  <c r="Y13" i="6"/>
  <c r="Y14" i="6"/>
  <c r="Y15" i="6"/>
  <c r="Y18" i="6"/>
  <c r="Y19" i="6"/>
  <c r="Y20" i="6"/>
  <c r="Y69" i="6"/>
  <c r="Y70" i="6"/>
  <c r="Y72" i="6"/>
  <c r="Y73" i="6"/>
  <c r="Y74" i="6"/>
  <c r="Y75" i="6"/>
  <c r="Y78" i="6"/>
  <c r="Y79" i="6"/>
  <c r="Y80" i="6"/>
  <c r="Y81" i="6"/>
  <c r="Y82" i="6"/>
  <c r="Y84" i="6"/>
  <c r="Y31" i="6"/>
  <c r="Y32" i="6"/>
  <c r="Y33" i="6"/>
  <c r="Y34" i="6"/>
  <c r="Y35" i="6"/>
  <c r="Y36" i="6"/>
  <c r="Y3" i="8"/>
  <c r="Y65" i="6"/>
  <c r="Y27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AG1" i="5"/>
  <c r="AG178" i="5" s="1"/>
  <c r="Z7" i="6"/>
  <c r="Z8" i="6"/>
  <c r="Z10" i="6"/>
  <c r="Z13" i="6"/>
  <c r="Z14" i="6"/>
  <c r="Z15" i="6"/>
  <c r="Z18" i="6"/>
  <c r="Z19" i="6"/>
  <c r="Z20" i="6"/>
  <c r="Z69" i="6"/>
  <c r="Z70" i="6"/>
  <c r="Z72" i="6"/>
  <c r="Z73" i="6"/>
  <c r="Z74" i="6"/>
  <c r="Z75" i="6"/>
  <c r="Z78" i="6"/>
  <c r="Z79" i="6"/>
  <c r="Z80" i="6"/>
  <c r="Z81" i="6"/>
  <c r="Z82" i="6"/>
  <c r="Z84" i="6"/>
  <c r="Z31" i="6"/>
  <c r="Z32" i="6"/>
  <c r="Z33" i="6"/>
  <c r="Z34" i="6"/>
  <c r="Z35" i="6"/>
  <c r="Z36" i="6"/>
  <c r="Z3" i="8"/>
  <c r="Z65" i="6"/>
  <c r="Z27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AA7" i="6"/>
  <c r="AA8" i="6"/>
  <c r="AA10" i="6"/>
  <c r="AA13" i="6"/>
  <c r="AA14" i="6"/>
  <c r="AA15" i="6"/>
  <c r="AA18" i="6"/>
  <c r="AA19" i="6"/>
  <c r="AA20" i="6"/>
  <c r="AA69" i="6"/>
  <c r="AA70" i="6"/>
  <c r="AA72" i="6"/>
  <c r="AA73" i="6"/>
  <c r="AA74" i="6"/>
  <c r="AA75" i="6"/>
  <c r="AA78" i="6"/>
  <c r="AA79" i="6"/>
  <c r="AA80" i="6"/>
  <c r="AA81" i="6"/>
  <c r="AA82" i="6"/>
  <c r="AA84" i="6"/>
  <c r="AA31" i="6"/>
  <c r="AA32" i="6"/>
  <c r="AA33" i="6"/>
  <c r="AA34" i="6"/>
  <c r="AA35" i="6"/>
  <c r="AA36" i="6"/>
  <c r="AA3" i="8"/>
  <c r="AA148" i="8" s="1"/>
  <c r="AA155" i="8" s="1"/>
  <c r="AA63" i="8" s="1"/>
  <c r="AA63" i="6" s="1"/>
  <c r="AA63" i="4" s="1"/>
  <c r="AA65" i="6"/>
  <c r="AA27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H1" i="5"/>
  <c r="AB7" i="6"/>
  <c r="AB8" i="6"/>
  <c r="AB10" i="6"/>
  <c r="AB13" i="6"/>
  <c r="AB14" i="6"/>
  <c r="AB15" i="6"/>
  <c r="AB18" i="6"/>
  <c r="AB19" i="6"/>
  <c r="AB20" i="6"/>
  <c r="AB69" i="6"/>
  <c r="AB70" i="6"/>
  <c r="AB72" i="6"/>
  <c r="AB73" i="6"/>
  <c r="AB74" i="6"/>
  <c r="AB75" i="6"/>
  <c r="AB78" i="6"/>
  <c r="AB79" i="6"/>
  <c r="AB80" i="6"/>
  <c r="AB81" i="6"/>
  <c r="AB82" i="6"/>
  <c r="AB84" i="6"/>
  <c r="AB31" i="6"/>
  <c r="AB32" i="6"/>
  <c r="AB33" i="6"/>
  <c r="AB34" i="6"/>
  <c r="AB35" i="6"/>
  <c r="AB36" i="6"/>
  <c r="AB3" i="8"/>
  <c r="AB148" i="8" s="1"/>
  <c r="AB65" i="6"/>
  <c r="AB27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I1" i="5"/>
  <c r="AI178" i="5" s="1"/>
  <c r="AC7" i="6"/>
  <c r="AC8" i="6"/>
  <c r="AC10" i="6"/>
  <c r="AC13" i="6"/>
  <c r="AC14" i="6"/>
  <c r="AC15" i="6"/>
  <c r="AC18" i="6"/>
  <c r="AC19" i="6"/>
  <c r="AC20" i="6"/>
  <c r="AC69" i="6"/>
  <c r="AC70" i="6"/>
  <c r="AC72" i="6"/>
  <c r="AC73" i="6"/>
  <c r="AC74" i="6"/>
  <c r="AC75" i="6"/>
  <c r="AC78" i="6"/>
  <c r="AC79" i="6"/>
  <c r="AC80" i="6"/>
  <c r="AC81" i="6"/>
  <c r="AC82" i="6"/>
  <c r="AC84" i="6"/>
  <c r="AC31" i="6"/>
  <c r="AC32" i="6"/>
  <c r="AC33" i="6"/>
  <c r="AC34" i="6"/>
  <c r="AC35" i="6"/>
  <c r="AC36" i="6"/>
  <c r="AC3" i="8"/>
  <c r="AC65" i="6"/>
  <c r="AC27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J1" i="5"/>
  <c r="AD7" i="6"/>
  <c r="AD8" i="6"/>
  <c r="AD10" i="6"/>
  <c r="AD13" i="6"/>
  <c r="AD14" i="6"/>
  <c r="AD15" i="6"/>
  <c r="AD18" i="6"/>
  <c r="AD19" i="6"/>
  <c r="AD20" i="6"/>
  <c r="AD69" i="6"/>
  <c r="AD70" i="6"/>
  <c r="AD72" i="6"/>
  <c r="AD73" i="6"/>
  <c r="AD74" i="6"/>
  <c r="AD75" i="6"/>
  <c r="AD78" i="6"/>
  <c r="AD79" i="6"/>
  <c r="AD80" i="6"/>
  <c r="AD81" i="6"/>
  <c r="AD82" i="6"/>
  <c r="AD84" i="6"/>
  <c r="AD31" i="6"/>
  <c r="AD32" i="6"/>
  <c r="AD33" i="6"/>
  <c r="AD34" i="6"/>
  <c r="AD35" i="6"/>
  <c r="AD36" i="6"/>
  <c r="AD3" i="8"/>
  <c r="AD148" i="8" s="1"/>
  <c r="AD65" i="6"/>
  <c r="AD27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K1" i="5"/>
  <c r="AK178" i="5" s="1"/>
  <c r="AE7" i="6"/>
  <c r="AE8" i="6"/>
  <c r="AE10" i="6"/>
  <c r="AE13" i="6"/>
  <c r="AE14" i="6"/>
  <c r="AE15" i="6"/>
  <c r="AE18" i="6"/>
  <c r="AE19" i="6"/>
  <c r="AE20" i="6"/>
  <c r="AE69" i="6"/>
  <c r="AE70" i="6"/>
  <c r="AE72" i="6"/>
  <c r="AE73" i="6"/>
  <c r="AE74" i="6"/>
  <c r="AE75" i="6"/>
  <c r="AE78" i="6"/>
  <c r="AE79" i="6"/>
  <c r="AE80" i="6"/>
  <c r="AE81" i="6"/>
  <c r="AE82" i="6"/>
  <c r="AE84" i="6"/>
  <c r="AE31" i="6"/>
  <c r="AE32" i="6"/>
  <c r="AE33" i="6"/>
  <c r="AE34" i="6"/>
  <c r="AE35" i="6"/>
  <c r="AE36" i="6"/>
  <c r="AE3" i="8"/>
  <c r="AE148" i="8" s="1"/>
  <c r="AE65" i="6"/>
  <c r="AE27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D5" i="2"/>
  <c r="AD8" i="2"/>
  <c r="AD9" i="2"/>
  <c r="AI106" i="2" s="1"/>
  <c r="AD10" i="2"/>
  <c r="AI107" i="2" s="1"/>
  <c r="AD11" i="2"/>
  <c r="AD12" i="2"/>
  <c r="AI109" i="2" s="1"/>
  <c r="AD13" i="2"/>
  <c r="AI110" i="2" s="1"/>
  <c r="AD14" i="2"/>
  <c r="AD15" i="2"/>
  <c r="AI112" i="2" s="1"/>
  <c r="AD16" i="2"/>
  <c r="AI113" i="2" s="1"/>
  <c r="AD17" i="2"/>
  <c r="AD18" i="2"/>
  <c r="AI115" i="2" s="1"/>
  <c r="AD19" i="2"/>
  <c r="AI116" i="2" s="1"/>
  <c r="AD20" i="2"/>
  <c r="AD28" i="2"/>
  <c r="AI125" i="2" s="1"/>
  <c r="AE4" i="2"/>
  <c r="AE11" i="2" s="1"/>
  <c r="AF4" i="2"/>
  <c r="AF8" i="2" s="1"/>
  <c r="T3" i="16"/>
  <c r="T67" i="16" s="1"/>
  <c r="U3" i="16"/>
  <c r="V3" i="16"/>
  <c r="W3" i="16"/>
  <c r="W67" i="16" s="1"/>
  <c r="X3" i="16"/>
  <c r="X67" i="16" s="1"/>
  <c r="Y3" i="16"/>
  <c r="Z3" i="16"/>
  <c r="AA3" i="16"/>
  <c r="AA67" i="16" s="1"/>
  <c r="AB3" i="16"/>
  <c r="AB67" i="16" s="1"/>
  <c r="AC3" i="16"/>
  <c r="AD3" i="16"/>
  <c r="AE3" i="16"/>
  <c r="AE67" i="16" s="1"/>
  <c r="T3" i="23"/>
  <c r="T67" i="23" s="1"/>
  <c r="U3" i="23"/>
  <c r="V3" i="23"/>
  <c r="V67" i="23" s="1"/>
  <c r="W3" i="23"/>
  <c r="W67" i="23" s="1"/>
  <c r="X3" i="23"/>
  <c r="X67" i="23" s="1"/>
  <c r="Y3" i="23"/>
  <c r="Y67" i="23"/>
  <c r="Z3" i="23"/>
  <c r="Z67" i="23" s="1"/>
  <c r="AA3" i="23"/>
  <c r="AA67" i="23" s="1"/>
  <c r="AB3" i="23"/>
  <c r="AB67" i="23" s="1"/>
  <c r="AC3" i="23"/>
  <c r="AC67" i="23" s="1"/>
  <c r="AD3" i="23"/>
  <c r="AD67" i="23" s="1"/>
  <c r="AE3" i="23"/>
  <c r="AE67" i="23" s="1"/>
  <c r="I11" i="2"/>
  <c r="I14" i="2"/>
  <c r="I17" i="2"/>
  <c r="I12" i="2"/>
  <c r="L109" i="2" s="1"/>
  <c r="I15" i="2"/>
  <c r="L112" i="2" s="1"/>
  <c r="I18" i="2"/>
  <c r="L115" i="2" s="1"/>
  <c r="I20" i="2"/>
  <c r="I21" i="2"/>
  <c r="L118" i="2" s="1"/>
  <c r="I23" i="2"/>
  <c r="I24" i="2"/>
  <c r="L121" i="2" s="1"/>
  <c r="I26" i="2"/>
  <c r="I27" i="2"/>
  <c r="L124" i="2" s="1"/>
  <c r="I29" i="2"/>
  <c r="I30" i="2"/>
  <c r="L127" i="2" s="1"/>
  <c r="I32" i="2"/>
  <c r="I33" i="2"/>
  <c r="L130" i="2" s="1"/>
  <c r="I35" i="2"/>
  <c r="I36" i="2"/>
  <c r="L133" i="2" s="1"/>
  <c r="I38" i="2"/>
  <c r="J8" i="2"/>
  <c r="J11" i="2"/>
  <c r="J14" i="2"/>
  <c r="J24" i="2"/>
  <c r="M121" i="2" s="1"/>
  <c r="J26" i="2"/>
  <c r="J27" i="2"/>
  <c r="M124" i="2" s="1"/>
  <c r="J29" i="2"/>
  <c r="K17" i="2"/>
  <c r="K12" i="2"/>
  <c r="N109" i="2" s="1"/>
  <c r="K15" i="2"/>
  <c r="N112" i="2" s="1"/>
  <c r="K18" i="2"/>
  <c r="N115" i="2" s="1"/>
  <c r="K32" i="2"/>
  <c r="K33" i="2"/>
  <c r="N130" i="2" s="1"/>
  <c r="K35" i="2"/>
  <c r="K36" i="2"/>
  <c r="N133" i="2" s="1"/>
  <c r="L24" i="2"/>
  <c r="O121" i="2" s="1"/>
  <c r="L26" i="2"/>
  <c r="L27" i="2"/>
  <c r="O124" i="2" s="1"/>
  <c r="L29" i="2"/>
  <c r="M14" i="2"/>
  <c r="M17" i="2"/>
  <c r="M9" i="2"/>
  <c r="P106" i="2" s="1"/>
  <c r="M12" i="2"/>
  <c r="P109" i="2" s="1"/>
  <c r="M29" i="2"/>
  <c r="M30" i="2"/>
  <c r="P127" i="2" s="1"/>
  <c r="M32" i="2"/>
  <c r="M33" i="2"/>
  <c r="P130" i="2" s="1"/>
  <c r="N15" i="2"/>
  <c r="Q112" i="2" s="1"/>
  <c r="N18" i="2"/>
  <c r="Q115" i="2" s="1"/>
  <c r="N20" i="2"/>
  <c r="N21" i="2"/>
  <c r="Q118" i="2" s="1"/>
  <c r="N35" i="2"/>
  <c r="N36" i="2"/>
  <c r="Q133" i="2" s="1"/>
  <c r="N38" i="2"/>
  <c r="O11" i="2"/>
  <c r="O14" i="2"/>
  <c r="O17" i="2"/>
  <c r="O12" i="2"/>
  <c r="R109" i="2" s="1"/>
  <c r="O15" i="2"/>
  <c r="R112" i="2" s="1"/>
  <c r="O18" i="2"/>
  <c r="R115" i="2" s="1"/>
  <c r="O20" i="2"/>
  <c r="O21" i="2"/>
  <c r="R118" i="2" s="1"/>
  <c r="O23" i="2"/>
  <c r="O24" i="2"/>
  <c r="R121" i="2" s="1"/>
  <c r="O26" i="2"/>
  <c r="O27" i="2"/>
  <c r="R124" i="2" s="1"/>
  <c r="O29" i="2"/>
  <c r="O30" i="2"/>
  <c r="R127" i="2" s="1"/>
  <c r="O32" i="2"/>
  <c r="O33" i="2"/>
  <c r="R130" i="2" s="1"/>
  <c r="O35" i="2"/>
  <c r="O36" i="2"/>
  <c r="R133" i="2" s="1"/>
  <c r="O38" i="2"/>
  <c r="A3" i="10"/>
  <c r="A3" i="11"/>
  <c r="F7" i="6"/>
  <c r="F8" i="6"/>
  <c r="F10" i="6"/>
  <c r="F13" i="6"/>
  <c r="F14" i="6"/>
  <c r="F15" i="6"/>
  <c r="F18" i="6"/>
  <c r="F19" i="6"/>
  <c r="F20" i="6"/>
  <c r="F27" i="6"/>
  <c r="F32" i="6"/>
  <c r="F33" i="6"/>
  <c r="F34" i="6"/>
  <c r="F35" i="6"/>
  <c r="F36" i="6"/>
  <c r="F69" i="6"/>
  <c r="F70" i="6"/>
  <c r="F73" i="6"/>
  <c r="F74" i="6"/>
  <c r="F75" i="6"/>
  <c r="F78" i="6"/>
  <c r="F79" i="6"/>
  <c r="F80" i="6"/>
  <c r="F81" i="6"/>
  <c r="F82" i="6"/>
  <c r="F84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M1" i="5"/>
  <c r="M3" i="5" s="1"/>
  <c r="G7" i="6"/>
  <c r="G8" i="6"/>
  <c r="G10" i="6"/>
  <c r="G13" i="6"/>
  <c r="G14" i="6"/>
  <c r="G15" i="6"/>
  <c r="G18" i="6"/>
  <c r="G19" i="6"/>
  <c r="G20" i="6"/>
  <c r="G69" i="6"/>
  <c r="G70" i="6"/>
  <c r="G73" i="6"/>
  <c r="G74" i="6"/>
  <c r="G75" i="6"/>
  <c r="G78" i="6"/>
  <c r="G79" i="6"/>
  <c r="G80" i="6"/>
  <c r="G81" i="6"/>
  <c r="G82" i="6"/>
  <c r="G84" i="6"/>
  <c r="G32" i="6"/>
  <c r="G33" i="6"/>
  <c r="G34" i="6"/>
  <c r="G35" i="6"/>
  <c r="G36" i="6"/>
  <c r="G27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N1" i="5"/>
  <c r="M22" i="5"/>
  <c r="M73" i="5" s="1"/>
  <c r="M33" i="5"/>
  <c r="M34" i="5"/>
  <c r="M36" i="5"/>
  <c r="H7" i="6"/>
  <c r="H8" i="6"/>
  <c r="H10" i="6"/>
  <c r="H13" i="6"/>
  <c r="H14" i="6"/>
  <c r="H15" i="6"/>
  <c r="H18" i="6"/>
  <c r="H20" i="6"/>
  <c r="H69" i="6"/>
  <c r="H70" i="6"/>
  <c r="H73" i="6"/>
  <c r="H74" i="6"/>
  <c r="H75" i="6"/>
  <c r="H78" i="6"/>
  <c r="H79" i="6"/>
  <c r="H80" i="6"/>
  <c r="H81" i="6"/>
  <c r="H82" i="6"/>
  <c r="H84" i="6"/>
  <c r="H32" i="6"/>
  <c r="H33" i="6"/>
  <c r="H34" i="6"/>
  <c r="H35" i="6"/>
  <c r="H36" i="6"/>
  <c r="H3" i="8"/>
  <c r="H148" i="8" s="1"/>
  <c r="H155" i="8" s="1"/>
  <c r="H63" i="8" s="1"/>
  <c r="H63" i="6" s="1"/>
  <c r="H63" i="4" s="1"/>
  <c r="H27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O1" i="5"/>
  <c r="O24" i="5" s="1"/>
  <c r="I7" i="6"/>
  <c r="I8" i="6"/>
  <c r="I10" i="6"/>
  <c r="I13" i="6"/>
  <c r="I14" i="6"/>
  <c r="I15" i="6"/>
  <c r="I18" i="6"/>
  <c r="I19" i="6"/>
  <c r="I20" i="6"/>
  <c r="I69" i="6"/>
  <c r="I70" i="6"/>
  <c r="I73" i="6"/>
  <c r="I74" i="6"/>
  <c r="I75" i="6"/>
  <c r="I78" i="6"/>
  <c r="I79" i="6"/>
  <c r="I80" i="6"/>
  <c r="I81" i="6"/>
  <c r="I82" i="6"/>
  <c r="I84" i="6"/>
  <c r="I32" i="6"/>
  <c r="I33" i="6"/>
  <c r="I34" i="6"/>
  <c r="I35" i="6"/>
  <c r="I36" i="6"/>
  <c r="I3" i="8"/>
  <c r="I148" i="8" s="1"/>
  <c r="I27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P1" i="5"/>
  <c r="J7" i="6"/>
  <c r="J8" i="6"/>
  <c r="J10" i="6"/>
  <c r="J13" i="6"/>
  <c r="J14" i="6"/>
  <c r="J15" i="6"/>
  <c r="J18" i="6"/>
  <c r="J20" i="6"/>
  <c r="J69" i="6"/>
  <c r="J70" i="6"/>
  <c r="J73" i="6"/>
  <c r="J74" i="6"/>
  <c r="J75" i="6"/>
  <c r="J78" i="6"/>
  <c r="J79" i="6"/>
  <c r="J80" i="6"/>
  <c r="J81" i="6"/>
  <c r="J82" i="6"/>
  <c r="J84" i="6"/>
  <c r="J32" i="6"/>
  <c r="J33" i="6"/>
  <c r="J34" i="6"/>
  <c r="J35" i="6"/>
  <c r="J36" i="6"/>
  <c r="J3" i="8"/>
  <c r="J27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Q1" i="5"/>
  <c r="P40" i="5" s="1"/>
  <c r="K7" i="6"/>
  <c r="K8" i="6"/>
  <c r="K10" i="6"/>
  <c r="K13" i="6"/>
  <c r="K14" i="6"/>
  <c r="K15" i="6"/>
  <c r="K18" i="6"/>
  <c r="K19" i="6"/>
  <c r="K20" i="6"/>
  <c r="K69" i="6"/>
  <c r="K70" i="6"/>
  <c r="K73" i="6"/>
  <c r="K74" i="6"/>
  <c r="K75" i="6"/>
  <c r="K78" i="6"/>
  <c r="K79" i="6"/>
  <c r="K80" i="6"/>
  <c r="K81" i="6"/>
  <c r="K82" i="6"/>
  <c r="K84" i="6"/>
  <c r="K32" i="6"/>
  <c r="K33" i="6"/>
  <c r="K34" i="6"/>
  <c r="K35" i="6"/>
  <c r="K36" i="6"/>
  <c r="K3" i="8"/>
  <c r="K27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R1" i="5"/>
  <c r="L7" i="6"/>
  <c r="L8" i="6"/>
  <c r="L10" i="6"/>
  <c r="L13" i="6"/>
  <c r="L14" i="6"/>
  <c r="L15" i="6"/>
  <c r="L18" i="6"/>
  <c r="L19" i="6"/>
  <c r="L20" i="6"/>
  <c r="L69" i="6"/>
  <c r="L70" i="6"/>
  <c r="L73" i="6"/>
  <c r="L74" i="6"/>
  <c r="L75" i="6"/>
  <c r="L78" i="6"/>
  <c r="L79" i="6"/>
  <c r="L80" i="6"/>
  <c r="L81" i="6"/>
  <c r="L82" i="6"/>
  <c r="L84" i="6"/>
  <c r="L32" i="6"/>
  <c r="L33" i="6"/>
  <c r="L34" i="6"/>
  <c r="L35" i="6"/>
  <c r="L36" i="6"/>
  <c r="L3" i="8"/>
  <c r="L148" i="8" s="1"/>
  <c r="L27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S1" i="5"/>
  <c r="S3" i="5" s="1"/>
  <c r="R4" i="5"/>
  <c r="M7" i="6"/>
  <c r="M8" i="6"/>
  <c r="M10" i="6"/>
  <c r="M13" i="6"/>
  <c r="M14" i="6"/>
  <c r="M15" i="6"/>
  <c r="M18" i="6"/>
  <c r="M20" i="6"/>
  <c r="M69" i="6"/>
  <c r="M70" i="6"/>
  <c r="M73" i="6"/>
  <c r="M74" i="6"/>
  <c r="M75" i="6"/>
  <c r="M78" i="6"/>
  <c r="M79" i="6"/>
  <c r="M80" i="6"/>
  <c r="M81" i="6"/>
  <c r="M82" i="6"/>
  <c r="M84" i="6"/>
  <c r="M32" i="6"/>
  <c r="M33" i="6"/>
  <c r="M34" i="6"/>
  <c r="M35" i="6"/>
  <c r="M36" i="6"/>
  <c r="M3" i="8"/>
  <c r="M27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S11" i="5"/>
  <c r="T1" i="5"/>
  <c r="N7" i="6"/>
  <c r="N8" i="6"/>
  <c r="N10" i="6"/>
  <c r="N13" i="6"/>
  <c r="N14" i="6"/>
  <c r="N15" i="6"/>
  <c r="N18" i="6"/>
  <c r="N19" i="6"/>
  <c r="N20" i="6"/>
  <c r="N69" i="6"/>
  <c r="N70" i="6"/>
  <c r="N73" i="6"/>
  <c r="N74" i="6"/>
  <c r="N75" i="6"/>
  <c r="N78" i="6"/>
  <c r="N79" i="6"/>
  <c r="N80" i="6"/>
  <c r="N81" i="6"/>
  <c r="N82" i="6"/>
  <c r="N84" i="6"/>
  <c r="N32" i="6"/>
  <c r="N33" i="6"/>
  <c r="N34" i="6"/>
  <c r="N35" i="6"/>
  <c r="N36" i="6"/>
  <c r="N3" i="8"/>
  <c r="N27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T10" i="5"/>
  <c r="T3" i="5"/>
  <c r="T6" i="5"/>
  <c r="U1" i="5"/>
  <c r="T9" i="5" s="1"/>
  <c r="O7" i="6"/>
  <c r="O8" i="6"/>
  <c r="O10" i="6"/>
  <c r="O13" i="6"/>
  <c r="O14" i="6"/>
  <c r="O15" i="6"/>
  <c r="O18" i="6"/>
  <c r="O19" i="6"/>
  <c r="O20" i="6"/>
  <c r="O69" i="6"/>
  <c r="O70" i="6"/>
  <c r="O73" i="6"/>
  <c r="O74" i="6"/>
  <c r="O75" i="6"/>
  <c r="O78" i="6"/>
  <c r="O79" i="6"/>
  <c r="O80" i="6"/>
  <c r="O81" i="6"/>
  <c r="O82" i="6"/>
  <c r="O84" i="6"/>
  <c r="O32" i="6"/>
  <c r="O33" i="6"/>
  <c r="O34" i="6"/>
  <c r="O35" i="6"/>
  <c r="O36" i="6"/>
  <c r="O3" i="8"/>
  <c r="O27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P7" i="6"/>
  <c r="P8" i="6"/>
  <c r="P10" i="6"/>
  <c r="P13" i="6"/>
  <c r="P14" i="6"/>
  <c r="P15" i="6"/>
  <c r="P18" i="6"/>
  <c r="P19" i="6"/>
  <c r="P20" i="6"/>
  <c r="P69" i="6"/>
  <c r="P70" i="6"/>
  <c r="P73" i="6"/>
  <c r="P74" i="6"/>
  <c r="P75" i="6"/>
  <c r="P78" i="6"/>
  <c r="P79" i="6"/>
  <c r="P80" i="6"/>
  <c r="P81" i="6"/>
  <c r="P82" i="6"/>
  <c r="P84" i="6"/>
  <c r="P32" i="6"/>
  <c r="P33" i="6"/>
  <c r="P34" i="6"/>
  <c r="P35" i="6"/>
  <c r="P36" i="6"/>
  <c r="P3" i="8"/>
  <c r="P27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Q7" i="6"/>
  <c r="Q8" i="6"/>
  <c r="Q10" i="6"/>
  <c r="Q13" i="6"/>
  <c r="Q14" i="6"/>
  <c r="Q15" i="6"/>
  <c r="Q18" i="6"/>
  <c r="Q19" i="6"/>
  <c r="Q20" i="6"/>
  <c r="Q69" i="6"/>
  <c r="Q70" i="6"/>
  <c r="Q73" i="6"/>
  <c r="Q74" i="6"/>
  <c r="Q75" i="6"/>
  <c r="Q78" i="6"/>
  <c r="Q79" i="6"/>
  <c r="Q80" i="6"/>
  <c r="Q81" i="6"/>
  <c r="Q82" i="6"/>
  <c r="Q84" i="6"/>
  <c r="Q27" i="6"/>
  <c r="Q32" i="6"/>
  <c r="Q33" i="6"/>
  <c r="Q34" i="6"/>
  <c r="Q35" i="6"/>
  <c r="Q36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H3" i="16"/>
  <c r="I3" i="16"/>
  <c r="I67" i="16"/>
  <c r="J3" i="16"/>
  <c r="J67" i="16" s="1"/>
  <c r="K3" i="16"/>
  <c r="K67" i="16" s="1"/>
  <c r="L3" i="16"/>
  <c r="M3" i="16"/>
  <c r="N3" i="16"/>
  <c r="N67" i="16" s="1"/>
  <c r="O3" i="16"/>
  <c r="O67" i="16" s="1"/>
  <c r="P3" i="16"/>
  <c r="H3" i="23"/>
  <c r="H67" i="23"/>
  <c r="I3" i="23"/>
  <c r="I67" i="23" s="1"/>
  <c r="J3" i="23"/>
  <c r="J67" i="23" s="1"/>
  <c r="K3" i="23"/>
  <c r="K67" i="23" s="1"/>
  <c r="L3" i="23"/>
  <c r="L67" i="23" s="1"/>
  <c r="M3" i="23"/>
  <c r="N3" i="23"/>
  <c r="N67" i="23"/>
  <c r="O3" i="23"/>
  <c r="O67" i="23" s="1"/>
  <c r="P3" i="23"/>
  <c r="P67" i="23" s="1"/>
  <c r="H154" i="5"/>
  <c r="E154" i="5"/>
  <c r="D154" i="5"/>
  <c r="C154" i="5"/>
  <c r="B154" i="5"/>
  <c r="H153" i="5"/>
  <c r="E153" i="5"/>
  <c r="D153" i="5"/>
  <c r="C153" i="5"/>
  <c r="B153" i="5"/>
  <c r="H152" i="5"/>
  <c r="E152" i="5"/>
  <c r="D152" i="5"/>
  <c r="C152" i="5"/>
  <c r="B152" i="5"/>
  <c r="H151" i="5"/>
  <c r="E151" i="5"/>
  <c r="D151" i="5"/>
  <c r="C151" i="5"/>
  <c r="B151" i="5"/>
  <c r="H150" i="5"/>
  <c r="E150" i="5"/>
  <c r="D150" i="5"/>
  <c r="C150" i="5"/>
  <c r="B150" i="5"/>
  <c r="Y36" i="5"/>
  <c r="K1" i="5"/>
  <c r="L1" i="5"/>
  <c r="L8" i="5" s="1"/>
  <c r="V1" i="5"/>
  <c r="V35" i="5" s="1"/>
  <c r="Y35" i="5"/>
  <c r="Y34" i="5"/>
  <c r="Y33" i="5"/>
  <c r="Y32" i="5"/>
  <c r="Y31" i="5"/>
  <c r="E126" i="5"/>
  <c r="E127" i="5"/>
  <c r="E132" i="5"/>
  <c r="E133" i="5"/>
  <c r="E134" i="5"/>
  <c r="E135" i="5"/>
  <c r="E136" i="5"/>
  <c r="H136" i="5"/>
  <c r="H135" i="5"/>
  <c r="H128" i="5"/>
  <c r="E129" i="5"/>
  <c r="E131" i="5"/>
  <c r="E138" i="5"/>
  <c r="E139" i="5"/>
  <c r="E140" i="5"/>
  <c r="E145" i="5"/>
  <c r="E146" i="5"/>
  <c r="E147" i="5"/>
  <c r="E148" i="5"/>
  <c r="E149" i="5"/>
  <c r="E155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H126" i="5"/>
  <c r="H127" i="5"/>
  <c r="H129" i="5"/>
  <c r="H130" i="5"/>
  <c r="H131" i="5"/>
  <c r="H132" i="5"/>
  <c r="S132" i="5" s="1"/>
  <c r="H133" i="5"/>
  <c r="S133" i="5" s="1"/>
  <c r="H134" i="5"/>
  <c r="S134" i="5"/>
  <c r="H137" i="5"/>
  <c r="S137" i="5" s="1"/>
  <c r="H138" i="5"/>
  <c r="H139" i="5"/>
  <c r="H140" i="5"/>
  <c r="S140" i="5"/>
  <c r="H141" i="5"/>
  <c r="H142" i="5"/>
  <c r="S142" i="5" s="1"/>
  <c r="H143" i="5"/>
  <c r="S143" i="5" s="1"/>
  <c r="H144" i="5"/>
  <c r="S144" i="5" s="1"/>
  <c r="H145" i="5"/>
  <c r="S145" i="5" s="1"/>
  <c r="H146" i="5"/>
  <c r="H147" i="5"/>
  <c r="H148" i="5"/>
  <c r="S148" i="5" s="1"/>
  <c r="H149" i="5"/>
  <c r="S149" i="5" s="1"/>
  <c r="H155" i="5"/>
  <c r="H163" i="5"/>
  <c r="H164" i="5"/>
  <c r="H165" i="5"/>
  <c r="H166" i="5"/>
  <c r="S166" i="5" s="1"/>
  <c r="H167" i="5"/>
  <c r="H168" i="5"/>
  <c r="P168" i="5" s="1"/>
  <c r="H169" i="5"/>
  <c r="P169" i="5" s="1"/>
  <c r="H170" i="5"/>
  <c r="H171" i="5"/>
  <c r="H172" i="5"/>
  <c r="H173" i="5"/>
  <c r="P173" i="5" s="1"/>
  <c r="H174" i="5"/>
  <c r="S174" i="5" s="1"/>
  <c r="H175" i="5"/>
  <c r="P175" i="5" s="1"/>
  <c r="H176" i="5"/>
  <c r="P176" i="5" s="1"/>
  <c r="H177" i="5"/>
  <c r="T177" i="5" s="1"/>
  <c r="U79" i="20"/>
  <c r="V79" i="20"/>
  <c r="W79" i="20"/>
  <c r="X79" i="20"/>
  <c r="Y79" i="20"/>
  <c r="Z79" i="20"/>
  <c r="AA79" i="20"/>
  <c r="AB79" i="20"/>
  <c r="AC79" i="20"/>
  <c r="AD79" i="20"/>
  <c r="AE79" i="20"/>
  <c r="U80" i="20"/>
  <c r="V80" i="20"/>
  <c r="W80" i="20"/>
  <c r="X80" i="20"/>
  <c r="Y80" i="20"/>
  <c r="Z80" i="20"/>
  <c r="AA80" i="20"/>
  <c r="AB80" i="20"/>
  <c r="AC80" i="20"/>
  <c r="AD80" i="20"/>
  <c r="AE80" i="20"/>
  <c r="U81" i="20"/>
  <c r="V81" i="20"/>
  <c r="W81" i="20"/>
  <c r="X81" i="20"/>
  <c r="Y81" i="20"/>
  <c r="Z81" i="20"/>
  <c r="AA81" i="20"/>
  <c r="AB81" i="20"/>
  <c r="AC81" i="20"/>
  <c r="AD81" i="20"/>
  <c r="AE81" i="20"/>
  <c r="T80" i="20"/>
  <c r="T81" i="20"/>
  <c r="T79" i="20"/>
  <c r="U78" i="20"/>
  <c r="V78" i="20"/>
  <c r="W78" i="20"/>
  <c r="X78" i="20"/>
  <c r="Y78" i="20"/>
  <c r="Z78" i="20"/>
  <c r="AA78" i="20"/>
  <c r="AB78" i="20"/>
  <c r="AC78" i="20"/>
  <c r="AD78" i="20"/>
  <c r="AE78" i="20"/>
  <c r="T78" i="20"/>
  <c r="AF76" i="20"/>
  <c r="T76" i="20"/>
  <c r="U73" i="20"/>
  <c r="V73" i="20"/>
  <c r="W73" i="20"/>
  <c r="X73" i="20"/>
  <c r="Y73" i="20"/>
  <c r="Z73" i="20"/>
  <c r="AA73" i="20"/>
  <c r="AB73" i="20"/>
  <c r="AC73" i="20"/>
  <c r="AD73" i="20"/>
  <c r="AE73" i="20"/>
  <c r="T73" i="20"/>
  <c r="Q31" i="20"/>
  <c r="K31" i="20"/>
  <c r="R31" i="20" s="1"/>
  <c r="A3" i="20"/>
  <c r="C101" i="5"/>
  <c r="M101" i="5" s="1"/>
  <c r="C92" i="5"/>
  <c r="R92" i="5" s="1"/>
  <c r="C93" i="5"/>
  <c r="P93" i="5" s="1"/>
  <c r="C94" i="5"/>
  <c r="N94" i="5" s="1"/>
  <c r="C96" i="5"/>
  <c r="K96" i="5" s="1"/>
  <c r="C97" i="5"/>
  <c r="C98" i="5"/>
  <c r="R98" i="5" s="1"/>
  <c r="C99" i="5"/>
  <c r="C100" i="5"/>
  <c r="K92" i="5"/>
  <c r="K94" i="5"/>
  <c r="K95" i="5"/>
  <c r="K102" i="5"/>
  <c r="O30" i="20"/>
  <c r="G78" i="20"/>
  <c r="H78" i="20"/>
  <c r="I78" i="20"/>
  <c r="J78" i="20"/>
  <c r="K78" i="20"/>
  <c r="L78" i="20"/>
  <c r="M78" i="20"/>
  <c r="N78" i="20"/>
  <c r="R78" i="20" s="1"/>
  <c r="O78" i="20"/>
  <c r="P78" i="20"/>
  <c r="Q78" i="20"/>
  <c r="G79" i="20"/>
  <c r="H79" i="20"/>
  <c r="I79" i="20"/>
  <c r="J79" i="20"/>
  <c r="K79" i="20"/>
  <c r="L79" i="20"/>
  <c r="M79" i="20"/>
  <c r="N79" i="20"/>
  <c r="O79" i="20"/>
  <c r="P79" i="20"/>
  <c r="Q79" i="20"/>
  <c r="G80" i="20"/>
  <c r="H80" i="20"/>
  <c r="I80" i="20"/>
  <c r="J80" i="20"/>
  <c r="K80" i="20"/>
  <c r="L80" i="20"/>
  <c r="M80" i="20"/>
  <c r="N80" i="20"/>
  <c r="O80" i="20"/>
  <c r="P80" i="20"/>
  <c r="Q80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K13" i="5"/>
  <c r="V6" i="5"/>
  <c r="W83" i="5"/>
  <c r="W84" i="5"/>
  <c r="Y3" i="5"/>
  <c r="Y4" i="5"/>
  <c r="AB4" i="5" s="1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G36" i="20"/>
  <c r="R36" i="20" s="1"/>
  <c r="H36" i="20"/>
  <c r="I36" i="20"/>
  <c r="J36" i="20"/>
  <c r="K36" i="20"/>
  <c r="L36" i="20"/>
  <c r="M36" i="20"/>
  <c r="N36" i="20"/>
  <c r="O36" i="20"/>
  <c r="P36" i="20"/>
  <c r="Q36" i="20"/>
  <c r="G33" i="20"/>
  <c r="H33" i="20"/>
  <c r="I33" i="20"/>
  <c r="J33" i="20"/>
  <c r="K33" i="20"/>
  <c r="L33" i="20"/>
  <c r="M33" i="20"/>
  <c r="N33" i="20"/>
  <c r="O33" i="20"/>
  <c r="P33" i="20"/>
  <c r="Q33" i="20"/>
  <c r="U20" i="20"/>
  <c r="V20" i="20"/>
  <c r="W20" i="20"/>
  <c r="X20" i="20"/>
  <c r="Y20" i="20"/>
  <c r="Z20" i="20"/>
  <c r="AA20" i="20"/>
  <c r="AB20" i="20"/>
  <c r="AC20" i="20"/>
  <c r="AD20" i="20"/>
  <c r="AE20" i="20"/>
  <c r="T20" i="20"/>
  <c r="G20" i="20"/>
  <c r="R20" i="20" s="1"/>
  <c r="H20" i="20"/>
  <c r="I20" i="20"/>
  <c r="J20" i="20"/>
  <c r="K20" i="20"/>
  <c r="L20" i="20"/>
  <c r="M20" i="20"/>
  <c r="N20" i="20"/>
  <c r="O20" i="20"/>
  <c r="P20" i="20"/>
  <c r="Q20" i="20"/>
  <c r="U55" i="19"/>
  <c r="V55" i="19"/>
  <c r="W55" i="19"/>
  <c r="X55" i="19"/>
  <c r="Y55" i="19"/>
  <c r="Z55" i="19"/>
  <c r="AA55" i="19"/>
  <c r="AB55" i="19"/>
  <c r="AC55" i="19"/>
  <c r="AD55" i="19"/>
  <c r="AE55" i="19"/>
  <c r="T55" i="19"/>
  <c r="G55" i="19"/>
  <c r="H55" i="19"/>
  <c r="I55" i="19"/>
  <c r="J55" i="19"/>
  <c r="K55" i="19"/>
  <c r="L55" i="19"/>
  <c r="M55" i="19"/>
  <c r="N55" i="19"/>
  <c r="O55" i="19"/>
  <c r="P55" i="19"/>
  <c r="Q55" i="19"/>
  <c r="G3" i="16"/>
  <c r="Q3" i="16"/>
  <c r="F3" i="16"/>
  <c r="G186" i="42"/>
  <c r="H186" i="42"/>
  <c r="G187" i="42"/>
  <c r="H187" i="42"/>
  <c r="G188" i="42"/>
  <c r="H188" i="42"/>
  <c r="I188" i="42"/>
  <c r="J188" i="42"/>
  <c r="F187" i="42"/>
  <c r="F188" i="42"/>
  <c r="F186" i="42"/>
  <c r="G4" i="2"/>
  <c r="H4" i="2"/>
  <c r="H101" i="2" s="1"/>
  <c r="C11" i="42"/>
  <c r="B11" i="36" s="1"/>
  <c r="C12" i="42"/>
  <c r="B12" i="36" s="1"/>
  <c r="C10" i="42"/>
  <c r="B10" i="36" s="1"/>
  <c r="R4" i="2"/>
  <c r="H207" i="2"/>
  <c r="G194" i="42" s="1"/>
  <c r="I207" i="2"/>
  <c r="H194" i="42" s="1"/>
  <c r="G207" i="2"/>
  <c r="S206" i="2"/>
  <c r="S198" i="2"/>
  <c r="G202" i="2"/>
  <c r="H198" i="2" s="1"/>
  <c r="H202" i="2" s="1"/>
  <c r="I198" i="2" s="1"/>
  <c r="I202" i="2" s="1"/>
  <c r="J198" i="2" s="1"/>
  <c r="AI35" i="2"/>
  <c r="AJ35" i="2"/>
  <c r="AK35" i="2"/>
  <c r="AL35" i="2"/>
  <c r="AM35" i="2"/>
  <c r="AI188" i="2"/>
  <c r="AI91" i="2"/>
  <c r="AI38" i="2"/>
  <c r="AI37" i="2"/>
  <c r="AL134" i="2" s="1"/>
  <c r="AI36" i="2"/>
  <c r="AL133" i="2" s="1"/>
  <c r="AI34" i="2"/>
  <c r="AL131" i="2" s="1"/>
  <c r="AI33" i="2"/>
  <c r="AL130" i="2" s="1"/>
  <c r="AI32" i="2"/>
  <c r="AI31" i="2"/>
  <c r="AL128" i="2" s="1"/>
  <c r="AI30" i="2"/>
  <c r="AL127" i="2" s="1"/>
  <c r="AI29" i="2"/>
  <c r="AI28" i="2"/>
  <c r="AL125" i="2" s="1"/>
  <c r="AI27" i="2"/>
  <c r="AL124" i="2" s="1"/>
  <c r="AI26" i="2"/>
  <c r="AI25" i="2"/>
  <c r="AL122" i="2" s="1"/>
  <c r="AI24" i="2"/>
  <c r="AL121" i="2" s="1"/>
  <c r="AI23" i="2"/>
  <c r="AI22" i="2"/>
  <c r="AL119" i="2" s="1"/>
  <c r="AI21" i="2"/>
  <c r="AL118" i="2" s="1"/>
  <c r="AI20" i="2"/>
  <c r="AI19" i="2"/>
  <c r="AL116" i="2" s="1"/>
  <c r="AI18" i="2"/>
  <c r="AL115" i="2" s="1"/>
  <c r="AI17" i="2"/>
  <c r="AI16" i="2"/>
  <c r="AL113" i="2" s="1"/>
  <c r="AI15" i="2"/>
  <c r="AL112" i="2" s="1"/>
  <c r="AI14" i="2"/>
  <c r="AI13" i="2"/>
  <c r="AL110" i="2" s="1"/>
  <c r="AI12" i="2"/>
  <c r="AL109" i="2" s="1"/>
  <c r="AI11" i="2"/>
  <c r="AI10" i="2"/>
  <c r="AL107" i="2" s="1"/>
  <c r="AI9" i="2"/>
  <c r="AI8" i="2"/>
  <c r="AI5" i="2"/>
  <c r="AI101" i="2"/>
  <c r="C102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B189" i="2"/>
  <c r="B190" i="2"/>
  <c r="B191" i="2"/>
  <c r="AJ5" i="2"/>
  <c r="AJ10" i="2"/>
  <c r="AM107" i="2" s="1"/>
  <c r="AJ13" i="2"/>
  <c r="AM110" i="2" s="1"/>
  <c r="AJ16" i="2"/>
  <c r="AM113" i="2" s="1"/>
  <c r="AJ8" i="2"/>
  <c r="AJ9" i="2"/>
  <c r="AJ11" i="2"/>
  <c r="AJ12" i="2"/>
  <c r="AM109" i="2" s="1"/>
  <c r="AJ14" i="2"/>
  <c r="AJ15" i="2"/>
  <c r="AM112" i="2" s="1"/>
  <c r="AJ17" i="2"/>
  <c r="AJ18" i="2"/>
  <c r="AM115" i="2" s="1"/>
  <c r="AJ19" i="2"/>
  <c r="AM116" i="2" s="1"/>
  <c r="AJ20" i="2"/>
  <c r="AJ21" i="2"/>
  <c r="AM118" i="2" s="1"/>
  <c r="AJ22" i="2"/>
  <c r="AM119" i="2" s="1"/>
  <c r="AJ23" i="2"/>
  <c r="AJ24" i="2"/>
  <c r="AM121" i="2" s="1"/>
  <c r="AJ25" i="2"/>
  <c r="AM122" i="2" s="1"/>
  <c r="AJ26" i="2"/>
  <c r="AJ27" i="2"/>
  <c r="AM124" i="2" s="1"/>
  <c r="AJ28" i="2"/>
  <c r="AM125" i="2" s="1"/>
  <c r="AJ29" i="2"/>
  <c r="AJ30" i="2"/>
  <c r="AM127" i="2" s="1"/>
  <c r="AJ31" i="2"/>
  <c r="AM128" i="2" s="1"/>
  <c r="AJ32" i="2"/>
  <c r="AJ33" i="2"/>
  <c r="AM130" i="2" s="1"/>
  <c r="AJ34" i="2"/>
  <c r="AM131" i="2" s="1"/>
  <c r="AJ36" i="2"/>
  <c r="AM133" i="2" s="1"/>
  <c r="AJ37" i="2"/>
  <c r="AM134" i="2" s="1"/>
  <c r="AJ38" i="2"/>
  <c r="AK5" i="2"/>
  <c r="AK10" i="2"/>
  <c r="AN107" i="2" s="1"/>
  <c r="AK13" i="2"/>
  <c r="AN110" i="2" s="1"/>
  <c r="AK16" i="2"/>
  <c r="AN113" i="2" s="1"/>
  <c r="AK8" i="2"/>
  <c r="AK9" i="2"/>
  <c r="AK11" i="2"/>
  <c r="AK12" i="2"/>
  <c r="AN109" i="2" s="1"/>
  <c r="AK14" i="2"/>
  <c r="AK15" i="2"/>
  <c r="AN112" i="2" s="1"/>
  <c r="AK17" i="2"/>
  <c r="AK18" i="2"/>
  <c r="AN115" i="2" s="1"/>
  <c r="AK19" i="2"/>
  <c r="AN116" i="2" s="1"/>
  <c r="AK20" i="2"/>
  <c r="AK21" i="2"/>
  <c r="AN118" i="2" s="1"/>
  <c r="AK22" i="2"/>
  <c r="AN119" i="2" s="1"/>
  <c r="AK23" i="2"/>
  <c r="AK24" i="2"/>
  <c r="AN121" i="2" s="1"/>
  <c r="AK25" i="2"/>
  <c r="AN122" i="2" s="1"/>
  <c r="AK26" i="2"/>
  <c r="AK27" i="2"/>
  <c r="AN124" i="2" s="1"/>
  <c r="AK28" i="2"/>
  <c r="AN125" i="2" s="1"/>
  <c r="AK29" i="2"/>
  <c r="AK30" i="2"/>
  <c r="AN127" i="2" s="1"/>
  <c r="AK31" i="2"/>
  <c r="AN128" i="2" s="1"/>
  <c r="AK32" i="2"/>
  <c r="AK33" i="2"/>
  <c r="AN130" i="2" s="1"/>
  <c r="AK34" i="2"/>
  <c r="AN131" i="2" s="1"/>
  <c r="AK36" i="2"/>
  <c r="AN133" i="2" s="1"/>
  <c r="AK37" i="2"/>
  <c r="AN134" i="2" s="1"/>
  <c r="AK38" i="2"/>
  <c r="AL5" i="2"/>
  <c r="AL10" i="2"/>
  <c r="AO107" i="2" s="1"/>
  <c r="AL13" i="2"/>
  <c r="AO110" i="2" s="1"/>
  <c r="AL16" i="2"/>
  <c r="AO113" i="2" s="1"/>
  <c r="AL8" i="2"/>
  <c r="AL9" i="2"/>
  <c r="AL11" i="2"/>
  <c r="AL12" i="2"/>
  <c r="AO109" i="2" s="1"/>
  <c r="AL14" i="2"/>
  <c r="AL15" i="2"/>
  <c r="AO112" i="2" s="1"/>
  <c r="AL17" i="2"/>
  <c r="AL18" i="2"/>
  <c r="AO115" i="2" s="1"/>
  <c r="AL19" i="2"/>
  <c r="AO116" i="2" s="1"/>
  <c r="AL20" i="2"/>
  <c r="AL21" i="2"/>
  <c r="AO118" i="2" s="1"/>
  <c r="AL22" i="2"/>
  <c r="AO119" i="2" s="1"/>
  <c r="AL23" i="2"/>
  <c r="AL24" i="2"/>
  <c r="AO121" i="2" s="1"/>
  <c r="AL25" i="2"/>
  <c r="AO122" i="2" s="1"/>
  <c r="AL26" i="2"/>
  <c r="AL27" i="2"/>
  <c r="AO124" i="2" s="1"/>
  <c r="AL28" i="2"/>
  <c r="AO125" i="2" s="1"/>
  <c r="AL30" i="2"/>
  <c r="AO127" i="2" s="1"/>
  <c r="AL31" i="2"/>
  <c r="AO128" i="2" s="1"/>
  <c r="AL32" i="2"/>
  <c r="AL33" i="2"/>
  <c r="AO130" i="2" s="1"/>
  <c r="AL34" i="2"/>
  <c r="AO131" i="2" s="1"/>
  <c r="AL36" i="2"/>
  <c r="AO133" i="2" s="1"/>
  <c r="AL37" i="2"/>
  <c r="AO134" i="2" s="1"/>
  <c r="AL38" i="2"/>
  <c r="AM5" i="2"/>
  <c r="AM10" i="2"/>
  <c r="AP107" i="2" s="1"/>
  <c r="AM13" i="2"/>
  <c r="AP110" i="2" s="1"/>
  <c r="AM16" i="2"/>
  <c r="AP113" i="2" s="1"/>
  <c r="AM8" i="2"/>
  <c r="AM9" i="2"/>
  <c r="AM11" i="2"/>
  <c r="AM12" i="2"/>
  <c r="AP109" i="2" s="1"/>
  <c r="AM14" i="2"/>
  <c r="AM15" i="2"/>
  <c r="AP112" i="2" s="1"/>
  <c r="AM17" i="2"/>
  <c r="AM18" i="2"/>
  <c r="AP115" i="2" s="1"/>
  <c r="AM19" i="2"/>
  <c r="AP116" i="2" s="1"/>
  <c r="AM20" i="2"/>
  <c r="AM21" i="2"/>
  <c r="AP118" i="2" s="1"/>
  <c r="AM22" i="2"/>
  <c r="AP119" i="2" s="1"/>
  <c r="AM23" i="2"/>
  <c r="AM24" i="2"/>
  <c r="AP121" i="2" s="1"/>
  <c r="AM25" i="2"/>
  <c r="AP122" i="2" s="1"/>
  <c r="AM26" i="2"/>
  <c r="AM27" i="2"/>
  <c r="AP124" i="2" s="1"/>
  <c r="AM28" i="2"/>
  <c r="AP125" i="2" s="1"/>
  <c r="AM29" i="2"/>
  <c r="AM30" i="2"/>
  <c r="AP127" i="2" s="1"/>
  <c r="AM31" i="2"/>
  <c r="AP128" i="2" s="1"/>
  <c r="AM32" i="2"/>
  <c r="AM33" i="2"/>
  <c r="AP130" i="2" s="1"/>
  <c r="AM34" i="2"/>
  <c r="AP131" i="2" s="1"/>
  <c r="AM36" i="2"/>
  <c r="AP133" i="2" s="1"/>
  <c r="AM37" i="2"/>
  <c r="AP134" i="2" s="1"/>
  <c r="AM38" i="2"/>
  <c r="AN5" i="2"/>
  <c r="AN10" i="2"/>
  <c r="AQ107" i="2" s="1"/>
  <c r="AN13" i="2"/>
  <c r="AQ110" i="2" s="1"/>
  <c r="AN16" i="2"/>
  <c r="AQ113" i="2" s="1"/>
  <c r="AN8" i="2"/>
  <c r="AN9" i="2"/>
  <c r="AN11" i="2"/>
  <c r="AN12" i="2"/>
  <c r="AQ109" i="2" s="1"/>
  <c r="AN14" i="2"/>
  <c r="AN15" i="2"/>
  <c r="AQ112" i="2" s="1"/>
  <c r="AN17" i="2"/>
  <c r="AN18" i="2"/>
  <c r="AQ115" i="2" s="1"/>
  <c r="AN19" i="2"/>
  <c r="AQ116" i="2" s="1"/>
  <c r="AN20" i="2"/>
  <c r="AN21" i="2"/>
  <c r="AQ118" i="2" s="1"/>
  <c r="AN22" i="2"/>
  <c r="AQ119" i="2" s="1"/>
  <c r="AN23" i="2"/>
  <c r="AN24" i="2"/>
  <c r="AQ121" i="2" s="1"/>
  <c r="AN25" i="2"/>
  <c r="AQ122" i="2" s="1"/>
  <c r="AN26" i="2"/>
  <c r="AN27" i="2"/>
  <c r="AQ124" i="2" s="1"/>
  <c r="AN28" i="2"/>
  <c r="AQ125" i="2" s="1"/>
  <c r="AN29" i="2"/>
  <c r="AN30" i="2"/>
  <c r="AQ127" i="2" s="1"/>
  <c r="AN31" i="2"/>
  <c r="AQ128" i="2" s="1"/>
  <c r="AN32" i="2"/>
  <c r="AN33" i="2"/>
  <c r="AQ130" i="2" s="1"/>
  <c r="AN34" i="2"/>
  <c r="AQ131" i="2" s="1"/>
  <c r="AN35" i="2"/>
  <c r="AN36" i="2"/>
  <c r="AQ133" i="2" s="1"/>
  <c r="AN37" i="2"/>
  <c r="AQ134" i="2" s="1"/>
  <c r="AN38" i="2"/>
  <c r="AO5" i="2"/>
  <c r="AO10" i="2"/>
  <c r="AR107" i="2" s="1"/>
  <c r="AO13" i="2"/>
  <c r="AR110" i="2" s="1"/>
  <c r="AO16" i="2"/>
  <c r="AR113" i="2" s="1"/>
  <c r="AO8" i="2"/>
  <c r="AO9" i="2"/>
  <c r="AO11" i="2"/>
  <c r="AO12" i="2"/>
  <c r="AR109" i="2" s="1"/>
  <c r="AO14" i="2"/>
  <c r="AO15" i="2"/>
  <c r="AR112" i="2" s="1"/>
  <c r="AO17" i="2"/>
  <c r="AO18" i="2"/>
  <c r="AR115" i="2" s="1"/>
  <c r="AO19" i="2"/>
  <c r="AR116" i="2" s="1"/>
  <c r="AO20" i="2"/>
  <c r="AO21" i="2"/>
  <c r="AR118" i="2" s="1"/>
  <c r="AO22" i="2"/>
  <c r="AR119" i="2" s="1"/>
  <c r="AO23" i="2"/>
  <c r="AO24" i="2"/>
  <c r="AR121" i="2" s="1"/>
  <c r="AO25" i="2"/>
  <c r="AR122" i="2" s="1"/>
  <c r="AO26" i="2"/>
  <c r="AO27" i="2"/>
  <c r="AR124" i="2" s="1"/>
  <c r="AO28" i="2"/>
  <c r="AR125" i="2" s="1"/>
  <c r="AO29" i="2"/>
  <c r="AO30" i="2"/>
  <c r="AR127" i="2" s="1"/>
  <c r="AO31" i="2"/>
  <c r="AR128" i="2" s="1"/>
  <c r="AO32" i="2"/>
  <c r="AO33" i="2"/>
  <c r="AR130" i="2" s="1"/>
  <c r="AO34" i="2"/>
  <c r="AR131" i="2" s="1"/>
  <c r="AO35" i="2"/>
  <c r="AO36" i="2"/>
  <c r="AR133" i="2" s="1"/>
  <c r="AO37" i="2"/>
  <c r="AR134" i="2" s="1"/>
  <c r="AO38" i="2"/>
  <c r="AP5" i="2"/>
  <c r="AP10" i="2"/>
  <c r="AS107" i="2" s="1"/>
  <c r="AP13" i="2"/>
  <c r="AS110" i="2" s="1"/>
  <c r="AP16" i="2"/>
  <c r="AS113" i="2" s="1"/>
  <c r="AP8" i="2"/>
  <c r="AP9" i="2"/>
  <c r="AP11" i="2"/>
  <c r="AP12" i="2"/>
  <c r="AS109" i="2" s="1"/>
  <c r="AP14" i="2"/>
  <c r="AP15" i="2"/>
  <c r="AS112" i="2" s="1"/>
  <c r="AP17" i="2"/>
  <c r="AP18" i="2"/>
  <c r="AS115" i="2" s="1"/>
  <c r="AP19" i="2"/>
  <c r="AS116" i="2" s="1"/>
  <c r="AP20" i="2"/>
  <c r="AP21" i="2"/>
  <c r="AS118" i="2" s="1"/>
  <c r="AP22" i="2"/>
  <c r="AS119" i="2" s="1"/>
  <c r="AP23" i="2"/>
  <c r="AP24" i="2"/>
  <c r="AS121" i="2" s="1"/>
  <c r="AP25" i="2"/>
  <c r="AS122" i="2" s="1"/>
  <c r="AP26" i="2"/>
  <c r="AP27" i="2"/>
  <c r="AS124" i="2" s="1"/>
  <c r="AP28" i="2"/>
  <c r="AS125" i="2" s="1"/>
  <c r="AP29" i="2"/>
  <c r="AP30" i="2"/>
  <c r="AS127" i="2" s="1"/>
  <c r="AP31" i="2"/>
  <c r="AS128" i="2" s="1"/>
  <c r="AP32" i="2"/>
  <c r="AP33" i="2"/>
  <c r="AS130" i="2" s="1"/>
  <c r="AP34" i="2"/>
  <c r="AS131" i="2" s="1"/>
  <c r="AP35" i="2"/>
  <c r="AP36" i="2"/>
  <c r="AS133" i="2" s="1"/>
  <c r="AP37" i="2"/>
  <c r="AS134" i="2" s="1"/>
  <c r="AP38" i="2"/>
  <c r="AQ5" i="2"/>
  <c r="AQ10" i="2"/>
  <c r="AT107" i="2" s="1"/>
  <c r="AQ13" i="2"/>
  <c r="AT110" i="2" s="1"/>
  <c r="AQ16" i="2"/>
  <c r="AT113" i="2" s="1"/>
  <c r="AQ8" i="2"/>
  <c r="AQ9" i="2"/>
  <c r="AQ11" i="2"/>
  <c r="AQ12" i="2"/>
  <c r="AT109" i="2" s="1"/>
  <c r="AQ14" i="2"/>
  <c r="AQ15" i="2"/>
  <c r="AT112" i="2" s="1"/>
  <c r="AQ17" i="2"/>
  <c r="AQ18" i="2"/>
  <c r="AT115" i="2" s="1"/>
  <c r="AQ19" i="2"/>
  <c r="AT116" i="2" s="1"/>
  <c r="AQ20" i="2"/>
  <c r="AQ21" i="2"/>
  <c r="AT118" i="2" s="1"/>
  <c r="AQ22" i="2"/>
  <c r="AT119" i="2" s="1"/>
  <c r="AQ23" i="2"/>
  <c r="AQ24" i="2"/>
  <c r="AT121" i="2" s="1"/>
  <c r="AQ25" i="2"/>
  <c r="AT122" i="2" s="1"/>
  <c r="AQ26" i="2"/>
  <c r="AQ27" i="2"/>
  <c r="AT124" i="2" s="1"/>
  <c r="AQ28" i="2"/>
  <c r="AT125" i="2" s="1"/>
  <c r="AQ29" i="2"/>
  <c r="AQ30" i="2"/>
  <c r="AT127" i="2" s="1"/>
  <c r="AQ31" i="2"/>
  <c r="AT128" i="2" s="1"/>
  <c r="AQ32" i="2"/>
  <c r="AQ33" i="2"/>
  <c r="AT130" i="2" s="1"/>
  <c r="AQ34" i="2"/>
  <c r="AT131" i="2" s="1"/>
  <c r="AQ35" i="2"/>
  <c r="AQ36" i="2"/>
  <c r="AT133" i="2" s="1"/>
  <c r="AQ37" i="2"/>
  <c r="AT134" i="2" s="1"/>
  <c r="AQ38" i="2"/>
  <c r="AT101" i="2"/>
  <c r="AS101" i="2"/>
  <c r="AR101" i="2"/>
  <c r="AQ101" i="2"/>
  <c r="AP101" i="2"/>
  <c r="AO101" i="2"/>
  <c r="AN101" i="2"/>
  <c r="AM101" i="2"/>
  <c r="AL101" i="2"/>
  <c r="AK101" i="2"/>
  <c r="AJ101" i="2"/>
  <c r="AT188" i="2"/>
  <c r="AS188" i="2"/>
  <c r="AR188" i="2"/>
  <c r="AQ188" i="2"/>
  <c r="AP188" i="2"/>
  <c r="AO188" i="2"/>
  <c r="AN188" i="2"/>
  <c r="AM188" i="2"/>
  <c r="AL188" i="2"/>
  <c r="AK188" i="2"/>
  <c r="AJ188" i="2"/>
  <c r="AU184" i="2"/>
  <c r="AR5" i="2"/>
  <c r="AR10" i="2"/>
  <c r="AR13" i="2"/>
  <c r="AR16" i="2"/>
  <c r="AR8" i="2"/>
  <c r="AR9" i="2"/>
  <c r="AR11" i="2"/>
  <c r="AR12" i="2"/>
  <c r="AR14" i="2"/>
  <c r="AR15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S5" i="2"/>
  <c r="AS10" i="2"/>
  <c r="AS13" i="2"/>
  <c r="AS16" i="2"/>
  <c r="AS8" i="2"/>
  <c r="AS9" i="2"/>
  <c r="AS11" i="2"/>
  <c r="AS12" i="2"/>
  <c r="AS14" i="2"/>
  <c r="AS15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T5" i="2"/>
  <c r="AT10" i="2"/>
  <c r="AT13" i="2"/>
  <c r="AT16" i="2"/>
  <c r="AT8" i="2"/>
  <c r="AT9" i="2"/>
  <c r="AT11" i="2"/>
  <c r="AT12" i="2"/>
  <c r="AT14" i="2"/>
  <c r="AT15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91" i="2"/>
  <c r="AS91" i="2"/>
  <c r="AR91" i="2"/>
  <c r="AQ91" i="2"/>
  <c r="AP91" i="2"/>
  <c r="AO91" i="2"/>
  <c r="AN91" i="2"/>
  <c r="AM91" i="2"/>
  <c r="AL91" i="2"/>
  <c r="AK91" i="2"/>
  <c r="AJ91" i="2"/>
  <c r="K5" i="43"/>
  <c r="O5" i="43" s="1"/>
  <c r="L5" i="43"/>
  <c r="P5" i="43" s="1"/>
  <c r="L4" i="43"/>
  <c r="P4" i="43" s="1"/>
  <c r="K4" i="43"/>
  <c r="O4" i="43" s="1"/>
  <c r="E116" i="2"/>
  <c r="S184" i="2"/>
  <c r="L11" i="2"/>
  <c r="L8" i="2"/>
  <c r="L12" i="2"/>
  <c r="O109" i="2" s="1"/>
  <c r="B128" i="2"/>
  <c r="D128" i="2"/>
  <c r="B129" i="2"/>
  <c r="D129" i="2"/>
  <c r="B130" i="2"/>
  <c r="D130" i="2"/>
  <c r="B131" i="2"/>
  <c r="D131" i="2"/>
  <c r="B132" i="2"/>
  <c r="D132" i="2"/>
  <c r="B133" i="2"/>
  <c r="D133" i="2"/>
  <c r="B134" i="2"/>
  <c r="D134" i="2"/>
  <c r="B135" i="2"/>
  <c r="D135" i="2"/>
  <c r="B105" i="2"/>
  <c r="D105" i="2"/>
  <c r="B106" i="2"/>
  <c r="D106" i="2"/>
  <c r="B107" i="2"/>
  <c r="D107" i="2"/>
  <c r="B108" i="2"/>
  <c r="D108" i="2"/>
  <c r="B109" i="2"/>
  <c r="D109" i="2"/>
  <c r="B110" i="2"/>
  <c r="D110" i="2"/>
  <c r="B111" i="2"/>
  <c r="D111" i="2"/>
  <c r="B112" i="2"/>
  <c r="D112" i="2"/>
  <c r="B113" i="2"/>
  <c r="D113" i="2"/>
  <c r="B114" i="2"/>
  <c r="D114" i="2"/>
  <c r="B115" i="2"/>
  <c r="D115" i="2"/>
  <c r="B116" i="2"/>
  <c r="D116" i="2"/>
  <c r="B117" i="2"/>
  <c r="D117" i="2"/>
  <c r="B118" i="2"/>
  <c r="D118" i="2"/>
  <c r="B119" i="2"/>
  <c r="D119" i="2"/>
  <c r="B120" i="2"/>
  <c r="D120" i="2"/>
  <c r="B121" i="2"/>
  <c r="D121" i="2"/>
  <c r="B122" i="2"/>
  <c r="D122" i="2"/>
  <c r="B123" i="2"/>
  <c r="D123" i="2"/>
  <c r="B124" i="2"/>
  <c r="D124" i="2"/>
  <c r="B125" i="2"/>
  <c r="D125" i="2"/>
  <c r="B126" i="2"/>
  <c r="D126" i="2"/>
  <c r="B127" i="2"/>
  <c r="D127" i="2"/>
  <c r="D102" i="2"/>
  <c r="B102" i="2"/>
  <c r="I192" i="2"/>
  <c r="H13" i="42" s="1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R101" i="2"/>
  <c r="Q101" i="2"/>
  <c r="P101" i="2"/>
  <c r="O101" i="2"/>
  <c r="N101" i="2"/>
  <c r="M101" i="2"/>
  <c r="L101" i="2"/>
  <c r="K101" i="2"/>
  <c r="J101" i="2"/>
  <c r="I101" i="2"/>
  <c r="G101" i="2"/>
  <c r="E4" i="43"/>
  <c r="I4" i="43"/>
  <c r="J5" i="43"/>
  <c r="N5" i="43" s="1"/>
  <c r="I5" i="43"/>
  <c r="I8" i="2"/>
  <c r="I9" i="2"/>
  <c r="L106" i="2" s="1"/>
  <c r="E122" i="2"/>
  <c r="E131" i="2"/>
  <c r="AL112" i="36"/>
  <c r="AL65" i="36"/>
  <c r="AL118" i="36"/>
  <c r="AL119" i="36"/>
  <c r="AL120" i="36"/>
  <c r="AL136" i="36"/>
  <c r="AL113" i="36"/>
  <c r="AL77" i="36"/>
  <c r="AL82" i="36"/>
  <c r="AL95" i="36"/>
  <c r="AL56" i="36"/>
  <c r="AG139" i="36"/>
  <c r="AG142" i="36"/>
  <c r="AG144" i="36"/>
  <c r="AG145" i="36"/>
  <c r="AG133" i="36"/>
  <c r="AG136" i="36"/>
  <c r="AG134" i="36"/>
  <c r="AG135" i="36"/>
  <c r="AG117" i="36"/>
  <c r="AG118" i="36"/>
  <c r="AG119" i="36"/>
  <c r="AG120" i="36"/>
  <c r="AG124" i="36"/>
  <c r="AG125" i="36"/>
  <c r="AG126" i="36"/>
  <c r="AG127" i="36"/>
  <c r="AG128" i="36"/>
  <c r="AG113" i="36"/>
  <c r="AF113" i="36"/>
  <c r="AE113" i="36"/>
  <c r="AD113" i="36"/>
  <c r="AC113" i="36"/>
  <c r="AF77" i="36"/>
  <c r="AF82" i="36"/>
  <c r="AF95" i="36"/>
  <c r="AG95" i="36" s="1"/>
  <c r="AE77" i="36"/>
  <c r="AE82" i="36"/>
  <c r="AE95" i="36"/>
  <c r="AD77" i="36"/>
  <c r="AD82" i="36"/>
  <c r="AD95" i="36"/>
  <c r="AC77" i="36"/>
  <c r="AC82" i="36"/>
  <c r="AC95" i="36"/>
  <c r="AG88" i="36"/>
  <c r="AG89" i="36"/>
  <c r="AG90" i="36"/>
  <c r="AG92" i="36"/>
  <c r="AG94" i="36"/>
  <c r="AG99" i="36"/>
  <c r="AG100" i="36"/>
  <c r="AG101" i="36"/>
  <c r="AG103" i="36"/>
  <c r="AG69" i="36"/>
  <c r="AG70" i="36"/>
  <c r="AG74" i="36"/>
  <c r="AG77" i="36" s="1"/>
  <c r="AG75" i="36"/>
  <c r="AG79" i="36"/>
  <c r="AG82" i="36" s="1"/>
  <c r="AG80" i="36"/>
  <c r="AG65" i="36"/>
  <c r="AF65" i="36"/>
  <c r="AE65" i="36"/>
  <c r="AD65" i="36"/>
  <c r="AC65" i="36"/>
  <c r="AG48" i="36"/>
  <c r="AG49" i="36"/>
  <c r="AG50" i="36"/>
  <c r="AG56" i="36"/>
  <c r="G185" i="2"/>
  <c r="G208" i="2" s="1"/>
  <c r="J44" i="5"/>
  <c r="L44" i="5" s="1"/>
  <c r="J45" i="5"/>
  <c r="J48" i="5"/>
  <c r="N48" i="5" s="1"/>
  <c r="F96" i="9"/>
  <c r="F97" i="9"/>
  <c r="F98" i="9"/>
  <c r="F99" i="9"/>
  <c r="F125" i="9" s="1"/>
  <c r="F71" i="9" s="1"/>
  <c r="F71" i="6" s="1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21" i="9"/>
  <c r="F118" i="9"/>
  <c r="F119" i="9"/>
  <c r="F120" i="9"/>
  <c r="F122" i="9"/>
  <c r="F123" i="9"/>
  <c r="J40" i="5"/>
  <c r="N40" i="5" s="1"/>
  <c r="J41" i="5"/>
  <c r="N41" i="5" s="1"/>
  <c r="J42" i="5"/>
  <c r="N42" i="5" s="1"/>
  <c r="J43" i="5"/>
  <c r="J46" i="5"/>
  <c r="L46" i="5" s="1"/>
  <c r="J47" i="5"/>
  <c r="L47" i="5" s="1"/>
  <c r="J49" i="5"/>
  <c r="N49" i="5" s="1"/>
  <c r="J50" i="5"/>
  <c r="P50" i="5" s="1"/>
  <c r="J51" i="5"/>
  <c r="J52" i="5"/>
  <c r="N52" i="5" s="1"/>
  <c r="J53" i="5"/>
  <c r="J54" i="5"/>
  <c r="O54" i="5" s="1"/>
  <c r="F3" i="8"/>
  <c r="F128" i="8" s="1"/>
  <c r="F147" i="8"/>
  <c r="F65" i="6"/>
  <c r="F103" i="19"/>
  <c r="F104" i="19"/>
  <c r="F113" i="19" s="1"/>
  <c r="F39" i="19" s="1"/>
  <c r="F105" i="19"/>
  <c r="F106" i="19"/>
  <c r="F107" i="19"/>
  <c r="F108" i="19"/>
  <c r="F109" i="19"/>
  <c r="F110" i="19"/>
  <c r="F111" i="19"/>
  <c r="F116" i="19"/>
  <c r="F117" i="19"/>
  <c r="F118" i="19"/>
  <c r="F119" i="19"/>
  <c r="F120" i="19"/>
  <c r="F121" i="19"/>
  <c r="F122" i="19"/>
  <c r="F124" i="19"/>
  <c r="F40" i="19"/>
  <c r="F127" i="19"/>
  <c r="F128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8" i="19"/>
  <c r="T158" i="19"/>
  <c r="F159" i="19"/>
  <c r="T159" i="19"/>
  <c r="F160" i="19"/>
  <c r="T160" i="19"/>
  <c r="F161" i="19"/>
  <c r="F162" i="19"/>
  <c r="T162" i="19"/>
  <c r="F174" i="19"/>
  <c r="F206" i="19"/>
  <c r="A3" i="16"/>
  <c r="F67" i="16"/>
  <c r="A3" i="23"/>
  <c r="F3" i="23"/>
  <c r="F67" i="23" s="1"/>
  <c r="E5" i="32"/>
  <c r="E43" i="32" s="1"/>
  <c r="E40" i="32"/>
  <c r="E39" i="32"/>
  <c r="E85" i="32"/>
  <c r="F85" i="32" s="1"/>
  <c r="E89" i="32"/>
  <c r="F15" i="17"/>
  <c r="F15" i="4"/>
  <c r="F19" i="17"/>
  <c r="F19" i="4" s="1"/>
  <c r="H185" i="2"/>
  <c r="H208" i="2" s="1"/>
  <c r="G195" i="42" s="1"/>
  <c r="L48" i="5"/>
  <c r="G103" i="18"/>
  <c r="G52" i="18"/>
  <c r="G57" i="18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21" i="9"/>
  <c r="G118" i="9"/>
  <c r="G119" i="9"/>
  <c r="G120" i="9"/>
  <c r="G122" i="9"/>
  <c r="G123" i="9"/>
  <c r="L52" i="5"/>
  <c r="G3" i="8"/>
  <c r="G147" i="8"/>
  <c r="G65" i="6"/>
  <c r="G103" i="19"/>
  <c r="G113" i="19" s="1"/>
  <c r="G39" i="19" s="1"/>
  <c r="G104" i="19"/>
  <c r="G105" i="19"/>
  <c r="G106" i="19"/>
  <c r="G107" i="19"/>
  <c r="G108" i="19"/>
  <c r="G109" i="19"/>
  <c r="G110" i="19"/>
  <c r="G111" i="19"/>
  <c r="G116" i="19"/>
  <c r="G117" i="19"/>
  <c r="G118" i="19"/>
  <c r="G119" i="19"/>
  <c r="G120" i="19"/>
  <c r="G121" i="19"/>
  <c r="G122" i="19"/>
  <c r="G127" i="19"/>
  <c r="G128" i="19"/>
  <c r="G141" i="19"/>
  <c r="G142" i="19"/>
  <c r="G143" i="19"/>
  <c r="G144" i="19"/>
  <c r="G155" i="19" s="1"/>
  <c r="G43" i="19" s="1"/>
  <c r="G145" i="19"/>
  <c r="G146" i="19"/>
  <c r="U146" i="19" s="1"/>
  <c r="G147" i="19"/>
  <c r="G148" i="19"/>
  <c r="G149" i="19"/>
  <c r="G150" i="19"/>
  <c r="G151" i="19"/>
  <c r="G152" i="19"/>
  <c r="G153" i="19"/>
  <c r="G158" i="19"/>
  <c r="G159" i="19"/>
  <c r="G160" i="19"/>
  <c r="G161" i="19"/>
  <c r="G162" i="19"/>
  <c r="G174" i="19"/>
  <c r="G206" i="19"/>
  <c r="G247" i="19"/>
  <c r="G248" i="19"/>
  <c r="G249" i="19"/>
  <c r="G250" i="19"/>
  <c r="G251" i="19"/>
  <c r="G252" i="19"/>
  <c r="G28" i="16"/>
  <c r="G67" i="16"/>
  <c r="G3" i="23"/>
  <c r="G67" i="23" s="1"/>
  <c r="G32" i="20"/>
  <c r="F5" i="32"/>
  <c r="F40" i="32" s="1"/>
  <c r="G15" i="17"/>
  <c r="G15" i="4"/>
  <c r="G19" i="17"/>
  <c r="G19" i="4" s="1"/>
  <c r="I185" i="2"/>
  <c r="I208" i="2" s="1"/>
  <c r="H195" i="42" s="1"/>
  <c r="M45" i="5"/>
  <c r="H103" i="18"/>
  <c r="H52" i="18" s="1"/>
  <c r="H57" i="18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21" i="9"/>
  <c r="H118" i="9"/>
  <c r="H119" i="9"/>
  <c r="H120" i="9"/>
  <c r="H122" i="9"/>
  <c r="H123" i="9"/>
  <c r="M41" i="5"/>
  <c r="M52" i="5"/>
  <c r="H147" i="8"/>
  <c r="H65" i="6"/>
  <c r="H103" i="19"/>
  <c r="H104" i="19"/>
  <c r="H113" i="19" s="1"/>
  <c r="H39" i="19" s="1"/>
  <c r="H105" i="19"/>
  <c r="H106" i="19"/>
  <c r="H107" i="19"/>
  <c r="V107" i="19" s="1"/>
  <c r="H108" i="19"/>
  <c r="H109" i="19"/>
  <c r="H110" i="19"/>
  <c r="H111" i="19"/>
  <c r="H116" i="19"/>
  <c r="H117" i="19"/>
  <c r="H118" i="19"/>
  <c r="H119" i="19"/>
  <c r="H124" i="19" s="1"/>
  <c r="H40" i="19" s="1"/>
  <c r="H120" i="19"/>
  <c r="H121" i="19"/>
  <c r="H122" i="19"/>
  <c r="H127" i="19"/>
  <c r="H128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8" i="19"/>
  <c r="H159" i="19"/>
  <c r="H160" i="19"/>
  <c r="H161" i="19"/>
  <c r="H162" i="19"/>
  <c r="H174" i="19"/>
  <c r="H206" i="19"/>
  <c r="H264" i="19"/>
  <c r="H265" i="19"/>
  <c r="H266" i="19"/>
  <c r="H267" i="19"/>
  <c r="H268" i="19"/>
  <c r="H269" i="19"/>
  <c r="H274" i="19"/>
  <c r="H32" i="20"/>
  <c r="G5" i="32"/>
  <c r="G38" i="32" s="1"/>
  <c r="H15" i="17"/>
  <c r="H15" i="4"/>
  <c r="H19" i="17"/>
  <c r="H142" i="42"/>
  <c r="N45" i="5"/>
  <c r="I103" i="18"/>
  <c r="I52" i="18"/>
  <c r="I57" i="18"/>
  <c r="I96" i="9"/>
  <c r="I97" i="9"/>
  <c r="I125" i="9" s="1"/>
  <c r="I71" i="9" s="1"/>
  <c r="I71" i="6" s="1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21" i="9"/>
  <c r="I118" i="9"/>
  <c r="I119" i="9"/>
  <c r="I120" i="9"/>
  <c r="I122" i="9"/>
  <c r="I123" i="9"/>
  <c r="N51" i="5"/>
  <c r="N53" i="5"/>
  <c r="I147" i="8"/>
  <c r="I65" i="6"/>
  <c r="I103" i="19"/>
  <c r="I104" i="19"/>
  <c r="I105" i="19"/>
  <c r="I106" i="19"/>
  <c r="W106" i="19"/>
  <c r="I107" i="19"/>
  <c r="I108" i="19"/>
  <c r="I109" i="19"/>
  <c r="I110" i="19"/>
  <c r="I111" i="19"/>
  <c r="I116" i="19"/>
  <c r="I117" i="19"/>
  <c r="I118" i="19"/>
  <c r="I119" i="19"/>
  <c r="I120" i="19"/>
  <c r="I121" i="19"/>
  <c r="I122" i="19"/>
  <c r="I127" i="19"/>
  <c r="I128" i="19"/>
  <c r="I141" i="19"/>
  <c r="I142" i="19"/>
  <c r="I143" i="19"/>
  <c r="I144" i="19"/>
  <c r="I145" i="19"/>
  <c r="W145" i="19"/>
  <c r="I146" i="19"/>
  <c r="I147" i="19"/>
  <c r="I148" i="19"/>
  <c r="I149" i="19"/>
  <c r="I150" i="19"/>
  <c r="I151" i="19"/>
  <c r="I152" i="19"/>
  <c r="I153" i="19"/>
  <c r="W153" i="19"/>
  <c r="I158" i="19"/>
  <c r="I159" i="19"/>
  <c r="I160" i="19"/>
  <c r="I161" i="19"/>
  <c r="I162" i="19"/>
  <c r="I174" i="19"/>
  <c r="I206" i="19"/>
  <c r="I32" i="20"/>
  <c r="H5" i="32"/>
  <c r="H52" i="32" s="1"/>
  <c r="I15" i="17"/>
  <c r="I15" i="4"/>
  <c r="I19" i="17"/>
  <c r="I19" i="4"/>
  <c r="I141" i="42"/>
  <c r="I142" i="42"/>
  <c r="O45" i="5"/>
  <c r="O48" i="5"/>
  <c r="J103" i="18"/>
  <c r="J52" i="18" s="1"/>
  <c r="J96" i="9"/>
  <c r="J97" i="9"/>
  <c r="J98" i="9"/>
  <c r="J125" i="9" s="1"/>
  <c r="J71" i="9" s="1"/>
  <c r="J71" i="6" s="1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21" i="9"/>
  <c r="J118" i="9"/>
  <c r="J119" i="9"/>
  <c r="J120" i="9"/>
  <c r="J122" i="9"/>
  <c r="J123" i="9"/>
  <c r="O41" i="5"/>
  <c r="O46" i="5"/>
  <c r="O51" i="5"/>
  <c r="O52" i="5"/>
  <c r="O53" i="5"/>
  <c r="J147" i="8"/>
  <c r="J65" i="6"/>
  <c r="J103" i="19"/>
  <c r="J104" i="19"/>
  <c r="X104" i="19"/>
  <c r="J105" i="19"/>
  <c r="J106" i="19"/>
  <c r="J113" i="19" s="1"/>
  <c r="J39" i="19" s="1"/>
  <c r="J107" i="19"/>
  <c r="J108" i="19"/>
  <c r="J109" i="19"/>
  <c r="J110" i="19"/>
  <c r="J111" i="19"/>
  <c r="J116" i="19"/>
  <c r="J117" i="19"/>
  <c r="J118" i="19"/>
  <c r="J119" i="19"/>
  <c r="J120" i="19"/>
  <c r="J124" i="19" s="1"/>
  <c r="J40" i="19" s="1"/>
  <c r="J121" i="19"/>
  <c r="J122" i="19"/>
  <c r="X122" i="19"/>
  <c r="J127" i="19"/>
  <c r="J128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8" i="19"/>
  <c r="J159" i="19"/>
  <c r="J160" i="19"/>
  <c r="J161" i="19"/>
  <c r="J162" i="19"/>
  <c r="J174" i="19"/>
  <c r="J206" i="19"/>
  <c r="J298" i="19"/>
  <c r="J308" i="19"/>
  <c r="J299" i="19"/>
  <c r="J300" i="19"/>
  <c r="J301" i="19"/>
  <c r="J302" i="19"/>
  <c r="J303" i="19"/>
  <c r="J32" i="20"/>
  <c r="I5" i="32"/>
  <c r="J15" i="17"/>
  <c r="J15" i="4"/>
  <c r="J19" i="17"/>
  <c r="J141" i="42"/>
  <c r="J142" i="42"/>
  <c r="P45" i="5"/>
  <c r="K103" i="18"/>
  <c r="K52" i="18"/>
  <c r="K57" i="18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21" i="9"/>
  <c r="K118" i="9"/>
  <c r="K119" i="9"/>
  <c r="K120" i="9"/>
  <c r="K122" i="9"/>
  <c r="K123" i="9"/>
  <c r="P41" i="5"/>
  <c r="P43" i="5"/>
  <c r="P47" i="5"/>
  <c r="P51" i="5"/>
  <c r="P52" i="5"/>
  <c r="P53" i="5"/>
  <c r="K147" i="8"/>
  <c r="K65" i="6"/>
  <c r="K103" i="19"/>
  <c r="K104" i="19"/>
  <c r="Y104" i="19"/>
  <c r="K105" i="19"/>
  <c r="K106" i="19"/>
  <c r="K107" i="19"/>
  <c r="K108" i="19"/>
  <c r="K109" i="19"/>
  <c r="K110" i="19"/>
  <c r="K111" i="19"/>
  <c r="K116" i="19"/>
  <c r="K117" i="19"/>
  <c r="K118" i="19"/>
  <c r="K119" i="19"/>
  <c r="K120" i="19"/>
  <c r="K121" i="19"/>
  <c r="K124" i="19" s="1"/>
  <c r="K40" i="19" s="1"/>
  <c r="K40" i="17" s="1"/>
  <c r="K40" i="4" s="1"/>
  <c r="K122" i="19"/>
  <c r="Y122" i="19" s="1"/>
  <c r="K127" i="19"/>
  <c r="K128" i="19"/>
  <c r="K141" i="19"/>
  <c r="K142" i="19"/>
  <c r="K143" i="19"/>
  <c r="Y143" i="19"/>
  <c r="K144" i="19"/>
  <c r="K145" i="19"/>
  <c r="K146" i="19"/>
  <c r="K147" i="19"/>
  <c r="K148" i="19"/>
  <c r="K149" i="19"/>
  <c r="K150" i="19"/>
  <c r="K151" i="19"/>
  <c r="Y151" i="19" s="1"/>
  <c r="K152" i="19"/>
  <c r="K153" i="19"/>
  <c r="K158" i="19"/>
  <c r="K159" i="19"/>
  <c r="K160" i="19"/>
  <c r="K161" i="19"/>
  <c r="K162" i="19"/>
  <c r="Y162" i="19" s="1"/>
  <c r="K174" i="19"/>
  <c r="K206" i="19"/>
  <c r="K32" i="20"/>
  <c r="J5" i="32"/>
  <c r="J36" i="32" s="1"/>
  <c r="K15" i="17"/>
  <c r="K15" i="4" s="1"/>
  <c r="K19" i="17"/>
  <c r="K19" i="4" s="1"/>
  <c r="K142" i="42"/>
  <c r="Q45" i="5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21" i="9"/>
  <c r="L118" i="9"/>
  <c r="L119" i="9"/>
  <c r="L120" i="9"/>
  <c r="L122" i="9"/>
  <c r="L123" i="9"/>
  <c r="Q51" i="5"/>
  <c r="Q53" i="5"/>
  <c r="L147" i="8"/>
  <c r="L155" i="8"/>
  <c r="L63" i="8" s="1"/>
  <c r="L63" i="6" s="1"/>
  <c r="L63" i="4" s="1"/>
  <c r="L65" i="6"/>
  <c r="L103" i="19"/>
  <c r="L113" i="19"/>
  <c r="L39" i="19" s="1"/>
  <c r="L39" i="17" s="1"/>
  <c r="L39" i="4" s="1"/>
  <c r="L104" i="19"/>
  <c r="L105" i="19"/>
  <c r="L106" i="19"/>
  <c r="L107" i="19"/>
  <c r="L108" i="19"/>
  <c r="L109" i="19"/>
  <c r="L110" i="19"/>
  <c r="L111" i="19"/>
  <c r="L116" i="19"/>
  <c r="L117" i="19"/>
  <c r="L124" i="19" s="1"/>
  <c r="L40" i="19" s="1"/>
  <c r="L40" i="17" s="1"/>
  <c r="L40" i="4" s="1"/>
  <c r="L118" i="19"/>
  <c r="L119" i="19"/>
  <c r="L120" i="19"/>
  <c r="L121" i="19"/>
  <c r="L122" i="19"/>
  <c r="L127" i="19"/>
  <c r="L128" i="19"/>
  <c r="L141" i="19"/>
  <c r="L142" i="19"/>
  <c r="L143" i="19"/>
  <c r="L144" i="19"/>
  <c r="L145" i="19"/>
  <c r="L146" i="19"/>
  <c r="L147" i="19"/>
  <c r="L148" i="19"/>
  <c r="L149" i="19"/>
  <c r="Z149" i="19" s="1"/>
  <c r="L150" i="19"/>
  <c r="L151" i="19"/>
  <c r="L152" i="19"/>
  <c r="L153" i="19"/>
  <c r="L158" i="19"/>
  <c r="L159" i="19"/>
  <c r="L160" i="19"/>
  <c r="L161" i="19"/>
  <c r="L162" i="19"/>
  <c r="L174" i="19"/>
  <c r="L206" i="19"/>
  <c r="L32" i="20"/>
  <c r="K5" i="32"/>
  <c r="K36" i="32" s="1"/>
  <c r="K72" i="32"/>
  <c r="K73" i="32"/>
  <c r="K74" i="32"/>
  <c r="K75" i="32"/>
  <c r="K77" i="32"/>
  <c r="K83" i="32"/>
  <c r="K84" i="32"/>
  <c r="K85" i="32"/>
  <c r="K89" i="32"/>
  <c r="K90" i="32"/>
  <c r="K91" i="32"/>
  <c r="L15" i="17"/>
  <c r="L15" i="4"/>
  <c r="L19" i="17"/>
  <c r="L19" i="4"/>
  <c r="L141" i="42"/>
  <c r="L142" i="42"/>
  <c r="R45" i="5"/>
  <c r="R48" i="5"/>
  <c r="M96" i="9"/>
  <c r="M97" i="9"/>
  <c r="M98" i="9"/>
  <c r="M99" i="9"/>
  <c r="M100" i="9"/>
  <c r="M101" i="9"/>
  <c r="M125" i="9" s="1"/>
  <c r="M71" i="9" s="1"/>
  <c r="M71" i="6" s="1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21" i="9"/>
  <c r="M118" i="9"/>
  <c r="M119" i="9"/>
  <c r="M120" i="9"/>
  <c r="M122" i="9"/>
  <c r="M123" i="9"/>
  <c r="R41" i="5"/>
  <c r="R43" i="5"/>
  <c r="R47" i="5"/>
  <c r="R49" i="5"/>
  <c r="R50" i="5"/>
  <c r="R51" i="5"/>
  <c r="R52" i="5"/>
  <c r="R53" i="5"/>
  <c r="M147" i="8"/>
  <c r="M65" i="6"/>
  <c r="M103" i="19"/>
  <c r="M104" i="19"/>
  <c r="M105" i="19"/>
  <c r="M113" i="19" s="1"/>
  <c r="M39" i="19" s="1"/>
  <c r="M39" i="17" s="1"/>
  <c r="M39" i="4" s="1"/>
  <c r="M106" i="19"/>
  <c r="M107" i="19"/>
  <c r="AA107" i="19" s="1"/>
  <c r="M108" i="19"/>
  <c r="M109" i="19"/>
  <c r="M110" i="19"/>
  <c r="M111" i="19"/>
  <c r="M116" i="19"/>
  <c r="M117" i="19"/>
  <c r="AA117" i="19"/>
  <c r="M118" i="19"/>
  <c r="M119" i="19"/>
  <c r="M120" i="19"/>
  <c r="M121" i="19"/>
  <c r="M122" i="19"/>
  <c r="M127" i="19"/>
  <c r="M128" i="19"/>
  <c r="M141" i="19"/>
  <c r="M142" i="19"/>
  <c r="M143" i="19"/>
  <c r="M144" i="19"/>
  <c r="M145" i="19"/>
  <c r="AA145" i="19" s="1"/>
  <c r="M146" i="19"/>
  <c r="M147" i="19"/>
  <c r="M148" i="19"/>
  <c r="M149" i="19"/>
  <c r="M150" i="19"/>
  <c r="M151" i="19"/>
  <c r="M152" i="19"/>
  <c r="M153" i="19"/>
  <c r="AA153" i="19"/>
  <c r="M158" i="19"/>
  <c r="M159" i="19"/>
  <c r="M160" i="19"/>
  <c r="M161" i="19"/>
  <c r="M162" i="19"/>
  <c r="M174" i="19"/>
  <c r="M206" i="19"/>
  <c r="M315" i="19"/>
  <c r="M316" i="19"/>
  <c r="M317" i="19"/>
  <c r="M318" i="19"/>
  <c r="M319" i="19"/>
  <c r="M320" i="19"/>
  <c r="M32" i="20"/>
  <c r="L5" i="32"/>
  <c r="L85" i="32" s="1"/>
  <c r="M15" i="17"/>
  <c r="M15" i="4" s="1"/>
  <c r="M141" i="42"/>
  <c r="M142" i="42"/>
  <c r="S45" i="5"/>
  <c r="S48" i="5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21" i="9"/>
  <c r="N118" i="9"/>
  <c r="N119" i="9"/>
  <c r="N120" i="9"/>
  <c r="N122" i="9"/>
  <c r="N123" i="9"/>
  <c r="S41" i="5"/>
  <c r="S43" i="5"/>
  <c r="S46" i="5"/>
  <c r="S47" i="5"/>
  <c r="S49" i="5"/>
  <c r="S50" i="5"/>
  <c r="S51" i="5"/>
  <c r="S52" i="5"/>
  <c r="S53" i="5"/>
  <c r="S54" i="5"/>
  <c r="N147" i="8"/>
  <c r="N65" i="6"/>
  <c r="N103" i="19"/>
  <c r="N104" i="19"/>
  <c r="N113" i="19" s="1"/>
  <c r="N39" i="19" s="1"/>
  <c r="N39" i="17" s="1"/>
  <c r="N39" i="4" s="1"/>
  <c r="N105" i="19"/>
  <c r="N106" i="19"/>
  <c r="N107" i="19"/>
  <c r="N108" i="19"/>
  <c r="N109" i="19"/>
  <c r="N110" i="19"/>
  <c r="N111" i="19"/>
  <c r="N116" i="19"/>
  <c r="N124" i="19" s="1"/>
  <c r="N40" i="19" s="1"/>
  <c r="N40" i="17" s="1"/>
  <c r="N40" i="4" s="1"/>
  <c r="N117" i="19"/>
  <c r="N118" i="19"/>
  <c r="N119" i="19"/>
  <c r="N120" i="19"/>
  <c r="N121" i="19"/>
  <c r="N122" i="19"/>
  <c r="N127" i="19"/>
  <c r="N128" i="19"/>
  <c r="N141" i="19"/>
  <c r="N142" i="19"/>
  <c r="N143" i="19"/>
  <c r="N144" i="19"/>
  <c r="N155" i="19" s="1"/>
  <c r="N43" i="19" s="1"/>
  <c r="N43" i="17" s="1"/>
  <c r="N43" i="4" s="1"/>
  <c r="N145" i="19"/>
  <c r="N146" i="19"/>
  <c r="N147" i="19"/>
  <c r="N148" i="19"/>
  <c r="N149" i="19"/>
  <c r="N150" i="19"/>
  <c r="N151" i="19"/>
  <c r="N152" i="19"/>
  <c r="N153" i="19"/>
  <c r="N158" i="19"/>
  <c r="N159" i="19"/>
  <c r="N160" i="19"/>
  <c r="N161" i="19"/>
  <c r="N162" i="19"/>
  <c r="N174" i="19"/>
  <c r="N206" i="19"/>
  <c r="N32" i="20"/>
  <c r="N37" i="20"/>
  <c r="M5" i="32"/>
  <c r="M40" i="32" s="1"/>
  <c r="N15" i="17"/>
  <c r="N15" i="4" s="1"/>
  <c r="N19" i="17"/>
  <c r="N19" i="4"/>
  <c r="N142" i="42"/>
  <c r="T45" i="5"/>
  <c r="T48" i="5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21" i="9"/>
  <c r="O118" i="9"/>
  <c r="O119" i="9"/>
  <c r="O120" i="9"/>
  <c r="O122" i="9"/>
  <c r="O123" i="9"/>
  <c r="T41" i="5"/>
  <c r="T42" i="5"/>
  <c r="T43" i="5"/>
  <c r="T47" i="5"/>
  <c r="T49" i="5"/>
  <c r="T50" i="5"/>
  <c r="T51" i="5"/>
  <c r="T52" i="5"/>
  <c r="T53" i="5"/>
  <c r="O147" i="8"/>
  <c r="O65" i="6"/>
  <c r="O103" i="19"/>
  <c r="O113" i="19" s="1"/>
  <c r="O39" i="19" s="1"/>
  <c r="O39" i="17" s="1"/>
  <c r="O39" i="4" s="1"/>
  <c r="O104" i="19"/>
  <c r="O105" i="19"/>
  <c r="O106" i="19"/>
  <c r="O107" i="19"/>
  <c r="O108" i="19"/>
  <c r="O109" i="19"/>
  <c r="O110" i="19"/>
  <c r="O111" i="19"/>
  <c r="O116" i="19"/>
  <c r="O124" i="19"/>
  <c r="O40" i="19" s="1"/>
  <c r="O40" i="17" s="1"/>
  <c r="O40" i="4" s="1"/>
  <c r="O117" i="19"/>
  <c r="O118" i="19"/>
  <c r="O119" i="19"/>
  <c r="O120" i="19"/>
  <c r="O121" i="19"/>
  <c r="O122" i="19"/>
  <c r="O127" i="19"/>
  <c r="O128" i="19"/>
  <c r="O141" i="19"/>
  <c r="O142" i="19"/>
  <c r="O143" i="19"/>
  <c r="O155" i="19" s="1"/>
  <c r="O43" i="19" s="1"/>
  <c r="O43" i="17" s="1"/>
  <c r="O43" i="4" s="1"/>
  <c r="O144" i="19"/>
  <c r="O145" i="19"/>
  <c r="O146" i="19"/>
  <c r="AC146" i="19" s="1"/>
  <c r="O147" i="19"/>
  <c r="O148" i="19"/>
  <c r="O149" i="19"/>
  <c r="O150" i="19"/>
  <c r="O151" i="19"/>
  <c r="O152" i="19"/>
  <c r="O153" i="19"/>
  <c r="O158" i="19"/>
  <c r="O159" i="19"/>
  <c r="O160" i="19"/>
  <c r="O161" i="19"/>
  <c r="O162" i="19"/>
  <c r="O174" i="19"/>
  <c r="O206" i="19"/>
  <c r="O32" i="20"/>
  <c r="N5" i="32"/>
  <c r="N44" i="32" s="1"/>
  <c r="N85" i="32"/>
  <c r="N86" i="32"/>
  <c r="O15" i="17"/>
  <c r="O15" i="4"/>
  <c r="O141" i="42"/>
  <c r="O142" i="42"/>
  <c r="U45" i="5"/>
  <c r="U48" i="5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21" i="9"/>
  <c r="P118" i="9"/>
  <c r="P119" i="9"/>
  <c r="P120" i="9"/>
  <c r="P122" i="9"/>
  <c r="P123" i="9"/>
  <c r="U40" i="5"/>
  <c r="U41" i="5"/>
  <c r="U43" i="5"/>
  <c r="U47" i="5"/>
  <c r="U49" i="5"/>
  <c r="U50" i="5"/>
  <c r="U51" i="5"/>
  <c r="U52" i="5"/>
  <c r="U53" i="5"/>
  <c r="U54" i="5"/>
  <c r="P147" i="8"/>
  <c r="P65" i="6"/>
  <c r="P103" i="19"/>
  <c r="P113" i="19" s="1"/>
  <c r="P39" i="19" s="1"/>
  <c r="P39" i="17" s="1"/>
  <c r="P39" i="4" s="1"/>
  <c r="P104" i="19"/>
  <c r="P105" i="19"/>
  <c r="P106" i="19"/>
  <c r="P107" i="19"/>
  <c r="P108" i="19"/>
  <c r="P109" i="19"/>
  <c r="P110" i="19"/>
  <c r="P111" i="19"/>
  <c r="P116" i="19"/>
  <c r="P124" i="19" s="1"/>
  <c r="P40" i="19" s="1"/>
  <c r="P40" i="17" s="1"/>
  <c r="P40" i="4" s="1"/>
  <c r="P117" i="19"/>
  <c r="P118" i="19"/>
  <c r="P119" i="19"/>
  <c r="P120" i="19"/>
  <c r="P121" i="19"/>
  <c r="P122" i="19"/>
  <c r="P127" i="19"/>
  <c r="P128" i="19"/>
  <c r="P141" i="19"/>
  <c r="P142" i="19"/>
  <c r="P143" i="19"/>
  <c r="P144" i="19"/>
  <c r="P145" i="19"/>
  <c r="P146" i="19"/>
  <c r="P147" i="19"/>
  <c r="P148" i="19"/>
  <c r="P149" i="19"/>
  <c r="P150" i="19"/>
  <c r="P151" i="19"/>
  <c r="P152" i="19"/>
  <c r="P153" i="19"/>
  <c r="P155" i="19"/>
  <c r="P43" i="19" s="1"/>
  <c r="P43" i="17" s="1"/>
  <c r="P43" i="4" s="1"/>
  <c r="P158" i="19"/>
  <c r="P159" i="19"/>
  <c r="P160" i="19"/>
  <c r="P161" i="19"/>
  <c r="P162" i="19"/>
  <c r="P174" i="19"/>
  <c r="P206" i="19"/>
  <c r="P32" i="20"/>
  <c r="O5" i="32"/>
  <c r="O43" i="32" s="1"/>
  <c r="P15" i="17"/>
  <c r="P15" i="4"/>
  <c r="P19" i="17"/>
  <c r="P19" i="4"/>
  <c r="P141" i="42"/>
  <c r="P142" i="42"/>
  <c r="V17" i="5"/>
  <c r="V45" i="5"/>
  <c r="V48" i="5"/>
  <c r="V15" i="5"/>
  <c r="V16" i="5"/>
  <c r="V37" i="5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21" i="9"/>
  <c r="Q118" i="9"/>
  <c r="Q119" i="9"/>
  <c r="Q120" i="9"/>
  <c r="Q122" i="9"/>
  <c r="Q123" i="9"/>
  <c r="V40" i="5"/>
  <c r="V41" i="5"/>
  <c r="V43" i="5"/>
  <c r="V49" i="5"/>
  <c r="V50" i="5"/>
  <c r="V51" i="5"/>
  <c r="V52" i="5"/>
  <c r="V53" i="5"/>
  <c r="V92" i="5"/>
  <c r="V93" i="5"/>
  <c r="V94" i="5"/>
  <c r="Q3" i="8"/>
  <c r="Q148" i="8" s="1"/>
  <c r="Q155" i="8" s="1"/>
  <c r="Q63" i="8" s="1"/>
  <c r="Q147" i="8"/>
  <c r="Q65" i="6"/>
  <c r="V98" i="5"/>
  <c r="Q103" i="19"/>
  <c r="Q104" i="19"/>
  <c r="Q105" i="19"/>
  <c r="Q106" i="19"/>
  <c r="Q107" i="19"/>
  <c r="Q108" i="19"/>
  <c r="Q109" i="19"/>
  <c r="Q110" i="19"/>
  <c r="Q111" i="19"/>
  <c r="Q116" i="19"/>
  <c r="Q117" i="19"/>
  <c r="Q118" i="19"/>
  <c r="Q119" i="19"/>
  <c r="Q120" i="19"/>
  <c r="Q121" i="19"/>
  <c r="Q122" i="19"/>
  <c r="Q127" i="19"/>
  <c r="Q128" i="19"/>
  <c r="Q141" i="19"/>
  <c r="Q142" i="19"/>
  <c r="Q143" i="19"/>
  <c r="Q144" i="19"/>
  <c r="Q145" i="19"/>
  <c r="Q146" i="19"/>
  <c r="Q147" i="19"/>
  <c r="Q148" i="19"/>
  <c r="Q149" i="19"/>
  <c r="AE149" i="19" s="1"/>
  <c r="Q150" i="19"/>
  <c r="Q151" i="19"/>
  <c r="Q152" i="19"/>
  <c r="Q153" i="19"/>
  <c r="Q158" i="19"/>
  <c r="Q159" i="19"/>
  <c r="Q160" i="19"/>
  <c r="Q161" i="19"/>
  <c r="Q162" i="19"/>
  <c r="Q174" i="19"/>
  <c r="Q206" i="19"/>
  <c r="Q67" i="16"/>
  <c r="V100" i="5"/>
  <c r="Q30" i="23" s="1"/>
  <c r="Q3" i="23"/>
  <c r="Q32" i="20"/>
  <c r="P5" i="32"/>
  <c r="P41" i="32" s="1"/>
  <c r="Q15" i="17"/>
  <c r="Q15" i="4" s="1"/>
  <c r="Q19" i="17"/>
  <c r="Q19" i="4" s="1"/>
  <c r="Q141" i="42"/>
  <c r="Q142" i="42"/>
  <c r="Y7" i="5"/>
  <c r="Y8" i="5"/>
  <c r="Y11" i="5"/>
  <c r="Y17" i="5"/>
  <c r="Y6" i="5"/>
  <c r="Y44" i="5"/>
  <c r="Z44" i="5" s="1"/>
  <c r="Y45" i="5"/>
  <c r="Z45" i="5" s="1"/>
  <c r="Y48" i="5"/>
  <c r="Z48" i="5" s="1"/>
  <c r="Y5" i="5"/>
  <c r="Y13" i="5"/>
  <c r="Y14" i="5"/>
  <c r="Y9" i="5"/>
  <c r="Y10" i="5"/>
  <c r="Y12" i="5"/>
  <c r="Y15" i="5"/>
  <c r="Y16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7" i="5"/>
  <c r="T96" i="9"/>
  <c r="T97" i="9"/>
  <c r="T125" i="9" s="1"/>
  <c r="T71" i="9" s="1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21" i="9"/>
  <c r="T118" i="9"/>
  <c r="T119" i="9"/>
  <c r="T120" i="9"/>
  <c r="T122" i="9"/>
  <c r="T123" i="9"/>
  <c r="Y40" i="5"/>
  <c r="AA40" i="5" s="1"/>
  <c r="Y41" i="5"/>
  <c r="AA41" i="5" s="1"/>
  <c r="Y42" i="5"/>
  <c r="AA42" i="5" s="1"/>
  <c r="Y43" i="5"/>
  <c r="AE43" i="5" s="1"/>
  <c r="Y46" i="5"/>
  <c r="AD46" i="5" s="1"/>
  <c r="Y49" i="5"/>
  <c r="AA49" i="5" s="1"/>
  <c r="Y50" i="5"/>
  <c r="Z50" i="5" s="1"/>
  <c r="Y51" i="5"/>
  <c r="AB51" i="5" s="1"/>
  <c r="Z51" i="5"/>
  <c r="Y52" i="5"/>
  <c r="Z52" i="5" s="1"/>
  <c r="Y53" i="5"/>
  <c r="AA53" i="5" s="1"/>
  <c r="Y54" i="5"/>
  <c r="Z54" i="5" s="1"/>
  <c r="T103" i="19"/>
  <c r="T113" i="19" s="1"/>
  <c r="T39" i="19" s="1"/>
  <c r="T39" i="17" s="1"/>
  <c r="T39" i="4" s="1"/>
  <c r="T104" i="19"/>
  <c r="T105" i="19"/>
  <c r="T106" i="19"/>
  <c r="T107" i="19"/>
  <c r="T108" i="19"/>
  <c r="T109" i="19"/>
  <c r="T110" i="19"/>
  <c r="T111" i="19"/>
  <c r="T116" i="19"/>
  <c r="T117" i="19"/>
  <c r="T124" i="19" s="1"/>
  <c r="T40" i="19" s="1"/>
  <c r="T40" i="17" s="1"/>
  <c r="T40" i="4" s="1"/>
  <c r="T118" i="19"/>
  <c r="T119" i="19"/>
  <c r="T120" i="19"/>
  <c r="T121" i="19"/>
  <c r="T122" i="19"/>
  <c r="T127" i="19"/>
  <c r="T128" i="19"/>
  <c r="T141" i="19"/>
  <c r="T142" i="19"/>
  <c r="T143" i="19"/>
  <c r="T144" i="19"/>
  <c r="T145" i="19"/>
  <c r="T146" i="19"/>
  <c r="T147" i="19"/>
  <c r="T148" i="19"/>
  <c r="T149" i="19"/>
  <c r="T150" i="19"/>
  <c r="T151" i="19"/>
  <c r="T152" i="19"/>
  <c r="T153" i="19"/>
  <c r="T174" i="19"/>
  <c r="T206" i="19"/>
  <c r="T94" i="16"/>
  <c r="T52" i="16" s="1"/>
  <c r="T57" i="16" s="1"/>
  <c r="T32" i="20"/>
  <c r="T33" i="20"/>
  <c r="S5" i="32"/>
  <c r="S43" i="32" s="1"/>
  <c r="T15" i="17"/>
  <c r="T15" i="4" s="1"/>
  <c r="AA48" i="5"/>
  <c r="U103" i="18"/>
  <c r="U52" i="18" s="1"/>
  <c r="U57" i="18" s="1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21" i="9"/>
  <c r="U118" i="9"/>
  <c r="U119" i="9"/>
  <c r="U120" i="9"/>
  <c r="U122" i="9"/>
  <c r="U123" i="9"/>
  <c r="AA52" i="5"/>
  <c r="U103" i="19"/>
  <c r="U104" i="19"/>
  <c r="U105" i="19"/>
  <c r="U106" i="19"/>
  <c r="U107" i="19"/>
  <c r="U108" i="19"/>
  <c r="U109" i="19"/>
  <c r="U113" i="19" s="1"/>
  <c r="U39" i="19" s="1"/>
  <c r="U39" i="17" s="1"/>
  <c r="U39" i="4" s="1"/>
  <c r="U110" i="19"/>
  <c r="U111" i="19"/>
  <c r="U116" i="19"/>
  <c r="U117" i="19"/>
  <c r="U118" i="19"/>
  <c r="U119" i="19"/>
  <c r="U120" i="19"/>
  <c r="U121" i="19"/>
  <c r="U122" i="19"/>
  <c r="U127" i="19"/>
  <c r="U128" i="19"/>
  <c r="U141" i="19"/>
  <c r="U142" i="19"/>
  <c r="U143" i="19"/>
  <c r="U144" i="19"/>
  <c r="U145" i="19"/>
  <c r="U147" i="19"/>
  <c r="U148" i="19"/>
  <c r="U149" i="19"/>
  <c r="U150" i="19"/>
  <c r="U151" i="19"/>
  <c r="U152" i="19"/>
  <c r="U153" i="19"/>
  <c r="U158" i="19"/>
  <c r="U159" i="19"/>
  <c r="U161" i="19"/>
  <c r="U162" i="19"/>
  <c r="U160" i="19"/>
  <c r="U174" i="19"/>
  <c r="U206" i="19"/>
  <c r="U94" i="16"/>
  <c r="U52" i="16" s="1"/>
  <c r="U32" i="20"/>
  <c r="U33" i="20"/>
  <c r="T5" i="32"/>
  <c r="T39" i="32" s="1"/>
  <c r="U15" i="17"/>
  <c r="U15" i="4"/>
  <c r="AB48" i="5"/>
  <c r="V103" i="18"/>
  <c r="V52" i="18" s="1"/>
  <c r="V57" i="18" s="1"/>
  <c r="V96" i="9"/>
  <c r="V97" i="9"/>
  <c r="V98" i="9"/>
  <c r="V99" i="9"/>
  <c r="V100" i="9"/>
  <c r="V101" i="9"/>
  <c r="V125" i="9" s="1"/>
  <c r="V71" i="9" s="1"/>
  <c r="V71" i="6" s="1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21" i="9"/>
  <c r="V118" i="9"/>
  <c r="V119" i="9"/>
  <c r="V120" i="9"/>
  <c r="V122" i="9"/>
  <c r="V123" i="9"/>
  <c r="AB40" i="5"/>
  <c r="AB42" i="5"/>
  <c r="AB46" i="5"/>
  <c r="AB50" i="5"/>
  <c r="AB52" i="5"/>
  <c r="V103" i="19"/>
  <c r="V113" i="19" s="1"/>
  <c r="V39" i="19" s="1"/>
  <c r="V104" i="19"/>
  <c r="V105" i="19"/>
  <c r="V106" i="19"/>
  <c r="V108" i="19"/>
  <c r="V109" i="19"/>
  <c r="V110" i="19"/>
  <c r="V111" i="19"/>
  <c r="V116" i="19"/>
  <c r="V124" i="19" s="1"/>
  <c r="V40" i="19" s="1"/>
  <c r="V40" i="17" s="1"/>
  <c r="V40" i="4" s="1"/>
  <c r="V117" i="19"/>
  <c r="V118" i="19"/>
  <c r="V119" i="19"/>
  <c r="V120" i="19"/>
  <c r="V121" i="19"/>
  <c r="V122" i="19"/>
  <c r="V127" i="19"/>
  <c r="V128" i="19"/>
  <c r="V141" i="19"/>
  <c r="V142" i="19"/>
  <c r="V143" i="19"/>
  <c r="V144" i="19"/>
  <c r="V145" i="19"/>
  <c r="V146" i="19"/>
  <c r="V147" i="19"/>
  <c r="V155" i="19"/>
  <c r="V43" i="19" s="1"/>
  <c r="V43" i="17" s="1"/>
  <c r="V43" i="4" s="1"/>
  <c r="V148" i="19"/>
  <c r="V149" i="19"/>
  <c r="V150" i="19"/>
  <c r="V151" i="19"/>
  <c r="V152" i="19"/>
  <c r="V153" i="19"/>
  <c r="V158" i="19"/>
  <c r="V159" i="19"/>
  <c r="V161" i="19"/>
  <c r="V162" i="19"/>
  <c r="V160" i="19"/>
  <c r="V174" i="19"/>
  <c r="V206" i="19"/>
  <c r="V247" i="19"/>
  <c r="V248" i="19"/>
  <c r="V249" i="19"/>
  <c r="V250" i="19"/>
  <c r="V251" i="19"/>
  <c r="V252" i="19"/>
  <c r="V243" i="19"/>
  <c r="V244" i="19"/>
  <c r="V245" i="19"/>
  <c r="V94" i="16"/>
  <c r="V52" i="16" s="1"/>
  <c r="V32" i="20"/>
  <c r="V33" i="20"/>
  <c r="U5" i="32"/>
  <c r="U51" i="32" s="1"/>
  <c r="V15" i="17"/>
  <c r="V15" i="4" s="1"/>
  <c r="AC48" i="5"/>
  <c r="W103" i="18"/>
  <c r="W52" i="18" s="1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21" i="9"/>
  <c r="W118" i="9"/>
  <c r="W119" i="9"/>
  <c r="W120" i="9"/>
  <c r="W122" i="9"/>
  <c r="W123" i="9"/>
  <c r="AC50" i="5"/>
  <c r="AC51" i="5"/>
  <c r="AC52" i="5"/>
  <c r="AC53" i="5"/>
  <c r="AC54" i="5"/>
  <c r="W103" i="19"/>
  <c r="W104" i="19"/>
  <c r="W113" i="19" s="1"/>
  <c r="W39" i="19" s="1"/>
  <c r="W39" i="17" s="1"/>
  <c r="W39" i="4" s="1"/>
  <c r="W105" i="19"/>
  <c r="W107" i="19"/>
  <c r="W108" i="19"/>
  <c r="W109" i="19"/>
  <c r="W110" i="19"/>
  <c r="W111" i="19"/>
  <c r="W117" i="19"/>
  <c r="W118" i="19"/>
  <c r="W119" i="19"/>
  <c r="W120" i="19"/>
  <c r="W121" i="19"/>
  <c r="W122" i="19"/>
  <c r="W127" i="19"/>
  <c r="W128" i="19"/>
  <c r="W141" i="19"/>
  <c r="W142" i="19"/>
  <c r="W143" i="19"/>
  <c r="W144" i="19"/>
  <c r="W146" i="19"/>
  <c r="W155" i="19" s="1"/>
  <c r="W43" i="19" s="1"/>
  <c r="W43" i="17" s="1"/>
  <c r="W43" i="4" s="1"/>
  <c r="W147" i="19"/>
  <c r="W148" i="19"/>
  <c r="W149" i="19"/>
  <c r="W150" i="19"/>
  <c r="W151" i="19"/>
  <c r="W152" i="19"/>
  <c r="W158" i="19"/>
  <c r="W159" i="19"/>
  <c r="W161" i="19"/>
  <c r="W162" i="19"/>
  <c r="W160" i="19"/>
  <c r="W206" i="19"/>
  <c r="W264" i="19"/>
  <c r="W265" i="19"/>
  <c r="W266" i="19"/>
  <c r="W267" i="19"/>
  <c r="W268" i="19"/>
  <c r="W269" i="19"/>
  <c r="W260" i="19"/>
  <c r="W261" i="19"/>
  <c r="W262" i="19"/>
  <c r="W94" i="16"/>
  <c r="W52" i="16"/>
  <c r="W57" i="16"/>
  <c r="W28" i="23"/>
  <c r="W32" i="20"/>
  <c r="W33" i="20"/>
  <c r="V5" i="32"/>
  <c r="V53" i="32" s="1"/>
  <c r="W15" i="17"/>
  <c r="W15" i="4"/>
  <c r="AD45" i="5"/>
  <c r="AD48" i="5"/>
  <c r="X103" i="18"/>
  <c r="X52" i="18" s="1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21" i="9"/>
  <c r="X118" i="9"/>
  <c r="X119" i="9"/>
  <c r="X120" i="9"/>
  <c r="X122" i="9"/>
  <c r="X123" i="9"/>
  <c r="AD41" i="5"/>
  <c r="AD50" i="5"/>
  <c r="AD52" i="5"/>
  <c r="AF25" i="9"/>
  <c r="X103" i="19"/>
  <c r="X105" i="19"/>
  <c r="X106" i="19"/>
  <c r="X107" i="19"/>
  <c r="X108" i="19"/>
  <c r="X109" i="19"/>
  <c r="X110" i="19"/>
  <c r="X111" i="19"/>
  <c r="X116" i="19"/>
  <c r="X124" i="19" s="1"/>
  <c r="X40" i="19" s="1"/>
  <c r="X40" i="17" s="1"/>
  <c r="X40" i="4" s="1"/>
  <c r="X117" i="19"/>
  <c r="X118" i="19"/>
  <c r="X119" i="19"/>
  <c r="X120" i="19"/>
  <c r="X121" i="19"/>
  <c r="X127" i="19"/>
  <c r="X128" i="19"/>
  <c r="X141" i="19"/>
  <c r="X155" i="19" s="1"/>
  <c r="X43" i="19" s="1"/>
  <c r="X43" i="17" s="1"/>
  <c r="X43" i="4" s="1"/>
  <c r="X142" i="19"/>
  <c r="X143" i="19"/>
  <c r="X144" i="19"/>
  <c r="X145" i="19"/>
  <c r="X146" i="19"/>
  <c r="X147" i="19"/>
  <c r="X148" i="19"/>
  <c r="X149" i="19"/>
  <c r="X150" i="19"/>
  <c r="X151" i="19"/>
  <c r="X152" i="19"/>
  <c r="X153" i="19"/>
  <c r="X158" i="19"/>
  <c r="X159" i="19"/>
  <c r="X161" i="19"/>
  <c r="X162" i="19"/>
  <c r="X160" i="19"/>
  <c r="X174" i="19"/>
  <c r="X206" i="19"/>
  <c r="X94" i="16"/>
  <c r="X52" i="16"/>
  <c r="X57" i="16" s="1"/>
  <c r="X32" i="20"/>
  <c r="X33" i="20"/>
  <c r="W5" i="32"/>
  <c r="W37" i="32" s="1"/>
  <c r="X15" i="17"/>
  <c r="X15" i="4"/>
  <c r="AE48" i="5"/>
  <c r="Y103" i="18"/>
  <c r="Y52" i="18" s="1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21" i="9"/>
  <c r="Y118" i="9"/>
  <c r="Y119" i="9"/>
  <c r="Y120" i="9"/>
  <c r="Y122" i="9"/>
  <c r="Y123" i="9"/>
  <c r="AE46" i="5"/>
  <c r="AE50" i="5"/>
  <c r="AE52" i="5"/>
  <c r="Y103" i="19"/>
  <c r="Y105" i="19"/>
  <c r="Y106" i="19"/>
  <c r="Y107" i="19"/>
  <c r="Y108" i="19"/>
  <c r="Y109" i="19"/>
  <c r="Y110" i="19"/>
  <c r="Y111" i="19"/>
  <c r="Y116" i="19"/>
  <c r="Y124" i="19" s="1"/>
  <c r="Y40" i="19" s="1"/>
  <c r="Y40" i="17" s="1"/>
  <c r="Y40" i="4" s="1"/>
  <c r="Y117" i="19"/>
  <c r="Y118" i="19"/>
  <c r="Y119" i="19"/>
  <c r="Y120" i="19"/>
  <c r="Y121" i="19"/>
  <c r="Y127" i="19"/>
  <c r="Y128" i="19"/>
  <c r="Y141" i="19"/>
  <c r="Y142" i="19"/>
  <c r="Y144" i="19"/>
  <c r="Y145" i="19"/>
  <c r="Y146" i="19"/>
  <c r="Y147" i="19"/>
  <c r="Y148" i="19"/>
  <c r="Y149" i="19"/>
  <c r="Y150" i="19"/>
  <c r="Y152" i="19"/>
  <c r="Y153" i="19"/>
  <c r="Y158" i="19"/>
  <c r="Y159" i="19"/>
  <c r="Y161" i="19"/>
  <c r="Y160" i="19"/>
  <c r="Y174" i="19"/>
  <c r="Y206" i="19"/>
  <c r="Y298" i="19"/>
  <c r="Y299" i="19"/>
  <c r="Y300" i="19"/>
  <c r="Y301" i="19"/>
  <c r="Y302" i="19"/>
  <c r="Y303" i="19"/>
  <c r="Y294" i="19"/>
  <c r="Y295" i="19"/>
  <c r="Y296" i="19"/>
  <c r="Y94" i="16"/>
  <c r="Y52" i="16" s="1"/>
  <c r="Y57" i="16" s="1"/>
  <c r="Y28" i="23"/>
  <c r="Y32" i="20"/>
  <c r="Y33" i="20"/>
  <c r="X5" i="32"/>
  <c r="X37" i="32" s="1"/>
  <c r="Y15" i="17"/>
  <c r="Y15" i="4" s="1"/>
  <c r="AF48" i="5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21" i="9"/>
  <c r="Z118" i="9"/>
  <c r="Z119" i="9"/>
  <c r="Z120" i="9"/>
  <c r="Z122" i="9"/>
  <c r="Z123" i="9"/>
  <c r="AF40" i="5"/>
  <c r="AF41" i="5"/>
  <c r="AF46" i="5"/>
  <c r="AF50" i="5"/>
  <c r="AF52" i="5"/>
  <c r="Z103" i="19"/>
  <c r="Z113" i="19" s="1"/>
  <c r="Z39" i="19" s="1"/>
  <c r="Z39" i="17" s="1"/>
  <c r="Z39" i="4" s="1"/>
  <c r="Z104" i="19"/>
  <c r="Z105" i="19"/>
  <c r="Z106" i="19"/>
  <c r="Z107" i="19"/>
  <c r="Z108" i="19"/>
  <c r="Z109" i="19"/>
  <c r="Z110" i="19"/>
  <c r="Z111" i="19"/>
  <c r="Z116" i="19"/>
  <c r="Z117" i="19"/>
  <c r="Z118" i="19"/>
  <c r="Z119" i="19"/>
  <c r="Z120" i="19"/>
  <c r="Z121" i="19"/>
  <c r="Z122" i="19"/>
  <c r="Z127" i="19"/>
  <c r="Z128" i="19"/>
  <c r="Z142" i="19"/>
  <c r="Z143" i="19"/>
  <c r="Z144" i="19"/>
  <c r="Z145" i="19"/>
  <c r="Z146" i="19"/>
  <c r="Z147" i="19"/>
  <c r="Z148" i="19"/>
  <c r="Z150" i="19"/>
  <c r="Z151" i="19"/>
  <c r="Z152" i="19"/>
  <c r="Z153" i="19"/>
  <c r="Z158" i="19"/>
  <c r="Z159" i="19"/>
  <c r="Z161" i="19"/>
  <c r="Z162" i="19"/>
  <c r="Z160" i="19"/>
  <c r="Z174" i="19"/>
  <c r="Z206" i="19"/>
  <c r="Z94" i="16"/>
  <c r="Z52" i="16" s="1"/>
  <c r="Z57" i="16" s="1"/>
  <c r="Z32" i="20"/>
  <c r="Z33" i="20"/>
  <c r="Y5" i="32"/>
  <c r="Y44" i="32" s="1"/>
  <c r="Z15" i="17"/>
  <c r="Z15" i="4"/>
  <c r="Z19" i="17"/>
  <c r="Z19" i="4" s="1"/>
  <c r="AG48" i="5"/>
  <c r="AA96" i="9"/>
  <c r="AA125" i="9" s="1"/>
  <c r="AA71" i="9" s="1"/>
  <c r="AA71" i="6" s="1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21" i="9"/>
  <c r="AA118" i="9"/>
  <c r="AA119" i="9"/>
  <c r="AA120" i="9"/>
  <c r="AA122" i="9"/>
  <c r="AA123" i="9"/>
  <c r="AG41" i="5"/>
  <c r="AG42" i="5"/>
  <c r="AG50" i="5"/>
  <c r="AG52" i="5"/>
  <c r="AG54" i="5"/>
  <c r="AA103" i="19"/>
  <c r="AA113" i="19" s="1"/>
  <c r="AA39" i="19" s="1"/>
  <c r="AA104" i="19"/>
  <c r="AA105" i="19"/>
  <c r="AA106" i="19"/>
  <c r="AA108" i="19"/>
  <c r="AA109" i="19"/>
  <c r="AA110" i="19"/>
  <c r="AA111" i="19"/>
  <c r="AA116" i="19"/>
  <c r="AA118" i="19"/>
  <c r="AA119" i="19"/>
  <c r="AA124" i="19" s="1"/>
  <c r="AA40" i="19" s="1"/>
  <c r="AA40" i="17" s="1"/>
  <c r="AA40" i="4" s="1"/>
  <c r="AA120" i="19"/>
  <c r="AA121" i="19"/>
  <c r="AA122" i="19"/>
  <c r="AA128" i="19"/>
  <c r="AA141" i="19"/>
  <c r="AA142" i="19"/>
  <c r="AA143" i="19"/>
  <c r="AA144" i="19"/>
  <c r="AA146" i="19"/>
  <c r="AA147" i="19"/>
  <c r="AA148" i="19"/>
  <c r="AA149" i="19"/>
  <c r="AA150" i="19"/>
  <c r="AA151" i="19"/>
  <c r="AA152" i="19"/>
  <c r="AA158" i="19"/>
  <c r="AA159" i="19"/>
  <c r="AA161" i="19"/>
  <c r="AA162" i="19"/>
  <c r="AA160" i="19"/>
  <c r="AA174" i="19"/>
  <c r="AA206" i="19"/>
  <c r="AA94" i="16"/>
  <c r="AA52" i="16" s="1"/>
  <c r="AA57" i="16" s="1"/>
  <c r="AA28" i="23"/>
  <c r="AA32" i="20"/>
  <c r="AA33" i="20"/>
  <c r="Z5" i="32"/>
  <c r="Z58" i="32" s="1"/>
  <c r="AA15" i="17"/>
  <c r="AA15" i="4" s="1"/>
  <c r="AH48" i="5"/>
  <c r="AB96" i="9"/>
  <c r="AB125" i="9" s="1"/>
  <c r="AB71" i="9" s="1"/>
  <c r="AB71" i="6" s="1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21" i="9"/>
  <c r="AB118" i="9"/>
  <c r="AB119" i="9"/>
  <c r="AB120" i="9"/>
  <c r="AB122" i="9"/>
  <c r="AB123" i="9"/>
  <c r="AH40" i="5"/>
  <c r="AH41" i="5"/>
  <c r="AH46" i="5"/>
  <c r="AH50" i="5"/>
  <c r="AH51" i="5"/>
  <c r="AH52" i="5"/>
  <c r="AF23" i="9"/>
  <c r="AB103" i="19"/>
  <c r="AB104" i="19"/>
  <c r="AB105" i="19"/>
  <c r="AB106" i="19"/>
  <c r="AB107" i="19"/>
  <c r="AB108" i="19"/>
  <c r="AB109" i="19"/>
  <c r="AB110" i="19"/>
  <c r="AB111" i="19"/>
  <c r="AB116" i="19"/>
  <c r="AB117" i="19"/>
  <c r="AB118" i="19"/>
  <c r="AB119" i="19"/>
  <c r="AB120" i="19"/>
  <c r="AB124" i="19" s="1"/>
  <c r="AB40" i="19" s="1"/>
  <c r="AB40" i="17" s="1"/>
  <c r="AB40" i="4" s="1"/>
  <c r="AB121" i="19"/>
  <c r="AB122" i="19"/>
  <c r="AB127" i="19"/>
  <c r="AB128" i="19"/>
  <c r="AB141" i="19"/>
  <c r="AB155" i="19" s="1"/>
  <c r="AB43" i="19" s="1"/>
  <c r="AB43" i="17" s="1"/>
  <c r="AB43" i="4" s="1"/>
  <c r="AB142" i="19"/>
  <c r="AB143" i="19"/>
  <c r="AB144" i="19"/>
  <c r="AB145" i="19"/>
  <c r="AB146" i="19"/>
  <c r="AB147" i="19"/>
  <c r="AB148" i="19"/>
  <c r="AB149" i="19"/>
  <c r="AB150" i="19"/>
  <c r="AB151" i="19"/>
  <c r="AB152" i="19"/>
  <c r="AB153" i="19"/>
  <c r="AB158" i="19"/>
  <c r="AB159" i="19"/>
  <c r="AB161" i="19"/>
  <c r="AB162" i="19"/>
  <c r="AB160" i="19"/>
  <c r="AB174" i="19"/>
  <c r="AB206" i="19"/>
  <c r="AB315" i="19"/>
  <c r="AB316" i="19"/>
  <c r="AB317" i="19"/>
  <c r="AB318" i="19"/>
  <c r="AB319" i="19"/>
  <c r="AB320" i="19"/>
  <c r="AB313" i="19"/>
  <c r="AB311" i="19"/>
  <c r="AB312" i="19"/>
  <c r="AB94" i="16"/>
  <c r="AB52" i="16"/>
  <c r="AB57" i="16" s="1"/>
  <c r="AB32" i="20"/>
  <c r="AB33" i="20"/>
  <c r="AA5" i="32"/>
  <c r="AA76" i="32" s="1"/>
  <c r="AB15" i="17"/>
  <c r="AB15" i="4"/>
  <c r="AI48" i="5"/>
  <c r="AC96" i="9"/>
  <c r="AC125" i="9" s="1"/>
  <c r="AC71" i="9" s="1"/>
  <c r="AC71" i="6" s="1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21" i="9"/>
  <c r="AC118" i="9"/>
  <c r="AC119" i="9"/>
  <c r="AC120" i="9"/>
  <c r="AC122" i="9"/>
  <c r="AC123" i="9"/>
  <c r="AI40" i="5"/>
  <c r="AI41" i="5"/>
  <c r="AI50" i="5"/>
  <c r="AI51" i="5"/>
  <c r="AI52" i="5"/>
  <c r="AI53" i="5"/>
  <c r="AI54" i="5"/>
  <c r="AC103" i="19"/>
  <c r="AC104" i="19"/>
  <c r="AC105" i="19"/>
  <c r="AC106" i="19"/>
  <c r="AC107" i="19"/>
  <c r="AC108" i="19"/>
  <c r="AC109" i="19"/>
  <c r="AC110" i="19"/>
  <c r="AC111" i="19"/>
  <c r="AC116" i="19"/>
  <c r="AC117" i="19"/>
  <c r="AC118" i="19"/>
  <c r="AC119" i="19"/>
  <c r="AC120" i="19"/>
  <c r="AC121" i="19"/>
  <c r="AC122" i="19"/>
  <c r="AC127" i="19"/>
  <c r="AC128" i="19"/>
  <c r="AC141" i="19"/>
  <c r="AC142" i="19"/>
  <c r="AC143" i="19"/>
  <c r="AC144" i="19"/>
  <c r="AC145" i="19"/>
  <c r="AC147" i="19"/>
  <c r="AC148" i="19"/>
  <c r="AC149" i="19"/>
  <c r="AC150" i="19"/>
  <c r="AC151" i="19"/>
  <c r="AC152" i="19"/>
  <c r="AC153" i="19"/>
  <c r="AC158" i="19"/>
  <c r="AC159" i="19"/>
  <c r="AC161" i="19"/>
  <c r="AC162" i="19"/>
  <c r="AC160" i="19"/>
  <c r="AC174" i="19"/>
  <c r="AC206" i="19"/>
  <c r="AC94" i="16"/>
  <c r="AC52" i="16"/>
  <c r="AC57" i="16"/>
  <c r="AC28" i="23"/>
  <c r="AC32" i="20"/>
  <c r="AC33" i="20"/>
  <c r="AB5" i="32"/>
  <c r="AB39" i="32" s="1"/>
  <c r="AB52" i="32"/>
  <c r="AB62" i="32"/>
  <c r="AB76" i="32"/>
  <c r="AB84" i="32"/>
  <c r="AB85" i="32"/>
  <c r="AB86" i="32"/>
  <c r="AB87" i="32"/>
  <c r="AB89" i="32"/>
  <c r="AB90" i="32"/>
  <c r="AB91" i="32"/>
  <c r="AC15" i="17"/>
  <c r="AC15" i="4"/>
  <c r="AJ44" i="5"/>
  <c r="AJ45" i="5"/>
  <c r="AJ48" i="5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21" i="9"/>
  <c r="AD118" i="9"/>
  <c r="AD119" i="9"/>
  <c r="AD120" i="9"/>
  <c r="AD122" i="9"/>
  <c r="AD123" i="9"/>
  <c r="AJ40" i="5"/>
  <c r="AJ43" i="5"/>
  <c r="AJ49" i="5"/>
  <c r="AJ50" i="5"/>
  <c r="AJ51" i="5"/>
  <c r="AJ52" i="5"/>
  <c r="AD103" i="19"/>
  <c r="AD104" i="19"/>
  <c r="AD105" i="19"/>
  <c r="AD106" i="19"/>
  <c r="AD107" i="19"/>
  <c r="AD108" i="19"/>
  <c r="AD109" i="19"/>
  <c r="AD113" i="19" s="1"/>
  <c r="AD39" i="19" s="1"/>
  <c r="AD110" i="19"/>
  <c r="AD111" i="19"/>
  <c r="AD116" i="19"/>
  <c r="AD124" i="19" s="1"/>
  <c r="AD40" i="19" s="1"/>
  <c r="AD40" i="17" s="1"/>
  <c r="AD40" i="4" s="1"/>
  <c r="AD117" i="19"/>
  <c r="AD118" i="19"/>
  <c r="AD119" i="19"/>
  <c r="AD120" i="19"/>
  <c r="AD121" i="19"/>
  <c r="AD122" i="19"/>
  <c r="AD127" i="19"/>
  <c r="AD128" i="19"/>
  <c r="AD141" i="19"/>
  <c r="AD142" i="19"/>
  <c r="AD143" i="19"/>
  <c r="AD144" i="19"/>
  <c r="AD145" i="19"/>
  <c r="AD155" i="19" s="1"/>
  <c r="AD43" i="19" s="1"/>
  <c r="AD43" i="17" s="1"/>
  <c r="AD43" i="4" s="1"/>
  <c r="AD146" i="19"/>
  <c r="AD147" i="19"/>
  <c r="AD148" i="19"/>
  <c r="AD149" i="19"/>
  <c r="AD150" i="19"/>
  <c r="AD151" i="19"/>
  <c r="AD152" i="19"/>
  <c r="AD153" i="19"/>
  <c r="AD158" i="19"/>
  <c r="AD159" i="19"/>
  <c r="AD161" i="19"/>
  <c r="AD162" i="19"/>
  <c r="AD160" i="19"/>
  <c r="AD174" i="19"/>
  <c r="AD206" i="19"/>
  <c r="AD94" i="16"/>
  <c r="AD52" i="16" s="1"/>
  <c r="AD57" i="16" s="1"/>
  <c r="AD32" i="20"/>
  <c r="AD33" i="20"/>
  <c r="AC5" i="32"/>
  <c r="AC43" i="32" s="1"/>
  <c r="AD15" i="17"/>
  <c r="AD15" i="4"/>
  <c r="AK44" i="5"/>
  <c r="AK45" i="5"/>
  <c r="AK48" i="5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21" i="9"/>
  <c r="AE118" i="9"/>
  <c r="AE119" i="9"/>
  <c r="AE120" i="9"/>
  <c r="AE122" i="9"/>
  <c r="AE123" i="9"/>
  <c r="AK40" i="5"/>
  <c r="AK42" i="5"/>
  <c r="AK43" i="5"/>
  <c r="AK49" i="5"/>
  <c r="AK50" i="5"/>
  <c r="AK51" i="5"/>
  <c r="AK52" i="5"/>
  <c r="AE103" i="19"/>
  <c r="AE104" i="19"/>
  <c r="AE105" i="19"/>
  <c r="AE106" i="19"/>
  <c r="AE107" i="19"/>
  <c r="AE108" i="19"/>
  <c r="AE109" i="19"/>
  <c r="AE110" i="19"/>
  <c r="AE111" i="19"/>
  <c r="AE116" i="19"/>
  <c r="AE117" i="19"/>
  <c r="AE118" i="19"/>
  <c r="AE119" i="19"/>
  <c r="AE120" i="19"/>
  <c r="AE124" i="19" s="1"/>
  <c r="AE40" i="19" s="1"/>
  <c r="AE40" i="17" s="1"/>
  <c r="AE40" i="4" s="1"/>
  <c r="AE121" i="19"/>
  <c r="AE122" i="19"/>
  <c r="AE127" i="19"/>
  <c r="AE128" i="19"/>
  <c r="AE142" i="19"/>
  <c r="AE143" i="19"/>
  <c r="AE144" i="19"/>
  <c r="AE145" i="19"/>
  <c r="AE146" i="19"/>
  <c r="AE147" i="19"/>
  <c r="AE148" i="19"/>
  <c r="AE150" i="19"/>
  <c r="AE151" i="19"/>
  <c r="AE152" i="19"/>
  <c r="AE153" i="19"/>
  <c r="AE158" i="19"/>
  <c r="AE159" i="19"/>
  <c r="AE161" i="19"/>
  <c r="AE162" i="19"/>
  <c r="AE160" i="19"/>
  <c r="AE174" i="19"/>
  <c r="AE206" i="19"/>
  <c r="AE94" i="16"/>
  <c r="AE52" i="16"/>
  <c r="AE57" i="16" s="1"/>
  <c r="AE28" i="23"/>
  <c r="AE32" i="20"/>
  <c r="AE33" i="20"/>
  <c r="AF35" i="20"/>
  <c r="AD5" i="32"/>
  <c r="AD39" i="32" s="1"/>
  <c r="AE15" i="17"/>
  <c r="AE15" i="4" s="1"/>
  <c r="AE19" i="17"/>
  <c r="AE19" i="4" s="1"/>
  <c r="AH118" i="42"/>
  <c r="AH119" i="42"/>
  <c r="AH139" i="42"/>
  <c r="AH35" i="42"/>
  <c r="AH36" i="42"/>
  <c r="AH37" i="42"/>
  <c r="AH38" i="42"/>
  <c r="AH39" i="42"/>
  <c r="X142" i="36"/>
  <c r="X144" i="36"/>
  <c r="X134" i="36"/>
  <c r="X135" i="36"/>
  <c r="X117" i="36"/>
  <c r="X118" i="36"/>
  <c r="X119" i="36"/>
  <c r="X120" i="36"/>
  <c r="X125" i="36"/>
  <c r="X113" i="36"/>
  <c r="W113" i="36"/>
  <c r="V113" i="36"/>
  <c r="U113" i="36"/>
  <c r="T113" i="36"/>
  <c r="W77" i="36"/>
  <c r="W82" i="36"/>
  <c r="W95" i="36"/>
  <c r="X95" i="36" s="1"/>
  <c r="V77" i="36"/>
  <c r="V82" i="36"/>
  <c r="V95" i="36"/>
  <c r="U77" i="36"/>
  <c r="U82" i="36"/>
  <c r="U95" i="36"/>
  <c r="T77" i="36"/>
  <c r="T82" i="36"/>
  <c r="T95" i="36"/>
  <c r="W101" i="42"/>
  <c r="X101" i="42" s="1"/>
  <c r="Y101" i="42" s="1"/>
  <c r="Z101" i="42" s="1"/>
  <c r="AA101" i="42" s="1"/>
  <c r="AB101" i="42" s="1"/>
  <c r="AC101" i="42" s="1"/>
  <c r="AD101" i="42" s="1"/>
  <c r="AE101" i="42" s="1"/>
  <c r="W103" i="42"/>
  <c r="X103" i="42" s="1"/>
  <c r="Y103" i="42" s="1"/>
  <c r="Z103" i="42" s="1"/>
  <c r="AA103" i="42" s="1"/>
  <c r="AB103" i="42" s="1"/>
  <c r="AC103" i="42" s="1"/>
  <c r="AD103" i="42" s="1"/>
  <c r="AE103" i="42" s="1"/>
  <c r="X88" i="36"/>
  <c r="X89" i="36"/>
  <c r="X90" i="36"/>
  <c r="X92" i="36"/>
  <c r="X94" i="36"/>
  <c r="X99" i="36"/>
  <c r="X100" i="36"/>
  <c r="X101" i="36"/>
  <c r="X103" i="36"/>
  <c r="X69" i="36"/>
  <c r="X70" i="36"/>
  <c r="X74" i="36"/>
  <c r="X77" i="36" s="1"/>
  <c r="X75" i="36"/>
  <c r="X79" i="36"/>
  <c r="X82" i="36"/>
  <c r="X80" i="36"/>
  <c r="X65" i="36"/>
  <c r="W65" i="36"/>
  <c r="V65" i="36"/>
  <c r="U65" i="36"/>
  <c r="T65" i="36"/>
  <c r="X48" i="36"/>
  <c r="X49" i="36"/>
  <c r="X50" i="36"/>
  <c r="X56" i="36"/>
  <c r="AF91" i="2"/>
  <c r="AE91" i="2"/>
  <c r="AD91" i="2"/>
  <c r="AC91" i="2"/>
  <c r="AB91" i="2"/>
  <c r="AA91" i="2"/>
  <c r="Z91" i="2"/>
  <c r="Y91" i="2"/>
  <c r="X91" i="2"/>
  <c r="W91" i="2"/>
  <c r="V91" i="2"/>
  <c r="U91" i="2"/>
  <c r="R91" i="2"/>
  <c r="Q91" i="2"/>
  <c r="P91" i="2"/>
  <c r="O91" i="2"/>
  <c r="N91" i="2"/>
  <c r="M91" i="2"/>
  <c r="L91" i="2"/>
  <c r="K91" i="2"/>
  <c r="J91" i="2"/>
  <c r="I91" i="2"/>
  <c r="H91" i="2"/>
  <c r="G91" i="2"/>
  <c r="AE4" i="32"/>
  <c r="Q4" i="32"/>
  <c r="G3" i="20"/>
  <c r="H3" i="20"/>
  <c r="I3" i="20"/>
  <c r="J3" i="20"/>
  <c r="K3" i="20"/>
  <c r="L3" i="20"/>
  <c r="M3" i="20"/>
  <c r="N3" i="20"/>
  <c r="O3" i="20"/>
  <c r="P3" i="20"/>
  <c r="Q3" i="20"/>
  <c r="F3" i="20"/>
  <c r="F2" i="20"/>
  <c r="U3" i="20"/>
  <c r="V3" i="20"/>
  <c r="W3" i="20"/>
  <c r="X3" i="20"/>
  <c r="Y3" i="20"/>
  <c r="Z3" i="20"/>
  <c r="AA3" i="20"/>
  <c r="AB3" i="20"/>
  <c r="AC3" i="20"/>
  <c r="AD3" i="20"/>
  <c r="AE3" i="20"/>
  <c r="T3" i="20"/>
  <c r="T2" i="20"/>
  <c r="F2" i="23"/>
  <c r="T2" i="23"/>
  <c r="F2" i="16"/>
  <c r="T2" i="16"/>
  <c r="G3" i="19"/>
  <c r="H3" i="19"/>
  <c r="I3" i="19"/>
  <c r="J3" i="19"/>
  <c r="K3" i="19"/>
  <c r="L3" i="19"/>
  <c r="M3" i="19"/>
  <c r="N3" i="19"/>
  <c r="O3" i="19"/>
  <c r="P3" i="19"/>
  <c r="Q3" i="19"/>
  <c r="F3" i="19"/>
  <c r="F2" i="19"/>
  <c r="U3" i="19"/>
  <c r="V3" i="19"/>
  <c r="W3" i="19"/>
  <c r="X3" i="19"/>
  <c r="Y3" i="19"/>
  <c r="Z3" i="19"/>
  <c r="AA3" i="19"/>
  <c r="AB3" i="19"/>
  <c r="AC3" i="19"/>
  <c r="AD3" i="19"/>
  <c r="AE3" i="19"/>
  <c r="T3" i="19"/>
  <c r="T2" i="19"/>
  <c r="T2" i="18"/>
  <c r="U3" i="18"/>
  <c r="V3" i="18"/>
  <c r="W3" i="18"/>
  <c r="X3" i="18"/>
  <c r="Y3" i="18"/>
  <c r="Z3" i="18"/>
  <c r="AA3" i="18"/>
  <c r="AB3" i="18"/>
  <c r="AC3" i="18"/>
  <c r="AD3" i="18"/>
  <c r="AE3" i="18"/>
  <c r="T3" i="18"/>
  <c r="G3" i="18"/>
  <c r="H3" i="18"/>
  <c r="I3" i="18"/>
  <c r="J3" i="18"/>
  <c r="K3" i="18"/>
  <c r="L3" i="18"/>
  <c r="M3" i="18"/>
  <c r="N3" i="18"/>
  <c r="O3" i="18"/>
  <c r="P3" i="18"/>
  <c r="Q3" i="18"/>
  <c r="F3" i="18"/>
  <c r="F2" i="18"/>
  <c r="F2" i="17"/>
  <c r="G3" i="17"/>
  <c r="H3" i="17"/>
  <c r="I3" i="17"/>
  <c r="J3" i="17"/>
  <c r="K3" i="17"/>
  <c r="L3" i="17"/>
  <c r="M3" i="17"/>
  <c r="N3" i="17"/>
  <c r="O3" i="17"/>
  <c r="P3" i="17"/>
  <c r="Q3" i="17"/>
  <c r="F3" i="17"/>
  <c r="U3" i="17"/>
  <c r="V3" i="17"/>
  <c r="W3" i="17"/>
  <c r="X3" i="17"/>
  <c r="Y3" i="17"/>
  <c r="Z3" i="17"/>
  <c r="AA3" i="17"/>
  <c r="AB3" i="17"/>
  <c r="AC3" i="17"/>
  <c r="AD3" i="17"/>
  <c r="AE3" i="17"/>
  <c r="T3" i="17"/>
  <c r="T2" i="17"/>
  <c r="U3" i="9"/>
  <c r="V3" i="9"/>
  <c r="W3" i="9"/>
  <c r="X3" i="9"/>
  <c r="Y3" i="9"/>
  <c r="Z3" i="9"/>
  <c r="AA3" i="9"/>
  <c r="AB3" i="9"/>
  <c r="AC3" i="9"/>
  <c r="AD3" i="9"/>
  <c r="AE3" i="9"/>
  <c r="G3" i="9"/>
  <c r="H3" i="9"/>
  <c r="I3" i="9"/>
  <c r="J3" i="9"/>
  <c r="K3" i="9"/>
  <c r="L3" i="9"/>
  <c r="M3" i="9"/>
  <c r="N3" i="9"/>
  <c r="O3" i="9"/>
  <c r="P3" i="9"/>
  <c r="Q3" i="9"/>
  <c r="F3" i="9"/>
  <c r="F2" i="9"/>
  <c r="T3" i="9"/>
  <c r="T2" i="9"/>
  <c r="T2" i="8"/>
  <c r="F2" i="8"/>
  <c r="AF14" i="20"/>
  <c r="AF19" i="20"/>
  <c r="AF20" i="20"/>
  <c r="AF33" i="20"/>
  <c r="AF36" i="20"/>
  <c r="AF15" i="19"/>
  <c r="AF55" i="19"/>
  <c r="R15" i="19"/>
  <c r="R55" i="19"/>
  <c r="AF19" i="18"/>
  <c r="AF15" i="18"/>
  <c r="AF46" i="18"/>
  <c r="T59" i="17"/>
  <c r="W59" i="17"/>
  <c r="X59" i="17"/>
  <c r="X59" i="4" s="1"/>
  <c r="AA59" i="17"/>
  <c r="AB59" i="17"/>
  <c r="AE59" i="17"/>
  <c r="AE59" i="4" s="1"/>
  <c r="AF15" i="17"/>
  <c r="T55" i="17"/>
  <c r="U55" i="17"/>
  <c r="V55" i="17"/>
  <c r="W55" i="17"/>
  <c r="X55" i="17"/>
  <c r="Y55" i="17"/>
  <c r="Z55" i="17"/>
  <c r="Z55" i="4" s="1"/>
  <c r="AA55" i="17"/>
  <c r="AB55" i="17"/>
  <c r="AB55" i="4" s="1"/>
  <c r="AC55" i="17"/>
  <c r="AC55" i="4" s="1"/>
  <c r="AD55" i="17"/>
  <c r="AE55" i="17"/>
  <c r="AE55" i="4" s="1"/>
  <c r="AF7" i="9"/>
  <c r="AF8" i="9"/>
  <c r="AF10" i="9"/>
  <c r="AF13" i="9"/>
  <c r="AF14" i="9"/>
  <c r="AF15" i="9"/>
  <c r="AF18" i="9"/>
  <c r="AF19" i="9"/>
  <c r="AF20" i="9"/>
  <c r="AF69" i="9"/>
  <c r="AF70" i="9"/>
  <c r="AF72" i="9"/>
  <c r="AF73" i="9"/>
  <c r="AF74" i="9"/>
  <c r="AF75" i="9"/>
  <c r="AF76" i="9"/>
  <c r="AF77" i="9"/>
  <c r="AF78" i="9"/>
  <c r="AF79" i="9"/>
  <c r="AF80" i="9"/>
  <c r="AF81" i="9"/>
  <c r="AF82" i="9"/>
  <c r="AF84" i="9"/>
  <c r="AF31" i="9"/>
  <c r="AF32" i="9"/>
  <c r="AF33" i="9"/>
  <c r="AF34" i="9"/>
  <c r="AF35" i="9"/>
  <c r="AF36" i="9"/>
  <c r="AF24" i="9"/>
  <c r="AF26" i="9"/>
  <c r="AF27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9" i="9"/>
  <c r="AF60" i="9"/>
  <c r="AF61" i="9"/>
  <c r="AF62" i="9"/>
  <c r="AF63" i="9"/>
  <c r="AF64" i="9"/>
  <c r="AF65" i="9"/>
  <c r="AF66" i="9"/>
  <c r="T55" i="4"/>
  <c r="U55" i="4"/>
  <c r="V55" i="4"/>
  <c r="W55" i="4"/>
  <c r="X55" i="4"/>
  <c r="Y55" i="4"/>
  <c r="AD55" i="4"/>
  <c r="R65" i="6"/>
  <c r="R7" i="6"/>
  <c r="R8" i="6"/>
  <c r="R10" i="6"/>
  <c r="R13" i="6"/>
  <c r="R14" i="6"/>
  <c r="R15" i="6"/>
  <c r="R18" i="6"/>
  <c r="R20" i="6"/>
  <c r="R69" i="6"/>
  <c r="R70" i="6"/>
  <c r="R73" i="6"/>
  <c r="R74" i="6"/>
  <c r="R75" i="6"/>
  <c r="R78" i="6"/>
  <c r="R79" i="6"/>
  <c r="R80" i="6"/>
  <c r="R81" i="6"/>
  <c r="R82" i="6"/>
  <c r="R84" i="6"/>
  <c r="R32" i="6"/>
  <c r="R33" i="6"/>
  <c r="R34" i="6"/>
  <c r="R35" i="6"/>
  <c r="R36" i="6"/>
  <c r="R27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AF65" i="6"/>
  <c r="AF7" i="6"/>
  <c r="AF8" i="6"/>
  <c r="AF10" i="6"/>
  <c r="AF13" i="6"/>
  <c r="AF14" i="6"/>
  <c r="AF15" i="6"/>
  <c r="AF18" i="6"/>
  <c r="AF19" i="6"/>
  <c r="AF20" i="6"/>
  <c r="AF69" i="6"/>
  <c r="AF70" i="6"/>
  <c r="AF72" i="6"/>
  <c r="AF73" i="6"/>
  <c r="AF74" i="6"/>
  <c r="AF75" i="6"/>
  <c r="AF78" i="6"/>
  <c r="AF79" i="6"/>
  <c r="AF80" i="6"/>
  <c r="AF81" i="6"/>
  <c r="AF82" i="6"/>
  <c r="AF84" i="6"/>
  <c r="AF31" i="6"/>
  <c r="AF32" i="6"/>
  <c r="AF33" i="6"/>
  <c r="AF34" i="6"/>
  <c r="AF35" i="6"/>
  <c r="AF36" i="6"/>
  <c r="AF27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T2" i="6"/>
  <c r="F2" i="6"/>
  <c r="U3" i="6"/>
  <c r="V3" i="6"/>
  <c r="W3" i="6"/>
  <c r="X3" i="6"/>
  <c r="Y3" i="6"/>
  <c r="Z3" i="6"/>
  <c r="AA3" i="6"/>
  <c r="AB3" i="6"/>
  <c r="AC3" i="6"/>
  <c r="AD3" i="6"/>
  <c r="AE3" i="6"/>
  <c r="T3" i="6"/>
  <c r="G3" i="6"/>
  <c r="H3" i="6"/>
  <c r="I3" i="6"/>
  <c r="J3" i="6"/>
  <c r="K3" i="6"/>
  <c r="L3" i="6"/>
  <c r="M3" i="6"/>
  <c r="N3" i="6"/>
  <c r="O3" i="6"/>
  <c r="P3" i="6"/>
  <c r="Q3" i="6"/>
  <c r="F3" i="6"/>
  <c r="C91" i="5"/>
  <c r="AL1" i="5"/>
  <c r="Y1" i="5"/>
  <c r="U149" i="4"/>
  <c r="V149" i="4"/>
  <c r="W149" i="4"/>
  <c r="X149" i="4"/>
  <c r="T149" i="4"/>
  <c r="G149" i="4"/>
  <c r="H149" i="4"/>
  <c r="I149" i="4"/>
  <c r="J149" i="4"/>
  <c r="F149" i="4"/>
  <c r="T2" i="4"/>
  <c r="F2" i="4"/>
  <c r="F59" i="17"/>
  <c r="G59" i="17"/>
  <c r="I59" i="17"/>
  <c r="J59" i="17"/>
  <c r="K59" i="17"/>
  <c r="N59" i="17"/>
  <c r="O59" i="17"/>
  <c r="F39" i="17"/>
  <c r="F39" i="4" s="1"/>
  <c r="G39" i="17"/>
  <c r="G39" i="4"/>
  <c r="H39" i="17"/>
  <c r="H39" i="4" s="1"/>
  <c r="J39" i="17"/>
  <c r="J39" i="4"/>
  <c r="F40" i="17"/>
  <c r="F40" i="4"/>
  <c r="H40" i="17"/>
  <c r="H40" i="4" s="1"/>
  <c r="J40" i="17"/>
  <c r="J40" i="4" s="1"/>
  <c r="G43" i="17"/>
  <c r="G43" i="4" s="1"/>
  <c r="J49" i="17"/>
  <c r="J49" i="4" s="1"/>
  <c r="P49" i="17"/>
  <c r="P49" i="4" s="1"/>
  <c r="G52" i="17"/>
  <c r="G52" i="4" s="1"/>
  <c r="H52" i="17"/>
  <c r="H52" i="4" s="1"/>
  <c r="I52" i="17"/>
  <c r="I52" i="4" s="1"/>
  <c r="J52" i="17"/>
  <c r="J52" i="4" s="1"/>
  <c r="K52" i="17"/>
  <c r="K52" i="4" s="1"/>
  <c r="F55" i="17"/>
  <c r="F55" i="4"/>
  <c r="G55" i="17"/>
  <c r="G55" i="4" s="1"/>
  <c r="H55" i="17"/>
  <c r="H55" i="4" s="1"/>
  <c r="I55" i="17"/>
  <c r="I55" i="4" s="1"/>
  <c r="J55" i="17"/>
  <c r="J55" i="4" s="1"/>
  <c r="K55" i="17"/>
  <c r="K55" i="4" s="1"/>
  <c r="L55" i="17"/>
  <c r="L55" i="4" s="1"/>
  <c r="M55" i="17"/>
  <c r="M55" i="4" s="1"/>
  <c r="N55" i="17"/>
  <c r="N55" i="4" s="1"/>
  <c r="O55" i="17"/>
  <c r="O55" i="4" s="1"/>
  <c r="P55" i="17"/>
  <c r="P55" i="4" s="1"/>
  <c r="Q55" i="17"/>
  <c r="Q55" i="4"/>
  <c r="U3" i="4"/>
  <c r="V3" i="4"/>
  <c r="W3" i="4"/>
  <c r="X3" i="4"/>
  <c r="Y3" i="4"/>
  <c r="Z3" i="4"/>
  <c r="AA3" i="4"/>
  <c r="AB3" i="4"/>
  <c r="AC3" i="4"/>
  <c r="AD3" i="4"/>
  <c r="AE3" i="4"/>
  <c r="T3" i="4"/>
  <c r="G3" i="4"/>
  <c r="H3" i="4"/>
  <c r="I3" i="4"/>
  <c r="J3" i="4"/>
  <c r="K3" i="4"/>
  <c r="L3" i="4"/>
  <c r="M3" i="4"/>
  <c r="N3" i="4"/>
  <c r="O3" i="4"/>
  <c r="P3" i="4"/>
  <c r="Q3" i="4"/>
  <c r="F3" i="4"/>
  <c r="O65" i="36"/>
  <c r="H65" i="36"/>
  <c r="AH158" i="42"/>
  <c r="AH113" i="42"/>
  <c r="R158" i="42"/>
  <c r="R113" i="42"/>
  <c r="AG113" i="42"/>
  <c r="AG158" i="42" s="1"/>
  <c r="AF113" i="42"/>
  <c r="AF158" i="42" s="1"/>
  <c r="AE113" i="42"/>
  <c r="AE158" i="42" s="1"/>
  <c r="AD113" i="42"/>
  <c r="AD158" i="42" s="1"/>
  <c r="AC113" i="42"/>
  <c r="AC158" i="42" s="1"/>
  <c r="AB113" i="42"/>
  <c r="AB158" i="42" s="1"/>
  <c r="AA113" i="42"/>
  <c r="AA158" i="42" s="1"/>
  <c r="Z113" i="42"/>
  <c r="Z158" i="42" s="1"/>
  <c r="Y113" i="42"/>
  <c r="Y158" i="42" s="1"/>
  <c r="X113" i="42"/>
  <c r="X158" i="42" s="1"/>
  <c r="W113" i="42"/>
  <c r="W158" i="42" s="1"/>
  <c r="V113" i="42"/>
  <c r="V158" i="42" s="1"/>
  <c r="G113" i="42"/>
  <c r="G158" i="42" s="1"/>
  <c r="H113" i="42"/>
  <c r="H158" i="42" s="1"/>
  <c r="I113" i="42"/>
  <c r="I158" i="42" s="1"/>
  <c r="J113" i="42"/>
  <c r="J158" i="42" s="1"/>
  <c r="K113" i="42"/>
  <c r="K158" i="42" s="1"/>
  <c r="L113" i="42"/>
  <c r="L158" i="42" s="1"/>
  <c r="M113" i="42"/>
  <c r="M158" i="42" s="1"/>
  <c r="N113" i="42"/>
  <c r="N158" i="42" s="1"/>
  <c r="O113" i="42"/>
  <c r="O158" i="42" s="1"/>
  <c r="P113" i="42"/>
  <c r="P158" i="42" s="1"/>
  <c r="Q113" i="42"/>
  <c r="Q158" i="42" s="1"/>
  <c r="F113" i="42"/>
  <c r="F158" i="42"/>
  <c r="E7" i="22"/>
  <c r="T24" i="6"/>
  <c r="T25" i="6"/>
  <c r="T26" i="6"/>
  <c r="U24" i="6"/>
  <c r="U25" i="6"/>
  <c r="U26" i="6"/>
  <c r="V24" i="6"/>
  <c r="V25" i="6"/>
  <c r="V26" i="6"/>
  <c r="W24" i="6"/>
  <c r="W25" i="6"/>
  <c r="W26" i="6"/>
  <c r="X24" i="6"/>
  <c r="X25" i="6"/>
  <c r="X26" i="6"/>
  <c r="Y24" i="6"/>
  <c r="Y25" i="6"/>
  <c r="Y26" i="6"/>
  <c r="Z24" i="6"/>
  <c r="Z25" i="6"/>
  <c r="Z26" i="6"/>
  <c r="AA25" i="6"/>
  <c r="AA26" i="6"/>
  <c r="AB24" i="6"/>
  <c r="AB25" i="6"/>
  <c r="AB26" i="6"/>
  <c r="AC24" i="6"/>
  <c r="AC25" i="6"/>
  <c r="AE24" i="6"/>
  <c r="AE25" i="6"/>
  <c r="AE26" i="6"/>
  <c r="T103" i="18"/>
  <c r="T52" i="18" s="1"/>
  <c r="T67" i="18"/>
  <c r="U67" i="18"/>
  <c r="V67" i="18"/>
  <c r="W67" i="18"/>
  <c r="X67" i="18"/>
  <c r="Y67" i="18"/>
  <c r="Z103" i="18"/>
  <c r="Z52" i="18" s="1"/>
  <c r="Z67" i="18"/>
  <c r="AA103" i="18"/>
  <c r="AA52" i="18" s="1"/>
  <c r="AA67" i="18"/>
  <c r="AB103" i="18"/>
  <c r="AB52" i="18"/>
  <c r="AB52" i="17" s="1"/>
  <c r="AB52" i="4"/>
  <c r="AB67" i="18"/>
  <c r="AC28" i="18"/>
  <c r="AC103" i="18"/>
  <c r="AC52" i="18" s="1"/>
  <c r="AC52" i="17" s="1"/>
  <c r="AC52" i="4" s="1"/>
  <c r="AC67" i="18"/>
  <c r="AD103" i="18"/>
  <c r="AD52" i="18" s="1"/>
  <c r="AD52" i="17" s="1"/>
  <c r="AD52" i="4" s="1"/>
  <c r="AD67" i="18"/>
  <c r="AE103" i="18"/>
  <c r="AE52" i="18" s="1"/>
  <c r="AE52" i="17" s="1"/>
  <c r="AE52" i="4" s="1"/>
  <c r="AE67" i="18"/>
  <c r="AE23" i="17"/>
  <c r="T28" i="16"/>
  <c r="AA28" i="16"/>
  <c r="AF25" i="16"/>
  <c r="AD28" i="16"/>
  <c r="AE28" i="16"/>
  <c r="AB28" i="23"/>
  <c r="X28" i="20"/>
  <c r="Y28" i="20"/>
  <c r="Z28" i="20"/>
  <c r="AB28" i="20"/>
  <c r="AC28" i="20"/>
  <c r="AD28" i="20"/>
  <c r="AE28" i="20"/>
  <c r="K48" i="36"/>
  <c r="L48" i="36"/>
  <c r="M48" i="36"/>
  <c r="N48" i="36"/>
  <c r="K50" i="36"/>
  <c r="L50" i="36"/>
  <c r="M50" i="36"/>
  <c r="N50" i="36"/>
  <c r="O56" i="36"/>
  <c r="F103" i="18"/>
  <c r="F52" i="18"/>
  <c r="F67" i="18"/>
  <c r="G67" i="18"/>
  <c r="H67" i="18"/>
  <c r="I67" i="18"/>
  <c r="J67" i="18"/>
  <c r="K67" i="18"/>
  <c r="L103" i="18"/>
  <c r="L52" i="18" s="1"/>
  <c r="L67" i="18"/>
  <c r="M103" i="18"/>
  <c r="M52" i="18" s="1"/>
  <c r="M67" i="18"/>
  <c r="N103" i="18"/>
  <c r="N52" i="18" s="1"/>
  <c r="N67" i="18"/>
  <c r="O103" i="18"/>
  <c r="O52" i="18" s="1"/>
  <c r="O52" i="17"/>
  <c r="O52" i="4" s="1"/>
  <c r="O67" i="18"/>
  <c r="P103" i="18"/>
  <c r="P52" i="18"/>
  <c r="P67" i="18"/>
  <c r="Q103" i="18"/>
  <c r="Q52" i="18"/>
  <c r="Q57" i="18" s="1"/>
  <c r="Q67" i="18"/>
  <c r="F28" i="16"/>
  <c r="K28" i="16"/>
  <c r="M28" i="16"/>
  <c r="N28" i="16"/>
  <c r="O28" i="16"/>
  <c r="Q28" i="16"/>
  <c r="I28" i="23"/>
  <c r="J28" i="23"/>
  <c r="K28" i="23"/>
  <c r="L28" i="23"/>
  <c r="M28" i="23"/>
  <c r="N28" i="23"/>
  <c r="H28" i="20"/>
  <c r="K28" i="20"/>
  <c r="N28" i="20"/>
  <c r="O28" i="20"/>
  <c r="Q28" i="20"/>
  <c r="D48" i="36"/>
  <c r="E48" i="36"/>
  <c r="F48" i="36"/>
  <c r="G48" i="36"/>
  <c r="D50" i="36"/>
  <c r="E50" i="36"/>
  <c r="F50" i="36"/>
  <c r="G50" i="36"/>
  <c r="H56" i="36"/>
  <c r="F8" i="17"/>
  <c r="F8" i="4"/>
  <c r="F13" i="17"/>
  <c r="F13" i="4"/>
  <c r="F14" i="17"/>
  <c r="F14" i="4" s="1"/>
  <c r="F18" i="17"/>
  <c r="F18" i="4" s="1"/>
  <c r="F20" i="17"/>
  <c r="F20" i="4" s="1"/>
  <c r="G8" i="17"/>
  <c r="G8" i="4" s="1"/>
  <c r="G13" i="17"/>
  <c r="G13" i="4"/>
  <c r="G14" i="17"/>
  <c r="G14" i="4"/>
  <c r="G18" i="17"/>
  <c r="G18" i="4" s="1"/>
  <c r="G20" i="17"/>
  <c r="G20" i="4" s="1"/>
  <c r="G143" i="42"/>
  <c r="H8" i="17"/>
  <c r="H8" i="4"/>
  <c r="H13" i="17"/>
  <c r="H13" i="4"/>
  <c r="H14" i="17"/>
  <c r="H14" i="4" s="1"/>
  <c r="H18" i="17"/>
  <c r="H18" i="4"/>
  <c r="H20" i="17"/>
  <c r="H20" i="4"/>
  <c r="I8" i="17"/>
  <c r="I8" i="4" s="1"/>
  <c r="I13" i="17"/>
  <c r="I13" i="4"/>
  <c r="I14" i="17"/>
  <c r="I14" i="4"/>
  <c r="I18" i="17"/>
  <c r="I18" i="4" s="1"/>
  <c r="I20" i="17"/>
  <c r="I20" i="4"/>
  <c r="J8" i="17"/>
  <c r="J8" i="4"/>
  <c r="J13" i="17"/>
  <c r="J13" i="4" s="1"/>
  <c r="J14" i="17"/>
  <c r="J14" i="4"/>
  <c r="J18" i="17"/>
  <c r="J18" i="4"/>
  <c r="J20" i="17"/>
  <c r="J20" i="4" s="1"/>
  <c r="K8" i="17"/>
  <c r="K8" i="4"/>
  <c r="K13" i="17"/>
  <c r="K13" i="4"/>
  <c r="K14" i="17"/>
  <c r="K14" i="4" s="1"/>
  <c r="K18" i="17"/>
  <c r="K18" i="4"/>
  <c r="K20" i="17"/>
  <c r="K20" i="4"/>
  <c r="L8" i="17"/>
  <c r="L8" i="4" s="1"/>
  <c r="L13" i="17"/>
  <c r="L13" i="4" s="1"/>
  <c r="L14" i="17"/>
  <c r="L14" i="4"/>
  <c r="L18" i="17"/>
  <c r="L18" i="4" s="1"/>
  <c r="L20" i="17"/>
  <c r="L20" i="4"/>
  <c r="M8" i="17"/>
  <c r="M8" i="4"/>
  <c r="M13" i="17"/>
  <c r="M13" i="4" s="1"/>
  <c r="M14" i="17"/>
  <c r="M14" i="4"/>
  <c r="M18" i="17"/>
  <c r="M18" i="4"/>
  <c r="M19" i="17"/>
  <c r="M20" i="17"/>
  <c r="M20" i="4"/>
  <c r="N8" i="17"/>
  <c r="N8" i="4" s="1"/>
  <c r="N13" i="17"/>
  <c r="N13" i="4"/>
  <c r="N14" i="17"/>
  <c r="N14" i="4"/>
  <c r="N18" i="17"/>
  <c r="N18" i="4" s="1"/>
  <c r="N20" i="17"/>
  <c r="N20" i="4" s="1"/>
  <c r="O8" i="17"/>
  <c r="O8" i="4"/>
  <c r="O13" i="17"/>
  <c r="O13" i="4" s="1"/>
  <c r="O14" i="17"/>
  <c r="O14" i="4"/>
  <c r="O18" i="17"/>
  <c r="O18" i="4"/>
  <c r="O19" i="17"/>
  <c r="O19" i="4" s="1"/>
  <c r="O20" i="17"/>
  <c r="O20" i="4" s="1"/>
  <c r="P8" i="17"/>
  <c r="P8" i="4"/>
  <c r="P13" i="17"/>
  <c r="P13" i="4" s="1"/>
  <c r="P14" i="17"/>
  <c r="P14" i="4" s="1"/>
  <c r="P18" i="17"/>
  <c r="P18" i="4"/>
  <c r="P20" i="17"/>
  <c r="P20" i="4" s="1"/>
  <c r="Q8" i="17"/>
  <c r="Q8" i="4" s="1"/>
  <c r="Q13" i="17"/>
  <c r="Q13" i="4"/>
  <c r="Q14" i="17"/>
  <c r="Q14" i="4" s="1"/>
  <c r="Q18" i="17"/>
  <c r="Q18" i="4"/>
  <c r="Q20" i="17"/>
  <c r="Q20" i="4"/>
  <c r="AC8" i="17"/>
  <c r="AC8" i="4" s="1"/>
  <c r="AC13" i="17"/>
  <c r="AC13" i="4" s="1"/>
  <c r="AC14" i="17"/>
  <c r="AC14" i="4"/>
  <c r="AC18" i="17"/>
  <c r="AC18" i="4" s="1"/>
  <c r="AC19" i="17"/>
  <c r="AC19" i="4"/>
  <c r="AC20" i="17"/>
  <c r="AC20" i="4"/>
  <c r="AB8" i="17"/>
  <c r="AB8" i="4" s="1"/>
  <c r="AB13" i="17"/>
  <c r="AB13" i="4" s="1"/>
  <c r="AB14" i="17"/>
  <c r="AB14" i="4"/>
  <c r="AB18" i="17"/>
  <c r="AB18" i="4" s="1"/>
  <c r="AB19" i="17"/>
  <c r="AB19" i="4"/>
  <c r="AB20" i="17"/>
  <c r="AB20" i="4"/>
  <c r="AD8" i="17"/>
  <c r="AD8" i="4" s="1"/>
  <c r="AD13" i="17"/>
  <c r="AD13" i="4" s="1"/>
  <c r="AD14" i="17"/>
  <c r="AD14" i="4"/>
  <c r="AD18" i="17"/>
  <c r="AD18" i="4" s="1"/>
  <c r="AD19" i="17"/>
  <c r="AD19" i="4" s="1"/>
  <c r="AD20" i="17"/>
  <c r="AD20" i="4"/>
  <c r="AE8" i="17"/>
  <c r="AE8" i="4" s="1"/>
  <c r="AE13" i="17"/>
  <c r="AE13" i="4" s="1"/>
  <c r="AE14" i="17"/>
  <c r="AE14" i="4"/>
  <c r="AE18" i="17"/>
  <c r="AE18" i="4" s="1"/>
  <c r="AE20" i="17"/>
  <c r="AE20" i="4"/>
  <c r="Z8" i="17"/>
  <c r="Z8" i="4" s="1"/>
  <c r="Z13" i="17"/>
  <c r="Z13" i="4" s="1"/>
  <c r="Z14" i="17"/>
  <c r="Z14" i="4" s="1"/>
  <c r="Z18" i="17"/>
  <c r="Z18" i="4"/>
  <c r="Z20" i="17"/>
  <c r="Z20" i="4"/>
  <c r="Y8" i="17"/>
  <c r="Y8" i="4" s="1"/>
  <c r="Y13" i="17"/>
  <c r="Y13" i="4"/>
  <c r="Y14" i="17"/>
  <c r="Y14" i="4" s="1"/>
  <c r="Y18" i="17"/>
  <c r="Y18" i="4" s="1"/>
  <c r="Y19" i="17"/>
  <c r="Y19" i="4"/>
  <c r="Y20" i="17"/>
  <c r="Y20" i="4"/>
  <c r="AA8" i="17"/>
  <c r="AA8" i="4" s="1"/>
  <c r="AA13" i="17"/>
  <c r="AA13" i="4"/>
  <c r="AA14" i="17"/>
  <c r="AA14" i="4" s="1"/>
  <c r="AA18" i="17"/>
  <c r="AA18" i="4" s="1"/>
  <c r="AA19" i="17"/>
  <c r="AA19" i="4"/>
  <c r="AA20" i="17"/>
  <c r="AA20" i="4"/>
  <c r="W8" i="17"/>
  <c r="W8" i="4" s="1"/>
  <c r="W13" i="17"/>
  <c r="W13" i="4"/>
  <c r="W14" i="17"/>
  <c r="W14" i="4" s="1"/>
  <c r="W18" i="17"/>
  <c r="W18" i="4" s="1"/>
  <c r="W19" i="17"/>
  <c r="W19" i="4"/>
  <c r="W20" i="17"/>
  <c r="W20" i="4"/>
  <c r="V8" i="17"/>
  <c r="V8" i="4" s="1"/>
  <c r="V13" i="17"/>
  <c r="V13" i="4"/>
  <c r="V14" i="17"/>
  <c r="V14" i="4" s="1"/>
  <c r="V18" i="17"/>
  <c r="V18" i="4" s="1"/>
  <c r="V19" i="17"/>
  <c r="V19" i="4"/>
  <c r="V20" i="17"/>
  <c r="V20" i="4"/>
  <c r="X8" i="17"/>
  <c r="X8" i="4" s="1"/>
  <c r="X13" i="17"/>
  <c r="X13" i="4"/>
  <c r="X14" i="17"/>
  <c r="X14" i="4" s="1"/>
  <c r="X18" i="17"/>
  <c r="X18" i="4" s="1"/>
  <c r="X19" i="17"/>
  <c r="X19" i="4"/>
  <c r="X20" i="17"/>
  <c r="X20" i="4"/>
  <c r="T8" i="17"/>
  <c r="T8" i="4" s="1"/>
  <c r="AF8" i="4" s="1"/>
  <c r="T13" i="17"/>
  <c r="T13" i="4" s="1"/>
  <c r="T14" i="17"/>
  <c r="T14" i="4"/>
  <c r="T18" i="17"/>
  <c r="T18" i="4"/>
  <c r="T19" i="17"/>
  <c r="T20" i="17"/>
  <c r="T20" i="4"/>
  <c r="U8" i="17"/>
  <c r="U8" i="4" s="1"/>
  <c r="U13" i="17"/>
  <c r="U13" i="4"/>
  <c r="U14" i="17"/>
  <c r="U14" i="4" s="1"/>
  <c r="U18" i="17"/>
  <c r="U18" i="4" s="1"/>
  <c r="U19" i="17"/>
  <c r="U19" i="4"/>
  <c r="U20" i="17"/>
  <c r="U20" i="4"/>
  <c r="N95" i="36"/>
  <c r="M95" i="36"/>
  <c r="L95" i="36"/>
  <c r="K95" i="36"/>
  <c r="M92" i="36"/>
  <c r="L92" i="36"/>
  <c r="K92" i="36"/>
  <c r="N70" i="36"/>
  <c r="O70" i="36" s="1"/>
  <c r="N80" i="36"/>
  <c r="M80" i="36"/>
  <c r="L80" i="36"/>
  <c r="K80" i="36"/>
  <c r="N79" i="36"/>
  <c r="O79" i="36" s="1"/>
  <c r="M79" i="36"/>
  <c r="L79" i="36"/>
  <c r="K79" i="36"/>
  <c r="M70" i="36"/>
  <c r="L70" i="36"/>
  <c r="K70" i="36"/>
  <c r="M69" i="36"/>
  <c r="L69" i="36"/>
  <c r="K69" i="36"/>
  <c r="G70" i="36"/>
  <c r="H70" i="36" s="1"/>
  <c r="G95" i="36"/>
  <c r="F95" i="36"/>
  <c r="E95" i="36"/>
  <c r="D95" i="36"/>
  <c r="G92" i="36"/>
  <c r="F92" i="36"/>
  <c r="E92" i="36"/>
  <c r="D92" i="36"/>
  <c r="O80" i="36"/>
  <c r="G80" i="36"/>
  <c r="H80" i="36" s="1"/>
  <c r="G79" i="36"/>
  <c r="H79" i="36" s="1"/>
  <c r="F80" i="36"/>
  <c r="E80" i="36"/>
  <c r="D80" i="36"/>
  <c r="F79" i="36"/>
  <c r="E79" i="36"/>
  <c r="D79" i="36"/>
  <c r="F70" i="36"/>
  <c r="E70" i="36"/>
  <c r="D70" i="36"/>
  <c r="G69" i="36"/>
  <c r="F69" i="36"/>
  <c r="E69" i="36"/>
  <c r="D69" i="36"/>
  <c r="E118" i="36"/>
  <c r="E119" i="36"/>
  <c r="E120" i="36"/>
  <c r="E135" i="36"/>
  <c r="E139" i="36"/>
  <c r="F118" i="36"/>
  <c r="F119" i="36"/>
  <c r="F120" i="36"/>
  <c r="F135" i="36"/>
  <c r="F139" i="36"/>
  <c r="D139" i="36"/>
  <c r="G139" i="36"/>
  <c r="G118" i="36"/>
  <c r="G119" i="36"/>
  <c r="G120" i="36"/>
  <c r="G135" i="36"/>
  <c r="D118" i="36"/>
  <c r="D119" i="36"/>
  <c r="D120" i="36"/>
  <c r="H120" i="36" s="1"/>
  <c r="D135" i="36"/>
  <c r="R35" i="42"/>
  <c r="R36" i="42"/>
  <c r="R37" i="42"/>
  <c r="R38" i="42"/>
  <c r="R39" i="42"/>
  <c r="U70" i="17"/>
  <c r="U71" i="17"/>
  <c r="U73" i="17"/>
  <c r="U74" i="17"/>
  <c r="U75" i="17"/>
  <c r="U78" i="17"/>
  <c r="U79" i="17"/>
  <c r="U80" i="17"/>
  <c r="U81" i="17"/>
  <c r="U82" i="17"/>
  <c r="U84" i="17"/>
  <c r="U31" i="17"/>
  <c r="U31" i="4"/>
  <c r="U33" i="17"/>
  <c r="U33" i="4"/>
  <c r="U34" i="17"/>
  <c r="U34" i="4"/>
  <c r="U35" i="17"/>
  <c r="U35" i="4" s="1"/>
  <c r="U36" i="17"/>
  <c r="U36" i="4"/>
  <c r="U41" i="17"/>
  <c r="U41" i="4"/>
  <c r="U48" i="17"/>
  <c r="U48" i="4"/>
  <c r="U49" i="17"/>
  <c r="U49" i="4"/>
  <c r="U53" i="17"/>
  <c r="U53" i="4"/>
  <c r="U54" i="17"/>
  <c r="U54" i="4" s="1"/>
  <c r="U56" i="17"/>
  <c r="U56" i="4"/>
  <c r="U60" i="17"/>
  <c r="U61" i="17"/>
  <c r="U62" i="17"/>
  <c r="U63" i="17"/>
  <c r="U64" i="17"/>
  <c r="U65" i="17"/>
  <c r="U65" i="4" s="1"/>
  <c r="U66" i="17"/>
  <c r="V70" i="17"/>
  <c r="V71" i="17"/>
  <c r="V73" i="17"/>
  <c r="V74" i="17"/>
  <c r="V75" i="17"/>
  <c r="V79" i="17"/>
  <c r="V80" i="17"/>
  <c r="V81" i="17"/>
  <c r="V82" i="17"/>
  <c r="V84" i="17"/>
  <c r="V31" i="17"/>
  <c r="V31" i="4" s="1"/>
  <c r="V33" i="17"/>
  <c r="V33" i="4"/>
  <c r="V34" i="17"/>
  <c r="V34" i="4"/>
  <c r="V35" i="17"/>
  <c r="V35" i="4"/>
  <c r="V36" i="17"/>
  <c r="V36" i="4"/>
  <c r="V41" i="17"/>
  <c r="V41" i="4"/>
  <c r="V48" i="17"/>
  <c r="V48" i="4" s="1"/>
  <c r="V49" i="17"/>
  <c r="V49" i="4"/>
  <c r="V53" i="17"/>
  <c r="V53" i="4"/>
  <c r="V54" i="17"/>
  <c r="V54" i="4"/>
  <c r="V56" i="17"/>
  <c r="V56" i="4"/>
  <c r="V60" i="17"/>
  <c r="V61" i="17"/>
  <c r="V62" i="17"/>
  <c r="V63" i="17"/>
  <c r="V64" i="17"/>
  <c r="V65" i="17"/>
  <c r="V65" i="4"/>
  <c r="V66" i="17"/>
  <c r="W70" i="17"/>
  <c r="W71" i="17"/>
  <c r="W73" i="17"/>
  <c r="W74" i="17"/>
  <c r="W75" i="17"/>
  <c r="W78" i="17"/>
  <c r="W79" i="17"/>
  <c r="W80" i="17"/>
  <c r="W81" i="17"/>
  <c r="W82" i="17"/>
  <c r="W84" i="17"/>
  <c r="W31" i="17"/>
  <c r="W31" i="4"/>
  <c r="W33" i="17"/>
  <c r="W33" i="4"/>
  <c r="W34" i="17"/>
  <c r="W34" i="4"/>
  <c r="W35" i="17"/>
  <c r="W35" i="4" s="1"/>
  <c r="W36" i="17"/>
  <c r="W36" i="4" s="1"/>
  <c r="W41" i="17"/>
  <c r="W41" i="4" s="1"/>
  <c r="W48" i="17"/>
  <c r="W48" i="4" s="1"/>
  <c r="W49" i="17"/>
  <c r="W49" i="4"/>
  <c r="W53" i="17"/>
  <c r="W53" i="4" s="1"/>
  <c r="W54" i="17"/>
  <c r="W54" i="4"/>
  <c r="W56" i="17"/>
  <c r="W56" i="4"/>
  <c r="W60" i="17"/>
  <c r="W61" i="17"/>
  <c r="W62" i="17"/>
  <c r="W63" i="17"/>
  <c r="W64" i="17"/>
  <c r="W65" i="17"/>
  <c r="W66" i="17"/>
  <c r="X70" i="17"/>
  <c r="X71" i="17"/>
  <c r="X73" i="17"/>
  <c r="X74" i="17"/>
  <c r="X75" i="17"/>
  <c r="X78" i="17"/>
  <c r="X79" i="17"/>
  <c r="X80" i="17"/>
  <c r="X81" i="17"/>
  <c r="X82" i="17"/>
  <c r="X84" i="17"/>
  <c r="X31" i="17"/>
  <c r="X31" i="4" s="1"/>
  <c r="X33" i="17"/>
  <c r="X33" i="4"/>
  <c r="X34" i="17"/>
  <c r="X34" i="4" s="1"/>
  <c r="X35" i="17"/>
  <c r="X35" i="4" s="1"/>
  <c r="X36" i="17"/>
  <c r="X36" i="4"/>
  <c r="X41" i="17"/>
  <c r="X41" i="4"/>
  <c r="X48" i="17"/>
  <c r="X48" i="4"/>
  <c r="X49" i="17"/>
  <c r="X49" i="4"/>
  <c r="X53" i="17"/>
  <c r="X53" i="4" s="1"/>
  <c r="X54" i="17"/>
  <c r="X54" i="4" s="1"/>
  <c r="X56" i="17"/>
  <c r="X56" i="4"/>
  <c r="X60" i="17"/>
  <c r="X61" i="17"/>
  <c r="X62" i="17"/>
  <c r="X63" i="17"/>
  <c r="X64" i="17"/>
  <c r="X65" i="17"/>
  <c r="X65" i="4" s="1"/>
  <c r="X66" i="17"/>
  <c r="Y70" i="17"/>
  <c r="Y71" i="17"/>
  <c r="Y73" i="17"/>
  <c r="Y74" i="17"/>
  <c r="Y75" i="17"/>
  <c r="Y79" i="17"/>
  <c r="Y80" i="17"/>
  <c r="Y81" i="17"/>
  <c r="Y82" i="17"/>
  <c r="Y84" i="17"/>
  <c r="Y31" i="17"/>
  <c r="Y31" i="4"/>
  <c r="Y33" i="17"/>
  <c r="Y33" i="4" s="1"/>
  <c r="Y34" i="17"/>
  <c r="Y34" i="4" s="1"/>
  <c r="Y35" i="17"/>
  <c r="Y35" i="4"/>
  <c r="Y36" i="17"/>
  <c r="Y36" i="4" s="1"/>
  <c r="Y41" i="17"/>
  <c r="Y41" i="4" s="1"/>
  <c r="Y48" i="17"/>
  <c r="Y48" i="4"/>
  <c r="Y49" i="17"/>
  <c r="Y49" i="4" s="1"/>
  <c r="Y53" i="17"/>
  <c r="Y53" i="4" s="1"/>
  <c r="Y54" i="17"/>
  <c r="Y54" i="4"/>
  <c r="Y56" i="17"/>
  <c r="Y56" i="4" s="1"/>
  <c r="Y60" i="17"/>
  <c r="Y61" i="17"/>
  <c r="Y62" i="17"/>
  <c r="Y63" i="17"/>
  <c r="Y64" i="17"/>
  <c r="Y65" i="17"/>
  <c r="Y65" i="4"/>
  <c r="Y66" i="17"/>
  <c r="Z70" i="17"/>
  <c r="Z71" i="17"/>
  <c r="Z73" i="17"/>
  <c r="Z74" i="17"/>
  <c r="Z75" i="17"/>
  <c r="Z78" i="17"/>
  <c r="Z79" i="17"/>
  <c r="Z80" i="17"/>
  <c r="Z81" i="17"/>
  <c r="Z82" i="17"/>
  <c r="Z84" i="17"/>
  <c r="Z31" i="17"/>
  <c r="Z31" i="4"/>
  <c r="Z33" i="17"/>
  <c r="Z33" i="4"/>
  <c r="Z34" i="17"/>
  <c r="Z34" i="4" s="1"/>
  <c r="Z35" i="17"/>
  <c r="Z35" i="4" s="1"/>
  <c r="Z36" i="17"/>
  <c r="Z36" i="4"/>
  <c r="Z41" i="17"/>
  <c r="Z41" i="4"/>
  <c r="Z48" i="17"/>
  <c r="Z48" i="4"/>
  <c r="Z49" i="17"/>
  <c r="Z49" i="4"/>
  <c r="Z53" i="17"/>
  <c r="Z53" i="4" s="1"/>
  <c r="Z54" i="17"/>
  <c r="Z54" i="4" s="1"/>
  <c r="Z56" i="17"/>
  <c r="Z56" i="4"/>
  <c r="Z60" i="17"/>
  <c r="Z61" i="17"/>
  <c r="Z62" i="17"/>
  <c r="Z63" i="17"/>
  <c r="Z64" i="17"/>
  <c r="Z65" i="17"/>
  <c r="Z65" i="4" s="1"/>
  <c r="Z66" i="17"/>
  <c r="AA70" i="17"/>
  <c r="AA71" i="17"/>
  <c r="AA73" i="17"/>
  <c r="AA74" i="17"/>
  <c r="AA75" i="17"/>
  <c r="AA78" i="17"/>
  <c r="AA79" i="17"/>
  <c r="AA80" i="17"/>
  <c r="AA81" i="17"/>
  <c r="AA82" i="17"/>
  <c r="AA84" i="17"/>
  <c r="AA31" i="17"/>
  <c r="AA31" i="4"/>
  <c r="AA33" i="17"/>
  <c r="AA33" i="4" s="1"/>
  <c r="AA34" i="17"/>
  <c r="AA34" i="4" s="1"/>
  <c r="AA35" i="17"/>
  <c r="AA35" i="4"/>
  <c r="AA36" i="17"/>
  <c r="AA36" i="4" s="1"/>
  <c r="AA41" i="17"/>
  <c r="AA41" i="4" s="1"/>
  <c r="AA48" i="17"/>
  <c r="AA48" i="4"/>
  <c r="AA49" i="17"/>
  <c r="AA49" i="4" s="1"/>
  <c r="AA53" i="17"/>
  <c r="AA53" i="4" s="1"/>
  <c r="AA54" i="17"/>
  <c r="AA54" i="4" s="1"/>
  <c r="AA56" i="17"/>
  <c r="AA56" i="4"/>
  <c r="AA60" i="17"/>
  <c r="AA67" i="17" s="1"/>
  <c r="AA61" i="17"/>
  <c r="AA62" i="17"/>
  <c r="AA63" i="17"/>
  <c r="AA64" i="17"/>
  <c r="AA65" i="17"/>
  <c r="AA65" i="4"/>
  <c r="AA66" i="17"/>
  <c r="AB70" i="17"/>
  <c r="AB71" i="17"/>
  <c r="AB73" i="17"/>
  <c r="AB74" i="17"/>
  <c r="AB75" i="17"/>
  <c r="AB79" i="17"/>
  <c r="AB80" i="17"/>
  <c r="AB81" i="17"/>
  <c r="AB82" i="17"/>
  <c r="AB84" i="17"/>
  <c r="AB31" i="17"/>
  <c r="AB31" i="4"/>
  <c r="AB33" i="17"/>
  <c r="AB33" i="4"/>
  <c r="AB34" i="17"/>
  <c r="AB34" i="4"/>
  <c r="AB35" i="17"/>
  <c r="AB35" i="4" s="1"/>
  <c r="AB36" i="17"/>
  <c r="AB36" i="4" s="1"/>
  <c r="AB41" i="17"/>
  <c r="AB41" i="4"/>
  <c r="AB48" i="17"/>
  <c r="AB48" i="4"/>
  <c r="AB49" i="17"/>
  <c r="AB49" i="4"/>
  <c r="AB53" i="17"/>
  <c r="AB53" i="4"/>
  <c r="AB54" i="17"/>
  <c r="AB54" i="4" s="1"/>
  <c r="AB56" i="17"/>
  <c r="AB56" i="4" s="1"/>
  <c r="AB60" i="17"/>
  <c r="AB61" i="17"/>
  <c r="AB62" i="17"/>
  <c r="AB63" i="17"/>
  <c r="AB64" i="17"/>
  <c r="AB65" i="17"/>
  <c r="AB65" i="4" s="1"/>
  <c r="AB66" i="17"/>
  <c r="AC70" i="17"/>
  <c r="AC71" i="17"/>
  <c r="AC73" i="17"/>
  <c r="AC74" i="17"/>
  <c r="AC75" i="17"/>
  <c r="AC78" i="17"/>
  <c r="AC79" i="17"/>
  <c r="AC80" i="17"/>
  <c r="AC81" i="17"/>
  <c r="AC82" i="17"/>
  <c r="AC84" i="17"/>
  <c r="AC31" i="17"/>
  <c r="AC31" i="4" s="1"/>
  <c r="AC33" i="17"/>
  <c r="AC33" i="4"/>
  <c r="AC34" i="17"/>
  <c r="AC34" i="4"/>
  <c r="AC35" i="17"/>
  <c r="AC35" i="4"/>
  <c r="AC36" i="17"/>
  <c r="AC36" i="4"/>
  <c r="AC41" i="17"/>
  <c r="AC41" i="4" s="1"/>
  <c r="AC48" i="17"/>
  <c r="AC48" i="4" s="1"/>
  <c r="AC49" i="17"/>
  <c r="AC49" i="4"/>
  <c r="AC53" i="17"/>
  <c r="AC53" i="4"/>
  <c r="AC54" i="17"/>
  <c r="AC54" i="4"/>
  <c r="AC56" i="17"/>
  <c r="AC56" i="4"/>
  <c r="AC60" i="17"/>
  <c r="AC61" i="17"/>
  <c r="AC62" i="17"/>
  <c r="AC63" i="17"/>
  <c r="AC64" i="17"/>
  <c r="AC65" i="17"/>
  <c r="AC65" i="4" s="1"/>
  <c r="AC66" i="17"/>
  <c r="AD25" i="17"/>
  <c r="AD26" i="17"/>
  <c r="AD70" i="17"/>
  <c r="AD71" i="17"/>
  <c r="AD73" i="17"/>
  <c r="AD74" i="17"/>
  <c r="AD75" i="17"/>
  <c r="AD78" i="17"/>
  <c r="AD79" i="17"/>
  <c r="AD80" i="17"/>
  <c r="AD81" i="17"/>
  <c r="AD82" i="17"/>
  <c r="AD84" i="17"/>
  <c r="AD31" i="17"/>
  <c r="AD31" i="4" s="1"/>
  <c r="AD33" i="17"/>
  <c r="AD33" i="4"/>
  <c r="AD34" i="17"/>
  <c r="AD34" i="4" s="1"/>
  <c r="AD35" i="17"/>
  <c r="AD35" i="4" s="1"/>
  <c r="AD36" i="17"/>
  <c r="AD36" i="4"/>
  <c r="AD41" i="17"/>
  <c r="AD41" i="4" s="1"/>
  <c r="AD48" i="17"/>
  <c r="AD48" i="4" s="1"/>
  <c r="AD49" i="17"/>
  <c r="AD49" i="4"/>
  <c r="AD53" i="17"/>
  <c r="AD53" i="4" s="1"/>
  <c r="AD54" i="17"/>
  <c r="AD54" i="4" s="1"/>
  <c r="AD56" i="17"/>
  <c r="AD56" i="4"/>
  <c r="AD60" i="17"/>
  <c r="AD61" i="17"/>
  <c r="AD62" i="17"/>
  <c r="AD63" i="17"/>
  <c r="AD64" i="17"/>
  <c r="AD65" i="17"/>
  <c r="AD65" i="4" s="1"/>
  <c r="AD66" i="17"/>
  <c r="AE70" i="17"/>
  <c r="AE71" i="17"/>
  <c r="AE73" i="17"/>
  <c r="AE74" i="17"/>
  <c r="AE75" i="17"/>
  <c r="AE79" i="17"/>
  <c r="AE80" i="17"/>
  <c r="AE81" i="17"/>
  <c r="AE82" i="17"/>
  <c r="AE84" i="17"/>
  <c r="AE31" i="17"/>
  <c r="AE31" i="4" s="1"/>
  <c r="AE33" i="17"/>
  <c r="AE33" i="4"/>
  <c r="AE34" i="17"/>
  <c r="AE34" i="4" s="1"/>
  <c r="AE35" i="17"/>
  <c r="AE35" i="4" s="1"/>
  <c r="AE36" i="17"/>
  <c r="AE36" i="4"/>
  <c r="AE41" i="17"/>
  <c r="AE41" i="4" s="1"/>
  <c r="AE48" i="17"/>
  <c r="AE48" i="4" s="1"/>
  <c r="AE49" i="17"/>
  <c r="AE49" i="4"/>
  <c r="AE53" i="17"/>
  <c r="AE53" i="4" s="1"/>
  <c r="AE54" i="17"/>
  <c r="AE54" i="4" s="1"/>
  <c r="AE56" i="17"/>
  <c r="AE56" i="4"/>
  <c r="AE60" i="17"/>
  <c r="AE61" i="17"/>
  <c r="AE62" i="17"/>
  <c r="AE63" i="17"/>
  <c r="AE64" i="17"/>
  <c r="AE65" i="17"/>
  <c r="AE65" i="4"/>
  <c r="AE66" i="17"/>
  <c r="AF10" i="4"/>
  <c r="T70" i="17"/>
  <c r="T71" i="17"/>
  <c r="T73" i="17"/>
  <c r="T74" i="17"/>
  <c r="T75" i="17"/>
  <c r="T78" i="17"/>
  <c r="T79" i="17"/>
  <c r="T80" i="17"/>
  <c r="T81" i="17"/>
  <c r="T82" i="17"/>
  <c r="T84" i="17"/>
  <c r="T31" i="17"/>
  <c r="T31" i="4"/>
  <c r="T33" i="17"/>
  <c r="T33" i="4" s="1"/>
  <c r="T34" i="17"/>
  <c r="T34" i="4" s="1"/>
  <c r="T35" i="17"/>
  <c r="T35" i="4"/>
  <c r="T36" i="17"/>
  <c r="T36" i="4"/>
  <c r="T41" i="17"/>
  <c r="T41" i="4" s="1"/>
  <c r="T48" i="17"/>
  <c r="T48" i="4" s="1"/>
  <c r="T49" i="17"/>
  <c r="T49" i="4" s="1"/>
  <c r="T53" i="17"/>
  <c r="T53" i="4"/>
  <c r="T54" i="17"/>
  <c r="T54" i="4" s="1"/>
  <c r="T56" i="17"/>
  <c r="T56" i="4" s="1"/>
  <c r="T60" i="17"/>
  <c r="T61" i="17"/>
  <c r="T62" i="17"/>
  <c r="T63" i="17"/>
  <c r="T64" i="17"/>
  <c r="T65" i="17"/>
  <c r="T65" i="4"/>
  <c r="T66" i="17"/>
  <c r="U94" i="4"/>
  <c r="V94" i="4"/>
  <c r="W94" i="4"/>
  <c r="X94" i="4"/>
  <c r="Y94" i="4"/>
  <c r="Z94" i="4"/>
  <c r="AA94" i="4"/>
  <c r="AB94" i="4"/>
  <c r="AC94" i="4"/>
  <c r="AD94" i="4"/>
  <c r="AE94" i="4"/>
  <c r="F176" i="42"/>
  <c r="G173" i="42" s="1"/>
  <c r="G176" i="42" s="1"/>
  <c r="W178" i="42"/>
  <c r="X178" i="42" s="1"/>
  <c r="Y178" i="42" s="1"/>
  <c r="Z178" i="42" s="1"/>
  <c r="AA178" i="42" s="1"/>
  <c r="AB178" i="42" s="1"/>
  <c r="AC178" i="42" s="1"/>
  <c r="AD178" i="42" s="1"/>
  <c r="AE178" i="42" s="1"/>
  <c r="AF178" i="42" s="1"/>
  <c r="AG178" i="42" s="1"/>
  <c r="T94" i="4"/>
  <c r="R10" i="4"/>
  <c r="F70" i="17"/>
  <c r="G70" i="17"/>
  <c r="H70" i="17"/>
  <c r="I70" i="17"/>
  <c r="J70" i="17"/>
  <c r="K70" i="17"/>
  <c r="L70" i="17"/>
  <c r="M70" i="17"/>
  <c r="N70" i="17"/>
  <c r="O70" i="17"/>
  <c r="P70" i="17"/>
  <c r="Q70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F78" i="17"/>
  <c r="G78" i="17"/>
  <c r="I78" i="17"/>
  <c r="J78" i="17"/>
  <c r="L78" i="17"/>
  <c r="M78" i="17"/>
  <c r="O78" i="17"/>
  <c r="P78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F33" i="17"/>
  <c r="F33" i="4" s="1"/>
  <c r="G33" i="17"/>
  <c r="G33" i="4" s="1"/>
  <c r="H33" i="17"/>
  <c r="H33" i="4" s="1"/>
  <c r="I33" i="17"/>
  <c r="I33" i="4" s="1"/>
  <c r="J33" i="17"/>
  <c r="J33" i="4"/>
  <c r="K33" i="17"/>
  <c r="K33" i="4"/>
  <c r="L33" i="17"/>
  <c r="L33" i="4"/>
  <c r="M33" i="17"/>
  <c r="M33" i="4"/>
  <c r="N33" i="17"/>
  <c r="N33" i="4" s="1"/>
  <c r="O33" i="17"/>
  <c r="O33" i="4" s="1"/>
  <c r="P33" i="17"/>
  <c r="P33" i="4" s="1"/>
  <c r="Q33" i="17"/>
  <c r="Q33" i="4" s="1"/>
  <c r="F34" i="17"/>
  <c r="F34" i="4"/>
  <c r="G34" i="17"/>
  <c r="G34" i="4" s="1"/>
  <c r="H34" i="17"/>
  <c r="H34" i="4" s="1"/>
  <c r="I34" i="17"/>
  <c r="I34" i="4"/>
  <c r="J34" i="17"/>
  <c r="J34" i="4" s="1"/>
  <c r="K34" i="17"/>
  <c r="K34" i="4" s="1"/>
  <c r="L34" i="17"/>
  <c r="L34" i="4"/>
  <c r="M34" i="17"/>
  <c r="M34" i="4" s="1"/>
  <c r="N34" i="17"/>
  <c r="N34" i="4" s="1"/>
  <c r="O34" i="17"/>
  <c r="O34" i="4"/>
  <c r="P34" i="17"/>
  <c r="P34" i="4" s="1"/>
  <c r="Q34" i="17"/>
  <c r="Q34" i="4" s="1"/>
  <c r="F35" i="17"/>
  <c r="F35" i="4"/>
  <c r="G35" i="17"/>
  <c r="G35" i="4" s="1"/>
  <c r="H35" i="17"/>
  <c r="H35" i="4" s="1"/>
  <c r="I35" i="17"/>
  <c r="I35" i="4"/>
  <c r="J35" i="17"/>
  <c r="J35" i="4" s="1"/>
  <c r="K35" i="17"/>
  <c r="K35" i="4" s="1"/>
  <c r="L35" i="17"/>
  <c r="L35" i="4"/>
  <c r="M35" i="17"/>
  <c r="M35" i="4" s="1"/>
  <c r="N35" i="17"/>
  <c r="N35" i="4"/>
  <c r="O35" i="17"/>
  <c r="O35" i="4" s="1"/>
  <c r="P35" i="17"/>
  <c r="P35" i="4" s="1"/>
  <c r="Q35" i="17"/>
  <c r="Q35" i="4"/>
  <c r="F36" i="17"/>
  <c r="F36" i="4"/>
  <c r="G36" i="17"/>
  <c r="G36" i="4"/>
  <c r="H36" i="17"/>
  <c r="H36" i="4" s="1"/>
  <c r="I36" i="17"/>
  <c r="I36" i="4" s="1"/>
  <c r="J36" i="17"/>
  <c r="J36" i="4"/>
  <c r="K36" i="17"/>
  <c r="K36" i="4" s="1"/>
  <c r="L36" i="17"/>
  <c r="L36" i="4" s="1"/>
  <c r="M36" i="17"/>
  <c r="M36" i="4"/>
  <c r="N36" i="17"/>
  <c r="N36" i="4" s="1"/>
  <c r="O36" i="17"/>
  <c r="O36" i="4" s="1"/>
  <c r="P36" i="17"/>
  <c r="P36" i="4" s="1"/>
  <c r="Q36" i="17"/>
  <c r="Q36" i="4" s="1"/>
  <c r="F41" i="17"/>
  <c r="F41" i="4"/>
  <c r="G41" i="17"/>
  <c r="G41" i="4"/>
  <c r="H41" i="17"/>
  <c r="H41" i="4"/>
  <c r="I41" i="17"/>
  <c r="I41" i="4"/>
  <c r="J41" i="17"/>
  <c r="J41" i="4" s="1"/>
  <c r="K41" i="17"/>
  <c r="K41" i="4" s="1"/>
  <c r="L41" i="17"/>
  <c r="L41" i="4" s="1"/>
  <c r="M41" i="17"/>
  <c r="M41" i="4" s="1"/>
  <c r="N41" i="17"/>
  <c r="N41" i="4"/>
  <c r="O41" i="17"/>
  <c r="O41" i="4" s="1"/>
  <c r="P41" i="17"/>
  <c r="P41" i="4" s="1"/>
  <c r="Q41" i="17"/>
  <c r="Q41" i="4"/>
  <c r="F48" i="17"/>
  <c r="F48" i="4" s="1"/>
  <c r="G48" i="17"/>
  <c r="G48" i="4" s="1"/>
  <c r="H48" i="17"/>
  <c r="H48" i="4" s="1"/>
  <c r="I48" i="17"/>
  <c r="I48" i="4"/>
  <c r="J48" i="17"/>
  <c r="J48" i="4"/>
  <c r="K48" i="17"/>
  <c r="K48" i="4" s="1"/>
  <c r="L48" i="17"/>
  <c r="L48" i="4" s="1"/>
  <c r="M48" i="17"/>
  <c r="M48" i="4"/>
  <c r="N48" i="17"/>
  <c r="N48" i="4"/>
  <c r="O48" i="17"/>
  <c r="O48" i="4"/>
  <c r="P48" i="17"/>
  <c r="P48" i="4" s="1"/>
  <c r="Q48" i="17"/>
  <c r="Q48" i="4" s="1"/>
  <c r="F49" i="17"/>
  <c r="F49" i="4"/>
  <c r="G49" i="17"/>
  <c r="G49" i="4" s="1"/>
  <c r="H49" i="17"/>
  <c r="H49" i="4" s="1"/>
  <c r="I49" i="17"/>
  <c r="I49" i="4"/>
  <c r="K49" i="17"/>
  <c r="K49" i="4" s="1"/>
  <c r="L49" i="17"/>
  <c r="L49" i="4" s="1"/>
  <c r="M49" i="17"/>
  <c r="M49" i="4"/>
  <c r="N49" i="17"/>
  <c r="N49" i="4" s="1"/>
  <c r="O49" i="17"/>
  <c r="O49" i="4" s="1"/>
  <c r="Q49" i="17"/>
  <c r="Q49" i="4" s="1"/>
  <c r="L52" i="17"/>
  <c r="L52" i="4" s="1"/>
  <c r="N52" i="17"/>
  <c r="N52" i="4" s="1"/>
  <c r="P52" i="17"/>
  <c r="P52" i="4" s="1"/>
  <c r="Q52" i="17"/>
  <c r="Q52" i="4" s="1"/>
  <c r="F53" i="17"/>
  <c r="F53" i="4" s="1"/>
  <c r="G53" i="17"/>
  <c r="G53" i="4" s="1"/>
  <c r="H53" i="17"/>
  <c r="H53" i="4"/>
  <c r="I53" i="17"/>
  <c r="I53" i="4" s="1"/>
  <c r="J53" i="17"/>
  <c r="J53" i="4" s="1"/>
  <c r="K53" i="17"/>
  <c r="K53" i="4"/>
  <c r="L53" i="17"/>
  <c r="L53" i="4" s="1"/>
  <c r="M53" i="17"/>
  <c r="M53" i="4"/>
  <c r="N53" i="17"/>
  <c r="N53" i="4"/>
  <c r="O53" i="17"/>
  <c r="O53" i="4"/>
  <c r="P53" i="17"/>
  <c r="P53" i="4"/>
  <c r="Q53" i="17"/>
  <c r="Q53" i="4" s="1"/>
  <c r="F54" i="17"/>
  <c r="F54" i="4" s="1"/>
  <c r="G54" i="17"/>
  <c r="G54" i="4" s="1"/>
  <c r="H54" i="17"/>
  <c r="H54" i="4" s="1"/>
  <c r="I54" i="17"/>
  <c r="I54" i="4"/>
  <c r="J54" i="17"/>
  <c r="J54" i="4" s="1"/>
  <c r="K54" i="17"/>
  <c r="K54" i="4" s="1"/>
  <c r="L54" i="17"/>
  <c r="L54" i="4"/>
  <c r="M54" i="17"/>
  <c r="M54" i="4" s="1"/>
  <c r="N54" i="17"/>
  <c r="N54" i="4" s="1"/>
  <c r="O54" i="17"/>
  <c r="O54" i="4" s="1"/>
  <c r="P54" i="17"/>
  <c r="P54" i="4"/>
  <c r="Q54" i="17"/>
  <c r="Q54" i="4"/>
  <c r="F56" i="17"/>
  <c r="F56" i="4" s="1"/>
  <c r="G56" i="17"/>
  <c r="G56" i="4" s="1"/>
  <c r="H56" i="17"/>
  <c r="H56" i="4"/>
  <c r="I56" i="17"/>
  <c r="I56" i="4" s="1"/>
  <c r="J56" i="17"/>
  <c r="J56" i="4"/>
  <c r="K56" i="17"/>
  <c r="K56" i="4" s="1"/>
  <c r="L56" i="17"/>
  <c r="L56" i="4" s="1"/>
  <c r="M56" i="17"/>
  <c r="M56" i="4"/>
  <c r="N56" i="17"/>
  <c r="N56" i="4" s="1"/>
  <c r="O56" i="17"/>
  <c r="O56" i="4" s="1"/>
  <c r="P56" i="17"/>
  <c r="P56" i="4"/>
  <c r="Q56" i="17"/>
  <c r="Q56" i="4" s="1"/>
  <c r="F60" i="17"/>
  <c r="G60" i="17"/>
  <c r="H60" i="17"/>
  <c r="I60" i="17"/>
  <c r="J60" i="17"/>
  <c r="K60" i="17"/>
  <c r="L60" i="17"/>
  <c r="M60" i="17"/>
  <c r="N60" i="17"/>
  <c r="O60" i="17"/>
  <c r="P60" i="17"/>
  <c r="Q60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F65" i="17"/>
  <c r="F65" i="4"/>
  <c r="G65" i="17"/>
  <c r="G65" i="4" s="1"/>
  <c r="H65" i="17"/>
  <c r="H65" i="4" s="1"/>
  <c r="I65" i="17"/>
  <c r="I65" i="4" s="1"/>
  <c r="J65" i="17"/>
  <c r="J65" i="4" s="1"/>
  <c r="K65" i="17"/>
  <c r="K65" i="4"/>
  <c r="L65" i="17"/>
  <c r="L65" i="4" s="1"/>
  <c r="M65" i="17"/>
  <c r="M65" i="4" s="1"/>
  <c r="N65" i="17"/>
  <c r="N65" i="4"/>
  <c r="O65" i="17"/>
  <c r="O65" i="4" s="1"/>
  <c r="P65" i="17"/>
  <c r="P65" i="4" s="1"/>
  <c r="Q65" i="17"/>
  <c r="Q65" i="4"/>
  <c r="F66" i="17"/>
  <c r="G66" i="17"/>
  <c r="H66" i="17"/>
  <c r="I66" i="17"/>
  <c r="J66" i="17"/>
  <c r="K66" i="17"/>
  <c r="L66" i="17"/>
  <c r="M66" i="17"/>
  <c r="N66" i="17"/>
  <c r="O66" i="17"/>
  <c r="P66" i="17"/>
  <c r="Q66" i="17"/>
  <c r="G94" i="4"/>
  <c r="H94" i="4"/>
  <c r="I94" i="4"/>
  <c r="J94" i="4"/>
  <c r="K94" i="4"/>
  <c r="L94" i="4"/>
  <c r="M94" i="4"/>
  <c r="N94" i="4"/>
  <c r="O94" i="4"/>
  <c r="P94" i="4"/>
  <c r="Q94" i="4"/>
  <c r="G178" i="42"/>
  <c r="H178" i="42"/>
  <c r="I178" i="42"/>
  <c r="J178" i="42" s="1"/>
  <c r="K178" i="42" s="1"/>
  <c r="L178" i="42" s="1"/>
  <c r="M178" i="42" s="1"/>
  <c r="N178" i="42" s="1"/>
  <c r="O178" i="42" s="1"/>
  <c r="P178" i="42" s="1"/>
  <c r="Q178" i="42" s="1"/>
  <c r="F94" i="4"/>
  <c r="F180" i="42"/>
  <c r="AI125" i="42"/>
  <c r="AI124" i="42"/>
  <c r="F124" i="42"/>
  <c r="F125" i="42"/>
  <c r="F134" i="42"/>
  <c r="F142" i="42"/>
  <c r="F143" i="42"/>
  <c r="F144" i="42"/>
  <c r="F145" i="42"/>
  <c r="F149" i="42"/>
  <c r="D149" i="36" s="1"/>
  <c r="H149" i="36" s="1"/>
  <c r="G124" i="42"/>
  <c r="G125" i="42"/>
  <c r="G134" i="42"/>
  <c r="G142" i="42"/>
  <c r="R142" i="42" s="1"/>
  <c r="G144" i="42"/>
  <c r="G145" i="42"/>
  <c r="H124" i="42"/>
  <c r="H125" i="42"/>
  <c r="H134" i="42"/>
  <c r="H143" i="42"/>
  <c r="H144" i="42"/>
  <c r="H145" i="42"/>
  <c r="I124" i="42"/>
  <c r="I125" i="42"/>
  <c r="I134" i="42"/>
  <c r="E142" i="36"/>
  <c r="I143" i="42"/>
  <c r="I144" i="42"/>
  <c r="I145" i="42"/>
  <c r="J124" i="42"/>
  <c r="J125" i="42"/>
  <c r="J134" i="42"/>
  <c r="J143" i="42"/>
  <c r="E143" i="36" s="1"/>
  <c r="J144" i="42"/>
  <c r="J145" i="42"/>
  <c r="K124" i="42"/>
  <c r="K125" i="42"/>
  <c r="E125" i="36" s="1"/>
  <c r="K134" i="42"/>
  <c r="K143" i="42"/>
  <c r="K144" i="42"/>
  <c r="K145" i="42"/>
  <c r="L124" i="42"/>
  <c r="L125" i="42"/>
  <c r="L134" i="42"/>
  <c r="F141" i="36"/>
  <c r="L143" i="42"/>
  <c r="L144" i="42"/>
  <c r="L145" i="42"/>
  <c r="M124" i="42"/>
  <c r="M125" i="42"/>
  <c r="M134" i="42"/>
  <c r="M143" i="42"/>
  <c r="M144" i="42"/>
  <c r="F144" i="36" s="1"/>
  <c r="M145" i="42"/>
  <c r="N124" i="42"/>
  <c r="N125" i="42"/>
  <c r="N134" i="42"/>
  <c r="N143" i="42"/>
  <c r="N144" i="42"/>
  <c r="N145" i="42"/>
  <c r="O124" i="42"/>
  <c r="O125" i="42"/>
  <c r="O134" i="42"/>
  <c r="G141" i="36"/>
  <c r="O143" i="42"/>
  <c r="O144" i="42"/>
  <c r="O145" i="42"/>
  <c r="P124" i="42"/>
  <c r="P125" i="42"/>
  <c r="P134" i="42"/>
  <c r="P143" i="42"/>
  <c r="P144" i="42"/>
  <c r="P145" i="42"/>
  <c r="G145" i="36" s="1"/>
  <c r="Q124" i="42"/>
  <c r="Q125" i="42"/>
  <c r="Q134" i="42"/>
  <c r="Q143" i="42"/>
  <c r="Q144" i="42"/>
  <c r="Q145" i="42"/>
  <c r="V124" i="42"/>
  <c r="V125" i="42"/>
  <c r="V134" i="42"/>
  <c r="V141" i="42"/>
  <c r="V142" i="42"/>
  <c r="V143" i="42"/>
  <c r="V144" i="42"/>
  <c r="V145" i="42"/>
  <c r="W124" i="42"/>
  <c r="W125" i="42"/>
  <c r="W134" i="42"/>
  <c r="W141" i="42"/>
  <c r="W142" i="42"/>
  <c r="W145" i="42"/>
  <c r="W143" i="42"/>
  <c r="W144" i="42"/>
  <c r="W82" i="42"/>
  <c r="W99" i="42"/>
  <c r="X99" i="42" s="1"/>
  <c r="K99" i="36" s="1"/>
  <c r="W100" i="42"/>
  <c r="X100" i="42" s="1"/>
  <c r="Y100" i="42" s="1"/>
  <c r="Z100" i="42" s="1"/>
  <c r="AA100" i="42" s="1"/>
  <c r="AB100" i="42" s="1"/>
  <c r="AC100" i="42" s="1"/>
  <c r="AD100" i="42" s="1"/>
  <c r="AE100" i="42" s="1"/>
  <c r="V82" i="42"/>
  <c r="AG183" i="42"/>
  <c r="AF183" i="42"/>
  <c r="AE183" i="42"/>
  <c r="AD183" i="42"/>
  <c r="AC183" i="42"/>
  <c r="AB183" i="42"/>
  <c r="AA183" i="42"/>
  <c r="Z183" i="42"/>
  <c r="Y183" i="42"/>
  <c r="X183" i="42"/>
  <c r="W183" i="42"/>
  <c r="V183" i="42"/>
  <c r="AH179" i="42"/>
  <c r="AH174" i="42"/>
  <c r="AH175" i="42"/>
  <c r="AH170" i="42"/>
  <c r="AH166" i="42"/>
  <c r="AH161" i="42"/>
  <c r="X124" i="42"/>
  <c r="Y124" i="42"/>
  <c r="Z124" i="42"/>
  <c r="AA124" i="42"/>
  <c r="AB124" i="42"/>
  <c r="AC124" i="42"/>
  <c r="AD124" i="42"/>
  <c r="AE124" i="42"/>
  <c r="AF124" i="42"/>
  <c r="AG124" i="42"/>
  <c r="X125" i="42"/>
  <c r="Y125" i="42"/>
  <c r="Z125" i="42"/>
  <c r="AA125" i="42"/>
  <c r="AB125" i="42"/>
  <c r="AC125" i="42"/>
  <c r="AD125" i="42"/>
  <c r="AE125" i="42"/>
  <c r="AF125" i="42"/>
  <c r="AG125" i="42"/>
  <c r="X134" i="42"/>
  <c r="Y134" i="42"/>
  <c r="Z134" i="42"/>
  <c r="L134" i="36" s="1"/>
  <c r="AA134" i="42"/>
  <c r="AB134" i="42"/>
  <c r="AC134" i="42"/>
  <c r="AD134" i="42"/>
  <c r="AE134" i="42"/>
  <c r="AF134" i="42"/>
  <c r="AG134" i="42"/>
  <c r="AH135" i="42"/>
  <c r="X141" i="42"/>
  <c r="Y141" i="42"/>
  <c r="Z141" i="42"/>
  <c r="AA141" i="42"/>
  <c r="AB141" i="42"/>
  <c r="AC141" i="42"/>
  <c r="AD141" i="42"/>
  <c r="AE141" i="42"/>
  <c r="AF141" i="42"/>
  <c r="AG141" i="42"/>
  <c r="X142" i="42"/>
  <c r="Y142" i="42"/>
  <c r="Z142" i="42"/>
  <c r="AA142" i="42"/>
  <c r="AB142" i="42"/>
  <c r="AD142" i="42"/>
  <c r="AE142" i="42"/>
  <c r="AF142" i="42"/>
  <c r="AG142" i="42"/>
  <c r="X143" i="42"/>
  <c r="Y143" i="42"/>
  <c r="Z143" i="42"/>
  <c r="AA143" i="42"/>
  <c r="AB143" i="42"/>
  <c r="AC143" i="42"/>
  <c r="AD143" i="42"/>
  <c r="AE143" i="42"/>
  <c r="AF143" i="42"/>
  <c r="AG143" i="42"/>
  <c r="X144" i="42"/>
  <c r="Y144" i="42"/>
  <c r="Z144" i="42"/>
  <c r="AA144" i="42"/>
  <c r="AB144" i="42"/>
  <c r="AC144" i="42"/>
  <c r="AD144" i="42"/>
  <c r="AE144" i="42"/>
  <c r="AF144" i="42"/>
  <c r="N144" i="36" s="1"/>
  <c r="O144" i="36" s="1"/>
  <c r="AG144" i="42"/>
  <c r="X145" i="42"/>
  <c r="Y145" i="42"/>
  <c r="Z145" i="42"/>
  <c r="L145" i="36" s="1"/>
  <c r="AA145" i="42"/>
  <c r="AB145" i="42"/>
  <c r="AC145" i="42"/>
  <c r="AD145" i="42"/>
  <c r="AE145" i="42"/>
  <c r="AF145" i="42"/>
  <c r="AG145" i="42"/>
  <c r="N145" i="36" s="1"/>
  <c r="AH48" i="42"/>
  <c r="AH50" i="42"/>
  <c r="AH56" i="42"/>
  <c r="AG82" i="42"/>
  <c r="K101" i="36"/>
  <c r="K103" i="36"/>
  <c r="AF82" i="42"/>
  <c r="AE82" i="42"/>
  <c r="AD82" i="42"/>
  <c r="AC82" i="42"/>
  <c r="AB82" i="42"/>
  <c r="AA82" i="42"/>
  <c r="Z82" i="42"/>
  <c r="Y82" i="42"/>
  <c r="X82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G100" i="42"/>
  <c r="H100" i="42"/>
  <c r="R48" i="42"/>
  <c r="R50" i="42"/>
  <c r="R56" i="42"/>
  <c r="G103" i="42"/>
  <c r="H103" i="42" s="1"/>
  <c r="G104" i="42"/>
  <c r="H104" i="42"/>
  <c r="D104" i="36" s="1"/>
  <c r="G183" i="42"/>
  <c r="H183" i="42"/>
  <c r="I183" i="42"/>
  <c r="J183" i="42"/>
  <c r="K183" i="42"/>
  <c r="L183" i="42"/>
  <c r="M183" i="42"/>
  <c r="N183" i="42"/>
  <c r="O183" i="42"/>
  <c r="P183" i="42"/>
  <c r="Q183" i="42"/>
  <c r="F183" i="42"/>
  <c r="AC345" i="19"/>
  <c r="AC346" i="19"/>
  <c r="AC347" i="19"/>
  <c r="AC348" i="19"/>
  <c r="AC349" i="19"/>
  <c r="AC350" i="19"/>
  <c r="AC351" i="19"/>
  <c r="AC352" i="19"/>
  <c r="AA311" i="19"/>
  <c r="AA312" i="19"/>
  <c r="AA313" i="19"/>
  <c r="AA314" i="19"/>
  <c r="AB314" i="19"/>
  <c r="AA315" i="19"/>
  <c r="AA316" i="19"/>
  <c r="AA317" i="19"/>
  <c r="AA318" i="19"/>
  <c r="AA319" i="19"/>
  <c r="AA320" i="19"/>
  <c r="AA321" i="19"/>
  <c r="AB321" i="19"/>
  <c r="AA322" i="19"/>
  <c r="AB322" i="19"/>
  <c r="Z294" i="19"/>
  <c r="Z295" i="19"/>
  <c r="Z296" i="19"/>
  <c r="Y297" i="19"/>
  <c r="Z297" i="19"/>
  <c r="Z298" i="19"/>
  <c r="Z299" i="19"/>
  <c r="Z300" i="19"/>
  <c r="Z301" i="19"/>
  <c r="Z302" i="19"/>
  <c r="Z303" i="19"/>
  <c r="Y304" i="19"/>
  <c r="Z304" i="19"/>
  <c r="Y279" i="19"/>
  <c r="Y280" i="19"/>
  <c r="V246" i="19"/>
  <c r="V253" i="19"/>
  <c r="V254" i="19"/>
  <c r="Y147" i="8"/>
  <c r="Z147" i="8"/>
  <c r="AA147" i="8"/>
  <c r="AB147" i="8"/>
  <c r="AC147" i="8"/>
  <c r="AD147" i="8"/>
  <c r="AD155" i="8" s="1"/>
  <c r="AD63" i="8" s="1"/>
  <c r="AD63" i="6" s="1"/>
  <c r="AD63" i="4" s="1"/>
  <c r="AE147" i="8"/>
  <c r="A41" i="5"/>
  <c r="A42" i="5" s="1"/>
  <c r="V76" i="6"/>
  <c r="V77" i="6"/>
  <c r="V105" i="8"/>
  <c r="V59" i="8" s="1"/>
  <c r="V59" i="6" s="1"/>
  <c r="V118" i="8"/>
  <c r="V60" i="8" s="1"/>
  <c r="V60" i="6" s="1"/>
  <c r="V60" i="4" s="1"/>
  <c r="V121" i="8"/>
  <c r="V122" i="8"/>
  <c r="V134" i="8"/>
  <c r="V135" i="8"/>
  <c r="V147" i="8"/>
  <c r="V168" i="8"/>
  <c r="V64" i="8"/>
  <c r="V64" i="6"/>
  <c r="V64" i="4" s="1"/>
  <c r="V181" i="8"/>
  <c r="V66" i="8"/>
  <c r="V66" i="6" s="1"/>
  <c r="V66" i="4" s="1"/>
  <c r="W76" i="6"/>
  <c r="W77" i="6"/>
  <c r="W105" i="8"/>
  <c r="W59" i="8"/>
  <c r="W59" i="6"/>
  <c r="W118" i="8"/>
  <c r="W60" i="8"/>
  <c r="W60" i="6" s="1"/>
  <c r="W60" i="4" s="1"/>
  <c r="W121" i="8"/>
  <c r="W122" i="8"/>
  <c r="W134" i="8"/>
  <c r="W135" i="8"/>
  <c r="W147" i="8"/>
  <c r="W168" i="8"/>
  <c r="W64" i="8"/>
  <c r="W64" i="6" s="1"/>
  <c r="W64" i="4" s="1"/>
  <c r="W181" i="8"/>
  <c r="W66" i="8" s="1"/>
  <c r="W66" i="6" s="1"/>
  <c r="W66" i="4" s="1"/>
  <c r="X76" i="6"/>
  <c r="X77" i="6"/>
  <c r="X105" i="8"/>
  <c r="X59" i="8" s="1"/>
  <c r="X118" i="8"/>
  <c r="X60" i="8" s="1"/>
  <c r="X60" i="6" s="1"/>
  <c r="X121" i="8"/>
  <c r="X122" i="8"/>
  <c r="X134" i="8"/>
  <c r="X135" i="8"/>
  <c r="X147" i="8"/>
  <c r="X168" i="8"/>
  <c r="X64" i="8" s="1"/>
  <c r="X64" i="6" s="1"/>
  <c r="X64" i="4" s="1"/>
  <c r="X181" i="8"/>
  <c r="X66" i="8"/>
  <c r="Y76" i="6"/>
  <c r="Y77" i="6"/>
  <c r="Y105" i="8"/>
  <c r="Y59" i="8"/>
  <c r="Y59" i="6" s="1"/>
  <c r="Y118" i="8"/>
  <c r="Y60" i="8"/>
  <c r="Y60" i="6" s="1"/>
  <c r="Y60" i="4" s="1"/>
  <c r="Y121" i="8"/>
  <c r="Y122" i="8"/>
  <c r="Y134" i="8"/>
  <c r="Y135" i="8"/>
  <c r="Y168" i="8"/>
  <c r="Y64" i="8" s="1"/>
  <c r="Y64" i="6" s="1"/>
  <c r="Y181" i="8"/>
  <c r="Y66" i="8" s="1"/>
  <c r="Y66" i="6" s="1"/>
  <c r="Y66" i="4" s="1"/>
  <c r="Z76" i="6"/>
  <c r="Z77" i="6"/>
  <c r="Z23" i="6"/>
  <c r="Z105" i="8"/>
  <c r="Z59" i="8"/>
  <c r="Z59" i="6"/>
  <c r="Z118" i="8"/>
  <c r="Z60" i="8"/>
  <c r="Z60" i="6" s="1"/>
  <c r="Z60" i="4" s="1"/>
  <c r="Z121" i="8"/>
  <c r="Z122" i="8"/>
  <c r="Z134" i="8"/>
  <c r="Z135" i="8"/>
  <c r="Z168" i="8"/>
  <c r="Z64" i="8" s="1"/>
  <c r="Z64" i="6" s="1"/>
  <c r="Z64" i="4" s="1"/>
  <c r="Z181" i="8"/>
  <c r="Z66" i="8"/>
  <c r="Z66" i="6" s="1"/>
  <c r="Z66" i="4" s="1"/>
  <c r="AA76" i="6"/>
  <c r="AA77" i="6"/>
  <c r="AA23" i="6"/>
  <c r="AA105" i="8"/>
  <c r="AA59" i="8" s="1"/>
  <c r="AA118" i="8"/>
  <c r="AA60" i="8" s="1"/>
  <c r="AA60" i="6" s="1"/>
  <c r="AA60" i="4" s="1"/>
  <c r="AA121" i="8"/>
  <c r="AA122" i="8"/>
  <c r="AA134" i="8"/>
  <c r="AA135" i="8"/>
  <c r="AA168" i="8"/>
  <c r="AA64" i="8"/>
  <c r="AA64" i="6"/>
  <c r="AA64" i="4" s="1"/>
  <c r="AA181" i="8"/>
  <c r="AA66" i="8" s="1"/>
  <c r="AA66" i="6" s="1"/>
  <c r="AA66" i="4" s="1"/>
  <c r="AB76" i="6"/>
  <c r="AB77" i="6"/>
  <c r="AB23" i="6"/>
  <c r="AB105" i="8"/>
  <c r="AB59" i="8" s="1"/>
  <c r="AB59" i="6" s="1"/>
  <c r="AB118" i="8"/>
  <c r="AB60" i="8"/>
  <c r="AB60" i="6"/>
  <c r="AB60" i="4" s="1"/>
  <c r="AB121" i="8"/>
  <c r="AB122" i="8"/>
  <c r="AB134" i="8"/>
  <c r="AB135" i="8"/>
  <c r="AB168" i="8"/>
  <c r="AB64" i="8"/>
  <c r="AB64" i="6" s="1"/>
  <c r="AB64" i="4" s="1"/>
  <c r="AB181" i="8"/>
  <c r="AB66" i="8"/>
  <c r="AB66" i="6"/>
  <c r="AC76" i="6"/>
  <c r="AC77" i="6"/>
  <c r="AC23" i="6"/>
  <c r="AC105" i="8"/>
  <c r="AC59" i="8" s="1"/>
  <c r="AC59" i="6" s="1"/>
  <c r="AC118" i="8"/>
  <c r="AC60" i="8"/>
  <c r="AC60" i="6"/>
  <c r="AC60" i="4"/>
  <c r="AC121" i="8"/>
  <c r="AC122" i="8"/>
  <c r="AC134" i="8"/>
  <c r="AC135" i="8"/>
  <c r="AC168" i="8"/>
  <c r="AC64" i="8" s="1"/>
  <c r="AC64" i="6" s="1"/>
  <c r="AC64" i="4" s="1"/>
  <c r="AC181" i="8"/>
  <c r="AC66" i="8"/>
  <c r="AC66" i="6"/>
  <c r="AC66" i="4" s="1"/>
  <c r="AD76" i="6"/>
  <c r="AD77" i="6"/>
  <c r="AD23" i="6"/>
  <c r="AD105" i="8"/>
  <c r="AD59" i="8"/>
  <c r="AD59" i="6" s="1"/>
  <c r="AD118" i="8"/>
  <c r="AD60" i="8"/>
  <c r="AD60" i="6"/>
  <c r="AD121" i="8"/>
  <c r="AD122" i="8"/>
  <c r="AD134" i="8"/>
  <c r="AD135" i="8"/>
  <c r="AD168" i="8"/>
  <c r="AD64" i="8" s="1"/>
  <c r="AD64" i="6" s="1"/>
  <c r="AD64" i="4" s="1"/>
  <c r="AD181" i="8"/>
  <c r="AD66" i="8"/>
  <c r="AD66" i="6"/>
  <c r="AD66" i="4"/>
  <c r="AE76" i="6"/>
  <c r="AE77" i="6"/>
  <c r="AE23" i="6"/>
  <c r="AE105" i="8"/>
  <c r="AE59" i="8"/>
  <c r="AE59" i="6" s="1"/>
  <c r="AE118" i="8"/>
  <c r="AE60" i="8"/>
  <c r="AE60" i="6"/>
  <c r="AE60" i="4" s="1"/>
  <c r="AE121" i="8"/>
  <c r="AE122" i="8"/>
  <c r="AE134" i="8"/>
  <c r="AE135" i="8"/>
  <c r="AE168" i="8"/>
  <c r="AE64" i="8" s="1"/>
  <c r="AE64" i="6" s="1"/>
  <c r="AE181" i="8"/>
  <c r="AE66" i="8"/>
  <c r="AE66" i="6"/>
  <c r="AE66" i="4" s="1"/>
  <c r="V57" i="23"/>
  <c r="W57" i="23"/>
  <c r="X57" i="23"/>
  <c r="Y57" i="23"/>
  <c r="Z57" i="23"/>
  <c r="AA57" i="23"/>
  <c r="AB57" i="23"/>
  <c r="AC57" i="23"/>
  <c r="AD57" i="23"/>
  <c r="AE57" i="23"/>
  <c r="T57" i="23"/>
  <c r="U57" i="23"/>
  <c r="U76" i="6"/>
  <c r="U77" i="6"/>
  <c r="U23" i="6"/>
  <c r="U105" i="8"/>
  <c r="U59" i="8"/>
  <c r="U59" i="6" s="1"/>
  <c r="U118" i="8"/>
  <c r="U60" i="8"/>
  <c r="U121" i="8"/>
  <c r="U122" i="8"/>
  <c r="U134" i="8"/>
  <c r="U135" i="8"/>
  <c r="U147" i="8"/>
  <c r="U168" i="8"/>
  <c r="U64" i="8" s="1"/>
  <c r="U64" i="6" s="1"/>
  <c r="U64" i="4" s="1"/>
  <c r="U181" i="8"/>
  <c r="U66" i="8"/>
  <c r="U66" i="6" s="1"/>
  <c r="T76" i="6"/>
  <c r="T77" i="6"/>
  <c r="T23" i="6"/>
  <c r="T105" i="8"/>
  <c r="T59" i="8"/>
  <c r="T59" i="6"/>
  <c r="T118" i="8"/>
  <c r="T60" i="8"/>
  <c r="T60" i="6"/>
  <c r="T121" i="8"/>
  <c r="T122" i="8"/>
  <c r="T134" i="8"/>
  <c r="T135" i="8"/>
  <c r="T147" i="8"/>
  <c r="T155" i="8" s="1"/>
  <c r="T63" i="8" s="1"/>
  <c r="T168" i="8"/>
  <c r="T64" i="8"/>
  <c r="T64" i="6"/>
  <c r="T181" i="8"/>
  <c r="T66" i="8" s="1"/>
  <c r="T66" i="6"/>
  <c r="H77" i="6"/>
  <c r="H105" i="8"/>
  <c r="H59" i="8" s="1"/>
  <c r="H118" i="8"/>
  <c r="H60" i="8"/>
  <c r="H121" i="8"/>
  <c r="H122" i="8"/>
  <c r="H134" i="8"/>
  <c r="H135" i="8"/>
  <c r="H168" i="8"/>
  <c r="H64" i="8"/>
  <c r="H181" i="8"/>
  <c r="H66" i="8" s="1"/>
  <c r="I77" i="6"/>
  <c r="I105" i="8"/>
  <c r="I59" i="8"/>
  <c r="I118" i="8"/>
  <c r="I60" i="8"/>
  <c r="I121" i="8"/>
  <c r="I122" i="8"/>
  <c r="I134" i="8"/>
  <c r="I135" i="8"/>
  <c r="I168" i="8"/>
  <c r="I64" i="8"/>
  <c r="I181" i="8"/>
  <c r="I66" i="8"/>
  <c r="J77" i="6"/>
  <c r="J105" i="8"/>
  <c r="J59" i="8" s="1"/>
  <c r="J118" i="8"/>
  <c r="J60" i="8"/>
  <c r="J121" i="8"/>
  <c r="J122" i="8"/>
  <c r="J134" i="8"/>
  <c r="J135" i="8"/>
  <c r="J168" i="8"/>
  <c r="J64" i="8"/>
  <c r="J181" i="8"/>
  <c r="J66" i="8" s="1"/>
  <c r="K77" i="6"/>
  <c r="K105" i="8"/>
  <c r="K59" i="8" s="1"/>
  <c r="K118" i="8"/>
  <c r="K60" i="8"/>
  <c r="K121" i="8"/>
  <c r="K122" i="8"/>
  <c r="K134" i="8"/>
  <c r="K135" i="8"/>
  <c r="K168" i="8"/>
  <c r="K64" i="8"/>
  <c r="K181" i="8"/>
  <c r="K66" i="8" s="1"/>
  <c r="L77" i="6"/>
  <c r="L105" i="8"/>
  <c r="L59" i="8"/>
  <c r="L118" i="8"/>
  <c r="L60" i="8" s="1"/>
  <c r="L121" i="8"/>
  <c r="L122" i="8"/>
  <c r="L134" i="8"/>
  <c r="L135" i="8"/>
  <c r="L168" i="8"/>
  <c r="L64" i="8" s="1"/>
  <c r="L181" i="8"/>
  <c r="L66" i="8"/>
  <c r="M77" i="6"/>
  <c r="M105" i="8"/>
  <c r="M59" i="8"/>
  <c r="M118" i="8"/>
  <c r="M60" i="8"/>
  <c r="M121" i="8"/>
  <c r="M122" i="8"/>
  <c r="M134" i="8"/>
  <c r="M135" i="8"/>
  <c r="M168" i="8"/>
  <c r="M64" i="8"/>
  <c r="M181" i="8"/>
  <c r="M66" i="8" s="1"/>
  <c r="N77" i="6"/>
  <c r="N105" i="8"/>
  <c r="N59" i="8" s="1"/>
  <c r="N118" i="8"/>
  <c r="N60" i="8"/>
  <c r="N121" i="8"/>
  <c r="N122" i="8"/>
  <c r="N134" i="8"/>
  <c r="N135" i="8"/>
  <c r="N168" i="8"/>
  <c r="N64" i="8" s="1"/>
  <c r="N181" i="8"/>
  <c r="N66" i="8"/>
  <c r="O77" i="6"/>
  <c r="O105" i="8"/>
  <c r="O59" i="8" s="1"/>
  <c r="O118" i="8"/>
  <c r="O60" i="8" s="1"/>
  <c r="O121" i="8"/>
  <c r="O122" i="8"/>
  <c r="O134" i="8"/>
  <c r="O135" i="8"/>
  <c r="O168" i="8"/>
  <c r="O64" i="8"/>
  <c r="O181" i="8"/>
  <c r="O66" i="8"/>
  <c r="P77" i="6"/>
  <c r="P105" i="8"/>
  <c r="P59" i="8"/>
  <c r="P118" i="8"/>
  <c r="P60" i="8"/>
  <c r="P121" i="8"/>
  <c r="P122" i="8"/>
  <c r="P134" i="8"/>
  <c r="P135" i="8"/>
  <c r="P168" i="8"/>
  <c r="P64" i="8" s="1"/>
  <c r="P181" i="8"/>
  <c r="P66" i="8"/>
  <c r="Q77" i="6"/>
  <c r="Q105" i="8"/>
  <c r="Q59" i="8" s="1"/>
  <c r="Q118" i="8"/>
  <c r="Q60" i="8" s="1"/>
  <c r="Q121" i="8"/>
  <c r="Q122" i="8"/>
  <c r="Q134" i="8"/>
  <c r="Q135" i="8"/>
  <c r="Q168" i="8"/>
  <c r="Q64" i="8" s="1"/>
  <c r="Q181" i="8"/>
  <c r="Q66" i="8"/>
  <c r="H57" i="23"/>
  <c r="I57" i="23"/>
  <c r="J57" i="23"/>
  <c r="K57" i="23"/>
  <c r="L57" i="23"/>
  <c r="M57" i="23"/>
  <c r="N57" i="23"/>
  <c r="O57" i="23"/>
  <c r="P57" i="23"/>
  <c r="Q57" i="23"/>
  <c r="G105" i="8"/>
  <c r="G59" i="8" s="1"/>
  <c r="G118" i="8"/>
  <c r="G60" i="8" s="1"/>
  <c r="G121" i="8"/>
  <c r="G122" i="8"/>
  <c r="G134" i="8"/>
  <c r="G135" i="8"/>
  <c r="R135" i="8" s="1"/>
  <c r="G168" i="8"/>
  <c r="G64" i="8"/>
  <c r="G181" i="8"/>
  <c r="G66" i="8"/>
  <c r="G57" i="23"/>
  <c r="F57" i="23"/>
  <c r="F105" i="8"/>
  <c r="F59" i="8"/>
  <c r="F118" i="8"/>
  <c r="F60" i="8"/>
  <c r="F121" i="8"/>
  <c r="F122" i="8"/>
  <c r="F134" i="8"/>
  <c r="F135" i="8"/>
  <c r="F168" i="8"/>
  <c r="F64" i="8"/>
  <c r="F181" i="8"/>
  <c r="F66" i="8" s="1"/>
  <c r="T373" i="19"/>
  <c r="T372" i="19"/>
  <c r="T371" i="19"/>
  <c r="T370" i="19"/>
  <c r="T369" i="19"/>
  <c r="T368" i="19"/>
  <c r="T367" i="19"/>
  <c r="T366" i="19"/>
  <c r="T365" i="19"/>
  <c r="T364" i="19"/>
  <c r="T363" i="19"/>
  <c r="T362" i="19"/>
  <c r="T361" i="19"/>
  <c r="T356" i="19"/>
  <c r="T355" i="19"/>
  <c r="T354" i="19"/>
  <c r="T353" i="19"/>
  <c r="T352" i="19"/>
  <c r="T351" i="19"/>
  <c r="T350" i="19"/>
  <c r="T349" i="19"/>
  <c r="T348" i="19"/>
  <c r="T347" i="19"/>
  <c r="T346" i="19"/>
  <c r="T345" i="19"/>
  <c r="T340" i="19"/>
  <c r="T339" i="19"/>
  <c r="T338" i="19"/>
  <c r="T337" i="19"/>
  <c r="T336" i="19"/>
  <c r="T335" i="19"/>
  <c r="T334" i="19"/>
  <c r="T333" i="19"/>
  <c r="T332" i="19"/>
  <c r="T331" i="19"/>
  <c r="T330" i="19"/>
  <c r="T329" i="19"/>
  <c r="T342" i="19" s="1"/>
  <c r="T328" i="19"/>
  <c r="T323" i="19"/>
  <c r="T322" i="19"/>
  <c r="T321" i="19"/>
  <c r="T320" i="19"/>
  <c r="T319" i="19"/>
  <c r="T318" i="19"/>
  <c r="T317" i="19"/>
  <c r="T316" i="19"/>
  <c r="T315" i="19"/>
  <c r="T314" i="19"/>
  <c r="T313" i="19"/>
  <c r="T312" i="19"/>
  <c r="T311" i="19"/>
  <c r="T306" i="19"/>
  <c r="T305" i="19"/>
  <c r="T304" i="19"/>
  <c r="T303" i="19"/>
  <c r="T302" i="19"/>
  <c r="T301" i="19"/>
  <c r="T300" i="19"/>
  <c r="T299" i="19"/>
  <c r="T298" i="19"/>
  <c r="T297" i="19"/>
  <c r="T296" i="19"/>
  <c r="T295" i="19"/>
  <c r="T294" i="19"/>
  <c r="T289" i="19"/>
  <c r="T288" i="19"/>
  <c r="T287" i="19"/>
  <c r="T286" i="19"/>
  <c r="T285" i="19"/>
  <c r="T284" i="19"/>
  <c r="T283" i="19"/>
  <c r="T282" i="19"/>
  <c r="T281" i="19"/>
  <c r="T291" i="19" s="1"/>
  <c r="T280" i="19"/>
  <c r="T279" i="19"/>
  <c r="T278" i="19"/>
  <c r="T277" i="19"/>
  <c r="T272" i="19"/>
  <c r="T271" i="19"/>
  <c r="T270" i="19"/>
  <c r="T269" i="19"/>
  <c r="T268" i="19"/>
  <c r="T267" i="19"/>
  <c r="T266" i="19"/>
  <c r="T265" i="19"/>
  <c r="T264" i="19"/>
  <c r="T263" i="19"/>
  <c r="T262" i="19"/>
  <c r="T261" i="19"/>
  <c r="T260" i="19"/>
  <c r="T243" i="19"/>
  <c r="T244" i="19"/>
  <c r="T245" i="19"/>
  <c r="T246" i="19"/>
  <c r="T247" i="19"/>
  <c r="T248" i="19"/>
  <c r="T249" i="19"/>
  <c r="T250" i="19"/>
  <c r="T251" i="19"/>
  <c r="T252" i="19"/>
  <c r="T253" i="19"/>
  <c r="T254" i="19"/>
  <c r="T255" i="19"/>
  <c r="U244" i="19"/>
  <c r="U245" i="19"/>
  <c r="U246" i="19"/>
  <c r="U247" i="19"/>
  <c r="U248" i="19"/>
  <c r="U249" i="19"/>
  <c r="U250" i="19"/>
  <c r="U251" i="19"/>
  <c r="U252" i="19"/>
  <c r="U253" i="19"/>
  <c r="U254" i="19"/>
  <c r="U255" i="19"/>
  <c r="Y328" i="19"/>
  <c r="Z328" i="19"/>
  <c r="AA328" i="19"/>
  <c r="Y329" i="19"/>
  <c r="Z329" i="19"/>
  <c r="AA329" i="19"/>
  <c r="Y330" i="19"/>
  <c r="Z330" i="19"/>
  <c r="AA330" i="19"/>
  <c r="Y331" i="19"/>
  <c r="Z331" i="19"/>
  <c r="AA331" i="19"/>
  <c r="Y332" i="19"/>
  <c r="Z332" i="19"/>
  <c r="AA332" i="19"/>
  <c r="Y333" i="19"/>
  <c r="Z333" i="19"/>
  <c r="AA333" i="19"/>
  <c r="Y334" i="19"/>
  <c r="Z334" i="19"/>
  <c r="AA334" i="19"/>
  <c r="Y335" i="19"/>
  <c r="Z335" i="19"/>
  <c r="AA335" i="19"/>
  <c r="Y336" i="19"/>
  <c r="Z336" i="19"/>
  <c r="AA336" i="19"/>
  <c r="Y337" i="19"/>
  <c r="Z337" i="19"/>
  <c r="AA337" i="19"/>
  <c r="Y338" i="19"/>
  <c r="Z338" i="19"/>
  <c r="AA338" i="19"/>
  <c r="Y339" i="19"/>
  <c r="Z339" i="19"/>
  <c r="AA339" i="19"/>
  <c r="W312" i="19"/>
  <c r="X312" i="19"/>
  <c r="W313" i="19"/>
  <c r="X313" i="19"/>
  <c r="W314" i="19"/>
  <c r="X314" i="19"/>
  <c r="W315" i="19"/>
  <c r="X315" i="19"/>
  <c r="W316" i="19"/>
  <c r="X316" i="19"/>
  <c r="W317" i="19"/>
  <c r="X317" i="19"/>
  <c r="W318" i="19"/>
  <c r="X318" i="19"/>
  <c r="W319" i="19"/>
  <c r="X319" i="19"/>
  <c r="W320" i="19"/>
  <c r="X320" i="19"/>
  <c r="W321" i="19"/>
  <c r="X321" i="19"/>
  <c r="W322" i="19"/>
  <c r="X322" i="19"/>
  <c r="X261" i="19"/>
  <c r="X262" i="19"/>
  <c r="W263" i="19"/>
  <c r="X263" i="19"/>
  <c r="X264" i="19"/>
  <c r="X265" i="19"/>
  <c r="X266" i="19"/>
  <c r="X267" i="19"/>
  <c r="X268" i="19"/>
  <c r="X269" i="19"/>
  <c r="W270" i="19"/>
  <c r="X270" i="19"/>
  <c r="Q233" i="19"/>
  <c r="AE233" i="19" s="1"/>
  <c r="P233" i="19"/>
  <c r="AD233" i="19" s="1"/>
  <c r="O233" i="19"/>
  <c r="AC233" i="19" s="1"/>
  <c r="N233" i="19"/>
  <c r="AB233" i="19"/>
  <c r="M233" i="19"/>
  <c r="AA233" i="19" s="1"/>
  <c r="L233" i="19"/>
  <c r="Z233" i="19" s="1"/>
  <c r="K233" i="19"/>
  <c r="Y233" i="19"/>
  <c r="J233" i="19"/>
  <c r="X233" i="19" s="1"/>
  <c r="I233" i="19"/>
  <c r="W233" i="19" s="1"/>
  <c r="H233" i="19"/>
  <c r="V233" i="19"/>
  <c r="G233" i="19"/>
  <c r="U233" i="19" s="1"/>
  <c r="F233" i="19"/>
  <c r="T233" i="19" s="1"/>
  <c r="Q232" i="19"/>
  <c r="AE232" i="19"/>
  <c r="P232" i="19"/>
  <c r="AD232" i="19"/>
  <c r="O232" i="19"/>
  <c r="AC232" i="19" s="1"/>
  <c r="N232" i="19"/>
  <c r="AB232" i="19"/>
  <c r="M232" i="19"/>
  <c r="AA232" i="19" s="1"/>
  <c r="L232" i="19"/>
  <c r="Z232" i="19" s="1"/>
  <c r="K232" i="19"/>
  <c r="Y232" i="19" s="1"/>
  <c r="J232" i="19"/>
  <c r="X232" i="19"/>
  <c r="I232" i="19"/>
  <c r="W232" i="19"/>
  <c r="H232" i="19"/>
  <c r="V232" i="19"/>
  <c r="G232" i="19"/>
  <c r="U232" i="19" s="1"/>
  <c r="F232" i="19"/>
  <c r="T232" i="19" s="1"/>
  <c r="Q231" i="19"/>
  <c r="AE231" i="19" s="1"/>
  <c r="P231" i="19"/>
  <c r="AD231" i="19" s="1"/>
  <c r="O231" i="19"/>
  <c r="AC231" i="19"/>
  <c r="N231" i="19"/>
  <c r="AB231" i="19"/>
  <c r="M231" i="19"/>
  <c r="AA231" i="19" s="1"/>
  <c r="L231" i="19"/>
  <c r="Z231" i="19" s="1"/>
  <c r="K231" i="19"/>
  <c r="Y231" i="19" s="1"/>
  <c r="J231" i="19"/>
  <c r="X231" i="19" s="1"/>
  <c r="I231" i="19"/>
  <c r="W231" i="19" s="1"/>
  <c r="H231" i="19"/>
  <c r="V231" i="19"/>
  <c r="G231" i="19"/>
  <c r="U231" i="19" s="1"/>
  <c r="F231" i="19"/>
  <c r="T231" i="19" s="1"/>
  <c r="Q230" i="19"/>
  <c r="AE230" i="19" s="1"/>
  <c r="P230" i="19"/>
  <c r="AD230" i="19" s="1"/>
  <c r="O230" i="19"/>
  <c r="AC230" i="19" s="1"/>
  <c r="N230" i="19"/>
  <c r="AB230" i="19"/>
  <c r="M230" i="19"/>
  <c r="AA230" i="19" s="1"/>
  <c r="L230" i="19"/>
  <c r="Z230" i="19" s="1"/>
  <c r="K230" i="19"/>
  <c r="Y230" i="19"/>
  <c r="J230" i="19"/>
  <c r="X230" i="19" s="1"/>
  <c r="I230" i="19"/>
  <c r="W230" i="19" s="1"/>
  <c r="H230" i="19"/>
  <c r="V230" i="19"/>
  <c r="G230" i="19"/>
  <c r="U230" i="19" s="1"/>
  <c r="F230" i="19"/>
  <c r="T230" i="19" s="1"/>
  <c r="Q229" i="19"/>
  <c r="AE229" i="19"/>
  <c r="P229" i="19"/>
  <c r="AD229" i="19"/>
  <c r="O229" i="19"/>
  <c r="AC229" i="19" s="1"/>
  <c r="N229" i="19"/>
  <c r="AB229" i="19"/>
  <c r="M229" i="19"/>
  <c r="AA229" i="19" s="1"/>
  <c r="L229" i="19"/>
  <c r="Z229" i="19" s="1"/>
  <c r="K229" i="19"/>
  <c r="Y229" i="19" s="1"/>
  <c r="J229" i="19"/>
  <c r="X229" i="19"/>
  <c r="I229" i="19"/>
  <c r="W229" i="19"/>
  <c r="H229" i="19"/>
  <c r="V229" i="19"/>
  <c r="G229" i="19"/>
  <c r="U229" i="19" s="1"/>
  <c r="F229" i="19"/>
  <c r="T229" i="19" s="1"/>
  <c r="Q228" i="19"/>
  <c r="AE228" i="19" s="1"/>
  <c r="P228" i="19"/>
  <c r="AD228" i="19" s="1"/>
  <c r="O228" i="19"/>
  <c r="AC228" i="19"/>
  <c r="N228" i="19"/>
  <c r="AB228" i="19"/>
  <c r="M228" i="19"/>
  <c r="AA228" i="19" s="1"/>
  <c r="L228" i="19"/>
  <c r="Z228" i="19" s="1"/>
  <c r="K228" i="19"/>
  <c r="Y228" i="19" s="1"/>
  <c r="J228" i="19"/>
  <c r="X228" i="19" s="1"/>
  <c r="I228" i="19"/>
  <c r="W228" i="19" s="1"/>
  <c r="H228" i="19"/>
  <c r="V228" i="19"/>
  <c r="G228" i="19"/>
  <c r="U228" i="19" s="1"/>
  <c r="F228" i="19"/>
  <c r="T228" i="19" s="1"/>
  <c r="Q227" i="19"/>
  <c r="AE227" i="19" s="1"/>
  <c r="P227" i="19"/>
  <c r="AD227" i="19" s="1"/>
  <c r="O227" i="19"/>
  <c r="AC227" i="19" s="1"/>
  <c r="N227" i="19"/>
  <c r="AB227" i="19"/>
  <c r="M227" i="19"/>
  <c r="AA227" i="19" s="1"/>
  <c r="L227" i="19"/>
  <c r="Z227" i="19" s="1"/>
  <c r="K227" i="19"/>
  <c r="Y227" i="19"/>
  <c r="J227" i="19"/>
  <c r="X227" i="19" s="1"/>
  <c r="I227" i="19"/>
  <c r="W227" i="19" s="1"/>
  <c r="H227" i="19"/>
  <c r="V227" i="19"/>
  <c r="G227" i="19"/>
  <c r="U227" i="19" s="1"/>
  <c r="F227" i="19"/>
  <c r="T227" i="19" s="1"/>
  <c r="Q226" i="19"/>
  <c r="AE226" i="19"/>
  <c r="P226" i="19"/>
  <c r="AD226" i="19"/>
  <c r="O226" i="19"/>
  <c r="AC226" i="19" s="1"/>
  <c r="N226" i="19"/>
  <c r="AB226" i="19"/>
  <c r="M226" i="19"/>
  <c r="AA226" i="19" s="1"/>
  <c r="L226" i="19"/>
  <c r="Z226" i="19" s="1"/>
  <c r="K226" i="19"/>
  <c r="Y226" i="19" s="1"/>
  <c r="J226" i="19"/>
  <c r="X226" i="19"/>
  <c r="I226" i="19"/>
  <c r="W226" i="19"/>
  <c r="H226" i="19"/>
  <c r="V226" i="19"/>
  <c r="G226" i="19"/>
  <c r="U226" i="19" s="1"/>
  <c r="F226" i="19"/>
  <c r="T226" i="19" s="1"/>
  <c r="Q225" i="19"/>
  <c r="AE225" i="19" s="1"/>
  <c r="P225" i="19"/>
  <c r="AD225" i="19" s="1"/>
  <c r="O225" i="19"/>
  <c r="AC225" i="19"/>
  <c r="N225" i="19"/>
  <c r="AB225" i="19"/>
  <c r="M225" i="19"/>
  <c r="AA225" i="19" s="1"/>
  <c r="L225" i="19"/>
  <c r="Z225" i="19" s="1"/>
  <c r="K225" i="19"/>
  <c r="Y225" i="19" s="1"/>
  <c r="J225" i="19"/>
  <c r="X225" i="19" s="1"/>
  <c r="I225" i="19"/>
  <c r="W225" i="19" s="1"/>
  <c r="H225" i="19"/>
  <c r="V225" i="19"/>
  <c r="G225" i="19"/>
  <c r="U225" i="19" s="1"/>
  <c r="F225" i="19"/>
  <c r="T225" i="19" s="1"/>
  <c r="Q224" i="19"/>
  <c r="AE224" i="19" s="1"/>
  <c r="P224" i="19"/>
  <c r="AD224" i="19" s="1"/>
  <c r="O224" i="19"/>
  <c r="AC224" i="19" s="1"/>
  <c r="N224" i="19"/>
  <c r="AB224" i="19" s="1"/>
  <c r="M224" i="19"/>
  <c r="AA224" i="19" s="1"/>
  <c r="L224" i="19"/>
  <c r="Z224" i="19"/>
  <c r="K224" i="19"/>
  <c r="Y224" i="19"/>
  <c r="J224" i="19"/>
  <c r="X224" i="19"/>
  <c r="I224" i="19"/>
  <c r="W224" i="19"/>
  <c r="H224" i="19"/>
  <c r="V224" i="19" s="1"/>
  <c r="G224" i="19"/>
  <c r="U224" i="19" s="1"/>
  <c r="F224" i="19"/>
  <c r="T224" i="19"/>
  <c r="Q223" i="19"/>
  <c r="AE223" i="19"/>
  <c r="P223" i="19"/>
  <c r="AD223" i="19" s="1"/>
  <c r="O223" i="19"/>
  <c r="AC223" i="19"/>
  <c r="N223" i="19"/>
  <c r="M223" i="19"/>
  <c r="AA223" i="19"/>
  <c r="L223" i="19"/>
  <c r="Z223" i="19" s="1"/>
  <c r="K223" i="19"/>
  <c r="Y223" i="19" s="1"/>
  <c r="J223" i="19"/>
  <c r="X223" i="19" s="1"/>
  <c r="I223" i="19"/>
  <c r="W223" i="19"/>
  <c r="H223" i="19"/>
  <c r="V223" i="19"/>
  <c r="G223" i="19"/>
  <c r="U223" i="19"/>
  <c r="F223" i="19"/>
  <c r="Q222" i="19"/>
  <c r="AE222" i="19"/>
  <c r="P222" i="19"/>
  <c r="AD222" i="19"/>
  <c r="AD235" i="19" s="1"/>
  <c r="AD50" i="19" s="1"/>
  <c r="AD50" i="17" s="1"/>
  <c r="AD50" i="4" s="1"/>
  <c r="O222" i="19"/>
  <c r="AC222" i="19" s="1"/>
  <c r="N222" i="19"/>
  <c r="AB222" i="19" s="1"/>
  <c r="M222" i="19"/>
  <c r="AA222" i="19"/>
  <c r="L222" i="19"/>
  <c r="Z222" i="19"/>
  <c r="Z235" i="19" s="1"/>
  <c r="Z50" i="19" s="1"/>
  <c r="Z50" i="17" s="1"/>
  <c r="Z50" i="4" s="1"/>
  <c r="K222" i="19"/>
  <c r="Y222" i="19" s="1"/>
  <c r="J222" i="19"/>
  <c r="I222" i="19"/>
  <c r="W222" i="19"/>
  <c r="H222" i="19"/>
  <c r="V222" i="19"/>
  <c r="G222" i="19"/>
  <c r="U222" i="19"/>
  <c r="F222" i="19"/>
  <c r="T222" i="19"/>
  <c r="Q217" i="19"/>
  <c r="AE217" i="19" s="1"/>
  <c r="P217" i="19"/>
  <c r="AD217" i="19" s="1"/>
  <c r="O217" i="19"/>
  <c r="AC217" i="19" s="1"/>
  <c r="N217" i="19"/>
  <c r="AB217" i="19"/>
  <c r="M217" i="19"/>
  <c r="AA217" i="19"/>
  <c r="L217" i="19"/>
  <c r="Z217" i="19"/>
  <c r="K217" i="19"/>
  <c r="Y217" i="19" s="1"/>
  <c r="J217" i="19"/>
  <c r="X217" i="19" s="1"/>
  <c r="I217" i="19"/>
  <c r="W217" i="19"/>
  <c r="H217" i="19"/>
  <c r="V217" i="19" s="1"/>
  <c r="G217" i="19"/>
  <c r="U217" i="19"/>
  <c r="F217" i="19"/>
  <c r="T217" i="19"/>
  <c r="Q216" i="19"/>
  <c r="AE216" i="19" s="1"/>
  <c r="P216" i="19"/>
  <c r="AD216" i="19" s="1"/>
  <c r="O216" i="19"/>
  <c r="AC216" i="19"/>
  <c r="N216" i="19"/>
  <c r="AB216" i="19"/>
  <c r="M216" i="19"/>
  <c r="AA216" i="19" s="1"/>
  <c r="L216" i="19"/>
  <c r="Z216" i="19" s="1"/>
  <c r="K216" i="19"/>
  <c r="Y216" i="19" s="1"/>
  <c r="J216" i="19"/>
  <c r="X216" i="19"/>
  <c r="I216" i="19"/>
  <c r="W216" i="19"/>
  <c r="H216" i="19"/>
  <c r="V216" i="19"/>
  <c r="G216" i="19"/>
  <c r="U216" i="19"/>
  <c r="F216" i="19"/>
  <c r="T216" i="19" s="1"/>
  <c r="Q215" i="19"/>
  <c r="AE215" i="19" s="1"/>
  <c r="P215" i="19"/>
  <c r="AD215" i="19" s="1"/>
  <c r="O215" i="19"/>
  <c r="AC215" i="19" s="1"/>
  <c r="N215" i="19"/>
  <c r="AB215" i="19"/>
  <c r="M215" i="19"/>
  <c r="AA215" i="19"/>
  <c r="L215" i="19"/>
  <c r="Z215" i="19"/>
  <c r="K215" i="19"/>
  <c r="Y215" i="19"/>
  <c r="J215" i="19"/>
  <c r="X215" i="19" s="1"/>
  <c r="I215" i="19"/>
  <c r="W215" i="19" s="1"/>
  <c r="H215" i="19"/>
  <c r="V215" i="19"/>
  <c r="G215" i="19"/>
  <c r="U215" i="19"/>
  <c r="F215" i="19"/>
  <c r="T215" i="19"/>
  <c r="Q214" i="19"/>
  <c r="AE214" i="19"/>
  <c r="P214" i="19"/>
  <c r="AD214" i="19" s="1"/>
  <c r="O214" i="19"/>
  <c r="AC214" i="19"/>
  <c r="N214" i="19"/>
  <c r="AB214" i="19"/>
  <c r="M214" i="19"/>
  <c r="AA214" i="19" s="1"/>
  <c r="L214" i="19"/>
  <c r="Z214" i="19" s="1"/>
  <c r="K214" i="19"/>
  <c r="Y214" i="19"/>
  <c r="J214" i="19"/>
  <c r="X214" i="19" s="1"/>
  <c r="I214" i="19"/>
  <c r="W214" i="19"/>
  <c r="H214" i="19"/>
  <c r="V214" i="19" s="1"/>
  <c r="G214" i="19"/>
  <c r="U214" i="19"/>
  <c r="F214" i="19"/>
  <c r="T214" i="19"/>
  <c r="Q213" i="19"/>
  <c r="AE213" i="19"/>
  <c r="P213" i="19"/>
  <c r="AD213" i="19" s="1"/>
  <c r="O213" i="19"/>
  <c r="AC213" i="19" s="1"/>
  <c r="N213" i="19"/>
  <c r="AB213" i="19"/>
  <c r="M213" i="19"/>
  <c r="AA213" i="19"/>
  <c r="L213" i="19"/>
  <c r="Z213" i="19" s="1"/>
  <c r="K213" i="19"/>
  <c r="Y213" i="19"/>
  <c r="J213" i="19"/>
  <c r="X213" i="19" s="1"/>
  <c r="I213" i="19"/>
  <c r="W213" i="19"/>
  <c r="H213" i="19"/>
  <c r="V213" i="19"/>
  <c r="G213" i="19"/>
  <c r="U213" i="19" s="1"/>
  <c r="F213" i="19"/>
  <c r="T213" i="19"/>
  <c r="Q212" i="19"/>
  <c r="AE212" i="19"/>
  <c r="P212" i="19"/>
  <c r="AD212" i="19" s="1"/>
  <c r="O212" i="19"/>
  <c r="AC212" i="19" s="1"/>
  <c r="N212" i="19"/>
  <c r="AB212" i="19" s="1"/>
  <c r="M212" i="19"/>
  <c r="AA212" i="19"/>
  <c r="L212" i="19"/>
  <c r="Z212" i="19"/>
  <c r="K212" i="19"/>
  <c r="Y212" i="19"/>
  <c r="J212" i="19"/>
  <c r="X212" i="19" s="1"/>
  <c r="I212" i="19"/>
  <c r="W212" i="19"/>
  <c r="H212" i="19"/>
  <c r="V212" i="19"/>
  <c r="G212" i="19"/>
  <c r="U212" i="19"/>
  <c r="F212" i="19"/>
  <c r="T212" i="19" s="1"/>
  <c r="Q211" i="19"/>
  <c r="AE211" i="19"/>
  <c r="P211" i="19"/>
  <c r="AD211" i="19" s="1"/>
  <c r="O211" i="19"/>
  <c r="AC211" i="19" s="1"/>
  <c r="N211" i="19"/>
  <c r="AB211" i="19" s="1"/>
  <c r="M211" i="19"/>
  <c r="AA211" i="19" s="1"/>
  <c r="L211" i="19"/>
  <c r="Z211" i="19"/>
  <c r="K211" i="19"/>
  <c r="Y211" i="19" s="1"/>
  <c r="J211" i="19"/>
  <c r="X211" i="19" s="1"/>
  <c r="I211" i="19"/>
  <c r="W211" i="19"/>
  <c r="H211" i="19"/>
  <c r="V211" i="19"/>
  <c r="G211" i="19"/>
  <c r="U211" i="19"/>
  <c r="F211" i="19"/>
  <c r="T211" i="19"/>
  <c r="Q210" i="19"/>
  <c r="AE210" i="19" s="1"/>
  <c r="P210" i="19"/>
  <c r="AD210" i="19" s="1"/>
  <c r="O210" i="19"/>
  <c r="AC210" i="19"/>
  <c r="N210" i="19"/>
  <c r="AB210" i="19"/>
  <c r="M210" i="19"/>
  <c r="AA210" i="19"/>
  <c r="L210" i="19"/>
  <c r="Z210" i="19"/>
  <c r="K210" i="19"/>
  <c r="Y210" i="19"/>
  <c r="J210" i="19"/>
  <c r="X210" i="19" s="1"/>
  <c r="I210" i="19"/>
  <c r="W210" i="19" s="1"/>
  <c r="H210" i="19"/>
  <c r="V210" i="19"/>
  <c r="G210" i="19"/>
  <c r="U210" i="19"/>
  <c r="F210" i="19"/>
  <c r="T210" i="19"/>
  <c r="AF210" i="19" s="1"/>
  <c r="Q209" i="19"/>
  <c r="AE209" i="19"/>
  <c r="P209" i="19"/>
  <c r="AD209" i="19" s="1"/>
  <c r="O209" i="19"/>
  <c r="AC209" i="19"/>
  <c r="N209" i="19"/>
  <c r="AB209" i="19"/>
  <c r="M209" i="19"/>
  <c r="AA209" i="19" s="1"/>
  <c r="L209" i="19"/>
  <c r="Z209" i="19" s="1"/>
  <c r="K209" i="19"/>
  <c r="Y209" i="19"/>
  <c r="J209" i="19"/>
  <c r="X209" i="19" s="1"/>
  <c r="I209" i="19"/>
  <c r="W209" i="19"/>
  <c r="H209" i="19"/>
  <c r="V209" i="19" s="1"/>
  <c r="G209" i="19"/>
  <c r="U209" i="19"/>
  <c r="F209" i="19"/>
  <c r="T209" i="19"/>
  <c r="Q208" i="19"/>
  <c r="AE208" i="19"/>
  <c r="P208" i="19"/>
  <c r="AD208" i="19" s="1"/>
  <c r="O208" i="19"/>
  <c r="AC208" i="19" s="1"/>
  <c r="N208" i="19"/>
  <c r="AB208" i="19"/>
  <c r="M208" i="19"/>
  <c r="AA208" i="19"/>
  <c r="L208" i="19"/>
  <c r="Z208" i="19" s="1"/>
  <c r="K208" i="19"/>
  <c r="Y208" i="19"/>
  <c r="J208" i="19"/>
  <c r="X208" i="19" s="1"/>
  <c r="I208" i="19"/>
  <c r="W208" i="19"/>
  <c r="H208" i="19"/>
  <c r="V208" i="19"/>
  <c r="G208" i="19"/>
  <c r="U208" i="19" s="1"/>
  <c r="F208" i="19"/>
  <c r="T208" i="19"/>
  <c r="Q207" i="19"/>
  <c r="AE207" i="19"/>
  <c r="P207" i="19"/>
  <c r="AD207" i="19" s="1"/>
  <c r="O207" i="19"/>
  <c r="AC207" i="19" s="1"/>
  <c r="N207" i="19"/>
  <c r="AB207" i="19" s="1"/>
  <c r="M207" i="19"/>
  <c r="L207" i="19"/>
  <c r="K207" i="19"/>
  <c r="J207" i="19"/>
  <c r="I207" i="19"/>
  <c r="H207" i="19"/>
  <c r="G207" i="19"/>
  <c r="U207" i="19" s="1"/>
  <c r="F207" i="19"/>
  <c r="Q201" i="19"/>
  <c r="AE201" i="19" s="1"/>
  <c r="P201" i="19"/>
  <c r="AD201" i="19" s="1"/>
  <c r="O201" i="19"/>
  <c r="AC201" i="19" s="1"/>
  <c r="N201" i="19"/>
  <c r="AB201" i="19"/>
  <c r="M201" i="19"/>
  <c r="AA201" i="19"/>
  <c r="L201" i="19"/>
  <c r="Z201" i="19"/>
  <c r="K201" i="19"/>
  <c r="Y201" i="19"/>
  <c r="J201" i="19"/>
  <c r="X201" i="19" s="1"/>
  <c r="I201" i="19"/>
  <c r="W201" i="19" s="1"/>
  <c r="H201" i="19"/>
  <c r="V201" i="19"/>
  <c r="G201" i="19"/>
  <c r="U201" i="19"/>
  <c r="F201" i="19"/>
  <c r="T201" i="19"/>
  <c r="Q200" i="19"/>
  <c r="AE200" i="19"/>
  <c r="P200" i="19"/>
  <c r="AD200" i="19" s="1"/>
  <c r="O200" i="19"/>
  <c r="AC200" i="19" s="1"/>
  <c r="N200" i="19"/>
  <c r="AB200" i="19"/>
  <c r="M200" i="19"/>
  <c r="AA200" i="19"/>
  <c r="L200" i="19"/>
  <c r="Z200" i="19"/>
  <c r="K200" i="19"/>
  <c r="Y200" i="19"/>
  <c r="J200" i="19"/>
  <c r="X200" i="19" s="1"/>
  <c r="I200" i="19"/>
  <c r="W200" i="19" s="1"/>
  <c r="H200" i="19"/>
  <c r="V200" i="19"/>
  <c r="G200" i="19"/>
  <c r="U200" i="19" s="1"/>
  <c r="F200" i="19"/>
  <c r="T200" i="19"/>
  <c r="Q199" i="19"/>
  <c r="AE199" i="19"/>
  <c r="P199" i="19"/>
  <c r="AD199" i="19" s="1"/>
  <c r="O199" i="19"/>
  <c r="AC199" i="19" s="1"/>
  <c r="N199" i="19"/>
  <c r="AB199" i="19"/>
  <c r="M199" i="19"/>
  <c r="AA199" i="19"/>
  <c r="L199" i="19"/>
  <c r="Z199" i="19" s="1"/>
  <c r="K199" i="19"/>
  <c r="Y199" i="19"/>
  <c r="J199" i="19"/>
  <c r="X199" i="19" s="1"/>
  <c r="I199" i="19"/>
  <c r="W199" i="19" s="1"/>
  <c r="H199" i="19"/>
  <c r="V199" i="19"/>
  <c r="G199" i="19"/>
  <c r="U199" i="19"/>
  <c r="F199" i="19"/>
  <c r="T199" i="19"/>
  <c r="Q198" i="19"/>
  <c r="AE198" i="19" s="1"/>
  <c r="P198" i="19"/>
  <c r="AD198" i="19" s="1"/>
  <c r="O198" i="19"/>
  <c r="AC198" i="19" s="1"/>
  <c r="N198" i="19"/>
  <c r="AB198" i="19"/>
  <c r="M198" i="19"/>
  <c r="AA198" i="19"/>
  <c r="L198" i="19"/>
  <c r="Z198" i="19"/>
  <c r="K198" i="19"/>
  <c r="Y198" i="19"/>
  <c r="J198" i="19"/>
  <c r="X198" i="19"/>
  <c r="I198" i="19"/>
  <c r="W198" i="19" s="1"/>
  <c r="H198" i="19"/>
  <c r="V198" i="19" s="1"/>
  <c r="G198" i="19"/>
  <c r="U198" i="19" s="1"/>
  <c r="F198" i="19"/>
  <c r="T198" i="19" s="1"/>
  <c r="Q197" i="19"/>
  <c r="AE197" i="19" s="1"/>
  <c r="P197" i="19"/>
  <c r="AD197" i="19"/>
  <c r="O197" i="19"/>
  <c r="AC197" i="19" s="1"/>
  <c r="N197" i="19"/>
  <c r="AB197" i="19"/>
  <c r="M197" i="19"/>
  <c r="AA197" i="19"/>
  <c r="L197" i="19"/>
  <c r="Z197" i="19"/>
  <c r="K197" i="19"/>
  <c r="Y197" i="19"/>
  <c r="J197" i="19"/>
  <c r="X197" i="19"/>
  <c r="I197" i="19"/>
  <c r="W197" i="19" s="1"/>
  <c r="H197" i="19"/>
  <c r="V197" i="19"/>
  <c r="G197" i="19"/>
  <c r="U197" i="19" s="1"/>
  <c r="F197" i="19"/>
  <c r="T197" i="19" s="1"/>
  <c r="Q196" i="19"/>
  <c r="AE196" i="19" s="1"/>
  <c r="P196" i="19"/>
  <c r="AD196" i="19"/>
  <c r="O196" i="19"/>
  <c r="AC196" i="19" s="1"/>
  <c r="N196" i="19"/>
  <c r="AB196" i="19" s="1"/>
  <c r="M196" i="19"/>
  <c r="AA196" i="19"/>
  <c r="L196" i="19"/>
  <c r="Z196" i="19"/>
  <c r="K196" i="19"/>
  <c r="Y196" i="19"/>
  <c r="J196" i="19"/>
  <c r="X196" i="19"/>
  <c r="I196" i="19"/>
  <c r="W196" i="19" s="1"/>
  <c r="H196" i="19"/>
  <c r="V196" i="19"/>
  <c r="G196" i="19"/>
  <c r="U196" i="19"/>
  <c r="F196" i="19"/>
  <c r="T196" i="19" s="1"/>
  <c r="Q195" i="19"/>
  <c r="AE195" i="19" s="1"/>
  <c r="P195" i="19"/>
  <c r="AD195" i="19"/>
  <c r="O195" i="19"/>
  <c r="AC195" i="19" s="1"/>
  <c r="N195" i="19"/>
  <c r="AB195" i="19"/>
  <c r="M195" i="19"/>
  <c r="AA195" i="19" s="1"/>
  <c r="L195" i="19"/>
  <c r="Z195" i="19"/>
  <c r="K195" i="19"/>
  <c r="Y195" i="19"/>
  <c r="J195" i="19"/>
  <c r="X195" i="19"/>
  <c r="I195" i="19"/>
  <c r="W195" i="19" s="1"/>
  <c r="H195" i="19"/>
  <c r="V195" i="19" s="1"/>
  <c r="G195" i="19"/>
  <c r="U195" i="19"/>
  <c r="F195" i="19"/>
  <c r="T195" i="19"/>
  <c r="Q194" i="19"/>
  <c r="AE194" i="19" s="1"/>
  <c r="P194" i="19"/>
  <c r="AD194" i="19"/>
  <c r="O194" i="19"/>
  <c r="AC194" i="19" s="1"/>
  <c r="N194" i="19"/>
  <c r="AB194" i="19"/>
  <c r="M194" i="19"/>
  <c r="AA194" i="19"/>
  <c r="L194" i="19"/>
  <c r="Z194" i="19" s="1"/>
  <c r="K194" i="19"/>
  <c r="Y194" i="19"/>
  <c r="J194" i="19"/>
  <c r="X194" i="19"/>
  <c r="I194" i="19"/>
  <c r="W194" i="19" s="1"/>
  <c r="H194" i="19"/>
  <c r="V194" i="19" s="1"/>
  <c r="G194" i="19"/>
  <c r="U194" i="19" s="1"/>
  <c r="F194" i="19"/>
  <c r="T194" i="19"/>
  <c r="Q193" i="19"/>
  <c r="AE193" i="19"/>
  <c r="P193" i="19"/>
  <c r="AD193" i="19"/>
  <c r="O193" i="19"/>
  <c r="AC193" i="19" s="1"/>
  <c r="N193" i="19"/>
  <c r="AB193" i="19"/>
  <c r="M193" i="19"/>
  <c r="AA193" i="19"/>
  <c r="L193" i="19"/>
  <c r="Z193" i="19"/>
  <c r="K193" i="19"/>
  <c r="Y193" i="19" s="1"/>
  <c r="J193" i="19"/>
  <c r="X193" i="19"/>
  <c r="I193" i="19"/>
  <c r="W193" i="19" s="1"/>
  <c r="H193" i="19"/>
  <c r="V193" i="19" s="1"/>
  <c r="G193" i="19"/>
  <c r="U193" i="19" s="1"/>
  <c r="F193" i="19"/>
  <c r="T193" i="19" s="1"/>
  <c r="Q192" i="19"/>
  <c r="AE192" i="19"/>
  <c r="P192" i="19"/>
  <c r="AD192" i="19"/>
  <c r="O192" i="19"/>
  <c r="AC192" i="19" s="1"/>
  <c r="N192" i="19"/>
  <c r="AB192" i="19"/>
  <c r="M192" i="19"/>
  <c r="AA192" i="19"/>
  <c r="L192" i="19"/>
  <c r="Z192" i="19"/>
  <c r="K192" i="19"/>
  <c r="Y192" i="19"/>
  <c r="J192" i="19"/>
  <c r="X192" i="19"/>
  <c r="I192" i="19"/>
  <c r="W192" i="19" s="1"/>
  <c r="H192" i="19"/>
  <c r="V192" i="19" s="1"/>
  <c r="G192" i="19"/>
  <c r="U192" i="19" s="1"/>
  <c r="F192" i="19"/>
  <c r="T192" i="19" s="1"/>
  <c r="Q191" i="19"/>
  <c r="AE191" i="19" s="1"/>
  <c r="P191" i="19"/>
  <c r="AD191" i="19"/>
  <c r="O191" i="19"/>
  <c r="AC191" i="19" s="1"/>
  <c r="N191" i="19"/>
  <c r="AB191" i="19"/>
  <c r="M191" i="19"/>
  <c r="AA191" i="19"/>
  <c r="L191" i="19"/>
  <c r="Z191" i="19"/>
  <c r="K191" i="19"/>
  <c r="Y191" i="19"/>
  <c r="J191" i="19"/>
  <c r="I191" i="19"/>
  <c r="W191" i="19"/>
  <c r="H191" i="19"/>
  <c r="V191" i="19"/>
  <c r="G191" i="19"/>
  <c r="U191" i="19" s="1"/>
  <c r="F191" i="19"/>
  <c r="T191" i="19" s="1"/>
  <c r="Q190" i="19"/>
  <c r="AE190" i="19" s="1"/>
  <c r="P190" i="19"/>
  <c r="AD190" i="19" s="1"/>
  <c r="AD203" i="19" s="1"/>
  <c r="AD46" i="19" s="1"/>
  <c r="AD46" i="17" s="1"/>
  <c r="AD46" i="4" s="1"/>
  <c r="O190" i="19"/>
  <c r="AC190" i="19" s="1"/>
  <c r="N190" i="19"/>
  <c r="M190" i="19"/>
  <c r="AA190" i="19"/>
  <c r="L190" i="19"/>
  <c r="Z190" i="19" s="1"/>
  <c r="K190" i="19"/>
  <c r="Y190" i="19"/>
  <c r="J190" i="19"/>
  <c r="X190" i="19"/>
  <c r="I190" i="19"/>
  <c r="W190" i="19"/>
  <c r="W203" i="19"/>
  <c r="W46" i="19" s="1"/>
  <c r="W46" i="17" s="1"/>
  <c r="W46" i="4" s="1"/>
  <c r="H190" i="19"/>
  <c r="V190" i="19"/>
  <c r="G190" i="19"/>
  <c r="U190" i="19"/>
  <c r="F190" i="19"/>
  <c r="T190" i="19" s="1"/>
  <c r="Q185" i="19"/>
  <c r="AE185" i="19"/>
  <c r="P185" i="19"/>
  <c r="AD185" i="19"/>
  <c r="O185" i="19"/>
  <c r="AC185" i="19"/>
  <c r="N185" i="19"/>
  <c r="AB185" i="19"/>
  <c r="M185" i="19"/>
  <c r="AA185" i="19" s="1"/>
  <c r="L185" i="19"/>
  <c r="Z185" i="19"/>
  <c r="K185" i="19"/>
  <c r="Y185" i="19"/>
  <c r="J185" i="19"/>
  <c r="X185" i="19"/>
  <c r="I185" i="19"/>
  <c r="W185" i="19"/>
  <c r="H185" i="19"/>
  <c r="V185" i="19"/>
  <c r="G185" i="19"/>
  <c r="U185" i="19" s="1"/>
  <c r="F185" i="19"/>
  <c r="T185" i="19"/>
  <c r="Q184" i="19"/>
  <c r="AE184" i="19"/>
  <c r="P184" i="19"/>
  <c r="AD184" i="19"/>
  <c r="O184" i="19"/>
  <c r="AC184" i="19"/>
  <c r="N184" i="19"/>
  <c r="AB184" i="19"/>
  <c r="M184" i="19"/>
  <c r="AA184" i="19" s="1"/>
  <c r="L184" i="19"/>
  <c r="Z184" i="19"/>
  <c r="K184" i="19"/>
  <c r="Y184" i="19"/>
  <c r="J184" i="19"/>
  <c r="X184" i="19"/>
  <c r="I184" i="19"/>
  <c r="W184" i="19"/>
  <c r="H184" i="19"/>
  <c r="V184" i="19"/>
  <c r="G184" i="19"/>
  <c r="U184" i="19" s="1"/>
  <c r="F184" i="19"/>
  <c r="T184" i="19"/>
  <c r="Q183" i="19"/>
  <c r="AE183" i="19"/>
  <c r="P183" i="19"/>
  <c r="AD183" i="19"/>
  <c r="O183" i="19"/>
  <c r="AC183" i="19"/>
  <c r="N183" i="19"/>
  <c r="AB183" i="19"/>
  <c r="M183" i="19"/>
  <c r="AA183" i="19" s="1"/>
  <c r="L183" i="19"/>
  <c r="Z183" i="19"/>
  <c r="K183" i="19"/>
  <c r="Y183" i="19"/>
  <c r="J183" i="19"/>
  <c r="X183" i="19"/>
  <c r="I183" i="19"/>
  <c r="W183" i="19"/>
  <c r="H183" i="19"/>
  <c r="V183" i="19"/>
  <c r="G183" i="19"/>
  <c r="U183" i="19" s="1"/>
  <c r="F183" i="19"/>
  <c r="T183" i="19"/>
  <c r="Q182" i="19"/>
  <c r="AE182" i="19"/>
  <c r="P182" i="19"/>
  <c r="AD182" i="19"/>
  <c r="O182" i="19"/>
  <c r="AC182" i="19"/>
  <c r="N182" i="19"/>
  <c r="AB182" i="19"/>
  <c r="M182" i="19"/>
  <c r="AA182" i="19" s="1"/>
  <c r="L182" i="19"/>
  <c r="Z182" i="19"/>
  <c r="K182" i="19"/>
  <c r="Y182" i="19"/>
  <c r="J182" i="19"/>
  <c r="X182" i="19"/>
  <c r="I182" i="19"/>
  <c r="W182" i="19"/>
  <c r="H182" i="19"/>
  <c r="V182" i="19"/>
  <c r="G182" i="19"/>
  <c r="U182" i="19" s="1"/>
  <c r="F182" i="19"/>
  <c r="T182" i="19"/>
  <c r="Q181" i="19"/>
  <c r="AE181" i="19"/>
  <c r="P181" i="19"/>
  <c r="AD181" i="19"/>
  <c r="O181" i="19"/>
  <c r="AC181" i="19"/>
  <c r="N181" i="19"/>
  <c r="AB181" i="19"/>
  <c r="M181" i="19"/>
  <c r="AA181" i="19" s="1"/>
  <c r="L181" i="19"/>
  <c r="Z181" i="19"/>
  <c r="K181" i="19"/>
  <c r="Y181" i="19"/>
  <c r="J181" i="19"/>
  <c r="X181" i="19"/>
  <c r="I181" i="19"/>
  <c r="W181" i="19"/>
  <c r="H181" i="19"/>
  <c r="V181" i="19"/>
  <c r="G181" i="19"/>
  <c r="U181" i="19" s="1"/>
  <c r="F181" i="19"/>
  <c r="T181" i="19"/>
  <c r="Q180" i="19"/>
  <c r="AE180" i="19"/>
  <c r="P180" i="19"/>
  <c r="AD180" i="19"/>
  <c r="O180" i="19"/>
  <c r="AC180" i="19" s="1"/>
  <c r="N180" i="19"/>
  <c r="AB180" i="19"/>
  <c r="M180" i="19"/>
  <c r="AA180" i="19"/>
  <c r="L180" i="19"/>
  <c r="Z180" i="19" s="1"/>
  <c r="K180" i="19"/>
  <c r="Y180" i="19" s="1"/>
  <c r="J180" i="19"/>
  <c r="X180" i="19"/>
  <c r="I180" i="19"/>
  <c r="W180" i="19" s="1"/>
  <c r="H180" i="19"/>
  <c r="V180" i="19"/>
  <c r="G180" i="19"/>
  <c r="U180" i="19"/>
  <c r="F180" i="19"/>
  <c r="T180" i="19" s="1"/>
  <c r="Q179" i="19"/>
  <c r="AE179" i="19" s="1"/>
  <c r="P179" i="19"/>
  <c r="AD179" i="19"/>
  <c r="O179" i="19"/>
  <c r="AC179" i="19" s="1"/>
  <c r="N179" i="19"/>
  <c r="AB179" i="19"/>
  <c r="M179" i="19"/>
  <c r="AA179" i="19"/>
  <c r="L179" i="19"/>
  <c r="Z179" i="19" s="1"/>
  <c r="K179" i="19"/>
  <c r="Y179" i="19" s="1"/>
  <c r="J179" i="19"/>
  <c r="X179" i="19" s="1"/>
  <c r="I179" i="19"/>
  <c r="W179" i="19" s="1"/>
  <c r="H179" i="19"/>
  <c r="V179" i="19"/>
  <c r="G179" i="19"/>
  <c r="U179" i="19"/>
  <c r="F179" i="19"/>
  <c r="T179" i="19" s="1"/>
  <c r="Q178" i="19"/>
  <c r="AE178" i="19" s="1"/>
  <c r="P178" i="19"/>
  <c r="AD178" i="19" s="1"/>
  <c r="O178" i="19"/>
  <c r="AC178" i="19" s="1"/>
  <c r="N178" i="19"/>
  <c r="AB178" i="19"/>
  <c r="M178" i="19"/>
  <c r="AA178" i="19"/>
  <c r="L178" i="19"/>
  <c r="Z178" i="19" s="1"/>
  <c r="K178" i="19"/>
  <c r="Y178" i="19" s="1"/>
  <c r="J178" i="19"/>
  <c r="X178" i="19" s="1"/>
  <c r="I178" i="19"/>
  <c r="W178" i="19" s="1"/>
  <c r="H178" i="19"/>
  <c r="V178" i="19"/>
  <c r="G178" i="19"/>
  <c r="U178" i="19"/>
  <c r="F178" i="19"/>
  <c r="T178" i="19" s="1"/>
  <c r="Q177" i="19"/>
  <c r="AE177" i="19" s="1"/>
  <c r="P177" i="19"/>
  <c r="AD177" i="19" s="1"/>
  <c r="O177" i="19"/>
  <c r="AC177" i="19" s="1"/>
  <c r="N177" i="19"/>
  <c r="AB177" i="19"/>
  <c r="M177" i="19"/>
  <c r="AA177" i="19"/>
  <c r="L177" i="19"/>
  <c r="Z177" i="19" s="1"/>
  <c r="K177" i="19"/>
  <c r="Y177" i="19" s="1"/>
  <c r="J177" i="19"/>
  <c r="X177" i="19" s="1"/>
  <c r="I177" i="19"/>
  <c r="W177" i="19" s="1"/>
  <c r="H177" i="19"/>
  <c r="V177" i="19"/>
  <c r="G177" i="19"/>
  <c r="U177" i="19"/>
  <c r="F177" i="19"/>
  <c r="T177" i="19" s="1"/>
  <c r="Q176" i="19"/>
  <c r="AE176" i="19" s="1"/>
  <c r="P176" i="19"/>
  <c r="AD176" i="19" s="1"/>
  <c r="O176" i="19"/>
  <c r="AC176" i="19" s="1"/>
  <c r="N176" i="19"/>
  <c r="AB176" i="19"/>
  <c r="M176" i="19"/>
  <c r="AA176" i="19"/>
  <c r="L176" i="19"/>
  <c r="Z176" i="19" s="1"/>
  <c r="K176" i="19"/>
  <c r="Y176" i="19" s="1"/>
  <c r="J176" i="19"/>
  <c r="X176" i="19" s="1"/>
  <c r="I176" i="19"/>
  <c r="W176" i="19" s="1"/>
  <c r="H176" i="19"/>
  <c r="V176" i="19"/>
  <c r="G176" i="19"/>
  <c r="U176" i="19"/>
  <c r="F176" i="19"/>
  <c r="T176" i="19" s="1"/>
  <c r="Q175" i="19"/>
  <c r="P175" i="19"/>
  <c r="AD175" i="19"/>
  <c r="O175" i="19"/>
  <c r="AC175" i="19"/>
  <c r="N175" i="19"/>
  <c r="AB175" i="19"/>
  <c r="M175" i="19"/>
  <c r="L175" i="19"/>
  <c r="Z175" i="19"/>
  <c r="K175" i="19"/>
  <c r="J175" i="19"/>
  <c r="I175" i="19"/>
  <c r="W175" i="19" s="1"/>
  <c r="H175" i="19"/>
  <c r="G175" i="19"/>
  <c r="U175" i="19" s="1"/>
  <c r="F175" i="19"/>
  <c r="T175" i="19"/>
  <c r="Q169" i="19"/>
  <c r="AE169" i="19"/>
  <c r="P169" i="19"/>
  <c r="AD169" i="19"/>
  <c r="O169" i="19"/>
  <c r="AC169" i="19"/>
  <c r="N169" i="19"/>
  <c r="AB169" i="19"/>
  <c r="M169" i="19"/>
  <c r="AA169" i="19" s="1"/>
  <c r="L169" i="19"/>
  <c r="Z169" i="19"/>
  <c r="K169" i="19"/>
  <c r="Y169" i="19"/>
  <c r="J169" i="19"/>
  <c r="X169" i="19"/>
  <c r="I169" i="19"/>
  <c r="W169" i="19"/>
  <c r="H169" i="19"/>
  <c r="V169" i="19"/>
  <c r="G169" i="19"/>
  <c r="U169" i="19" s="1"/>
  <c r="F169" i="19"/>
  <c r="T169" i="19"/>
  <c r="Q168" i="19"/>
  <c r="AE168" i="19"/>
  <c r="P168" i="19"/>
  <c r="AD168" i="19"/>
  <c r="O168" i="19"/>
  <c r="AC168" i="19"/>
  <c r="N168" i="19"/>
  <c r="AB168" i="19"/>
  <c r="M168" i="19"/>
  <c r="AA168" i="19" s="1"/>
  <c r="L168" i="19"/>
  <c r="Z168" i="19"/>
  <c r="K168" i="19"/>
  <c r="Y168" i="19"/>
  <c r="J168" i="19"/>
  <c r="X168" i="19"/>
  <c r="I168" i="19"/>
  <c r="W168" i="19"/>
  <c r="H168" i="19"/>
  <c r="V168" i="19"/>
  <c r="G168" i="19"/>
  <c r="U168" i="19" s="1"/>
  <c r="F168" i="19"/>
  <c r="T168" i="19"/>
  <c r="Q167" i="19"/>
  <c r="AE167" i="19"/>
  <c r="P167" i="19"/>
  <c r="AD167" i="19"/>
  <c r="O167" i="19"/>
  <c r="AC167" i="19" s="1"/>
  <c r="N167" i="19"/>
  <c r="AB167" i="19" s="1"/>
  <c r="M167" i="19"/>
  <c r="AA167" i="19"/>
  <c r="L167" i="19"/>
  <c r="Z167" i="19"/>
  <c r="K167" i="19"/>
  <c r="Y167" i="19" s="1"/>
  <c r="J167" i="19"/>
  <c r="X167" i="19" s="1"/>
  <c r="I167" i="19"/>
  <c r="W167" i="19"/>
  <c r="H167" i="19"/>
  <c r="V167" i="19" s="1"/>
  <c r="G167" i="19"/>
  <c r="U167" i="19"/>
  <c r="F167" i="19"/>
  <c r="T167" i="19"/>
  <c r="Q166" i="19"/>
  <c r="AE166" i="19" s="1"/>
  <c r="P166" i="19"/>
  <c r="AD166" i="19" s="1"/>
  <c r="O166" i="19"/>
  <c r="AC166" i="19"/>
  <c r="N166" i="19"/>
  <c r="AB166" i="19" s="1"/>
  <c r="M166" i="19"/>
  <c r="AA166" i="19"/>
  <c r="L166" i="19"/>
  <c r="Z166" i="19"/>
  <c r="K166" i="19"/>
  <c r="Y166" i="19" s="1"/>
  <c r="J166" i="19"/>
  <c r="X166" i="19" s="1"/>
  <c r="I166" i="19"/>
  <c r="W166" i="19"/>
  <c r="H166" i="19"/>
  <c r="V166" i="19" s="1"/>
  <c r="G166" i="19"/>
  <c r="U166" i="19"/>
  <c r="F166" i="19"/>
  <c r="T166" i="19"/>
  <c r="Q165" i="19"/>
  <c r="AE165" i="19" s="1"/>
  <c r="P165" i="19"/>
  <c r="AD165" i="19" s="1"/>
  <c r="O165" i="19"/>
  <c r="AC165" i="19"/>
  <c r="N165" i="19"/>
  <c r="AB165" i="19" s="1"/>
  <c r="M165" i="19"/>
  <c r="AA165" i="19"/>
  <c r="L165" i="19"/>
  <c r="Z165" i="19"/>
  <c r="K165" i="19"/>
  <c r="Y165" i="19" s="1"/>
  <c r="J165" i="19"/>
  <c r="X165" i="19" s="1"/>
  <c r="I165" i="19"/>
  <c r="W165" i="19" s="1"/>
  <c r="H165" i="19"/>
  <c r="V165" i="19" s="1"/>
  <c r="G165" i="19"/>
  <c r="U165" i="19"/>
  <c r="F165" i="19"/>
  <c r="T165" i="19"/>
  <c r="Q164" i="19"/>
  <c r="AE164" i="19" s="1"/>
  <c r="P164" i="19"/>
  <c r="AD164" i="19" s="1"/>
  <c r="O164" i="19"/>
  <c r="AC164" i="19" s="1"/>
  <c r="N164" i="19"/>
  <c r="AB164" i="19" s="1"/>
  <c r="M164" i="19"/>
  <c r="AA164" i="19"/>
  <c r="L164" i="19"/>
  <c r="Z164" i="19"/>
  <c r="K164" i="19"/>
  <c r="Y164" i="19" s="1"/>
  <c r="J164" i="19"/>
  <c r="X164" i="19" s="1"/>
  <c r="I164" i="19"/>
  <c r="W164" i="19" s="1"/>
  <c r="H164" i="19"/>
  <c r="V164" i="19" s="1"/>
  <c r="G164" i="19"/>
  <c r="U164" i="19"/>
  <c r="F164" i="19"/>
  <c r="T164" i="19"/>
  <c r="Q163" i="19"/>
  <c r="AE163" i="19" s="1"/>
  <c r="P163" i="19"/>
  <c r="P171" i="19" s="1"/>
  <c r="P44" i="19" s="1"/>
  <c r="P44" i="17" s="1"/>
  <c r="P44" i="4" s="1"/>
  <c r="O163" i="19"/>
  <c r="N163" i="19"/>
  <c r="M163" i="19"/>
  <c r="L163" i="19"/>
  <c r="Z163" i="19"/>
  <c r="K163" i="19"/>
  <c r="Y163" i="19" s="1"/>
  <c r="J163" i="19"/>
  <c r="X163" i="19" s="1"/>
  <c r="I163" i="19"/>
  <c r="H163" i="19"/>
  <c r="V163" i="19"/>
  <c r="G163" i="19"/>
  <c r="U163" i="19"/>
  <c r="F163" i="19"/>
  <c r="T163" i="19" s="1"/>
  <c r="Q136" i="19"/>
  <c r="AE136" i="19"/>
  <c r="P136" i="19"/>
  <c r="AD136" i="19"/>
  <c r="O136" i="19"/>
  <c r="AC136" i="19"/>
  <c r="N136" i="19"/>
  <c r="AB136" i="19"/>
  <c r="M136" i="19"/>
  <c r="AA136" i="19"/>
  <c r="L136" i="19"/>
  <c r="Z136" i="19" s="1"/>
  <c r="K136" i="19"/>
  <c r="Y136" i="19"/>
  <c r="J136" i="19"/>
  <c r="X136" i="19"/>
  <c r="I136" i="19"/>
  <c r="W136" i="19"/>
  <c r="H136" i="19"/>
  <c r="V136" i="19"/>
  <c r="G136" i="19"/>
  <c r="U136" i="19"/>
  <c r="F136" i="19"/>
  <c r="T136" i="19" s="1"/>
  <c r="Q135" i="19"/>
  <c r="AE135" i="19"/>
  <c r="P135" i="19"/>
  <c r="AD135" i="19"/>
  <c r="O135" i="19"/>
  <c r="AC135" i="19"/>
  <c r="N135" i="19"/>
  <c r="AB135" i="19"/>
  <c r="M135" i="19"/>
  <c r="AA135" i="19"/>
  <c r="L135" i="19"/>
  <c r="Z135" i="19" s="1"/>
  <c r="K135" i="19"/>
  <c r="Y135" i="19"/>
  <c r="J135" i="19"/>
  <c r="X135" i="19"/>
  <c r="I135" i="19"/>
  <c r="W135" i="19"/>
  <c r="H135" i="19"/>
  <c r="V135" i="19"/>
  <c r="G135" i="19"/>
  <c r="U135" i="19"/>
  <c r="F135" i="19"/>
  <c r="T135" i="19" s="1"/>
  <c r="Q134" i="19"/>
  <c r="AE134" i="19"/>
  <c r="P134" i="19"/>
  <c r="AD134" i="19"/>
  <c r="O134" i="19"/>
  <c r="AC134" i="19"/>
  <c r="N134" i="19"/>
  <c r="AB134" i="19"/>
  <c r="M134" i="19"/>
  <c r="AA134" i="19"/>
  <c r="L134" i="19"/>
  <c r="Z134" i="19" s="1"/>
  <c r="K134" i="19"/>
  <c r="Y134" i="19"/>
  <c r="J134" i="19"/>
  <c r="X134" i="19"/>
  <c r="I134" i="19"/>
  <c r="W134" i="19"/>
  <c r="H134" i="19"/>
  <c r="V134" i="19"/>
  <c r="G134" i="19"/>
  <c r="U134" i="19"/>
  <c r="F134" i="19"/>
  <c r="T134" i="19" s="1"/>
  <c r="Q133" i="19"/>
  <c r="AE133" i="19"/>
  <c r="P133" i="19"/>
  <c r="AD133" i="19"/>
  <c r="O133" i="19"/>
  <c r="AC133" i="19"/>
  <c r="N133" i="19"/>
  <c r="AB133" i="19"/>
  <c r="M133" i="19"/>
  <c r="AA133" i="19"/>
  <c r="L133" i="19"/>
  <c r="Z133" i="19" s="1"/>
  <c r="K133" i="19"/>
  <c r="Y133" i="19"/>
  <c r="J133" i="19"/>
  <c r="X133" i="19"/>
  <c r="I133" i="19"/>
  <c r="W133" i="19"/>
  <c r="H133" i="19"/>
  <c r="V133" i="19"/>
  <c r="G133" i="19"/>
  <c r="U133" i="19"/>
  <c r="F133" i="19"/>
  <c r="T133" i="19" s="1"/>
  <c r="Q132" i="19"/>
  <c r="AE132" i="19"/>
  <c r="P132" i="19"/>
  <c r="AD132" i="19"/>
  <c r="O132" i="19"/>
  <c r="AC132" i="19"/>
  <c r="N132" i="19"/>
  <c r="AB132" i="19"/>
  <c r="M132" i="19"/>
  <c r="AA132" i="19"/>
  <c r="L132" i="19"/>
  <c r="Z132" i="19" s="1"/>
  <c r="K132" i="19"/>
  <c r="Y132" i="19"/>
  <c r="J132" i="19"/>
  <c r="X132" i="19"/>
  <c r="I132" i="19"/>
  <c r="W132" i="19"/>
  <c r="H132" i="19"/>
  <c r="V132" i="19"/>
  <c r="G132" i="19"/>
  <c r="U132" i="19"/>
  <c r="F132" i="19"/>
  <c r="T132" i="19" s="1"/>
  <c r="Q131" i="19"/>
  <c r="AE131" i="19"/>
  <c r="P131" i="19"/>
  <c r="AD131" i="19"/>
  <c r="O131" i="19"/>
  <c r="AC131" i="19"/>
  <c r="N131" i="19"/>
  <c r="AB131" i="19"/>
  <c r="M131" i="19"/>
  <c r="AA131" i="19"/>
  <c r="L131" i="19"/>
  <c r="Z131" i="19" s="1"/>
  <c r="K131" i="19"/>
  <c r="Y131" i="19"/>
  <c r="J131" i="19"/>
  <c r="X131" i="19"/>
  <c r="I131" i="19"/>
  <c r="W131" i="19"/>
  <c r="H131" i="19"/>
  <c r="V131" i="19"/>
  <c r="G131" i="19"/>
  <c r="U131" i="19"/>
  <c r="F131" i="19"/>
  <c r="T131" i="19" s="1"/>
  <c r="Q130" i="19"/>
  <c r="AE130" i="19"/>
  <c r="P130" i="19"/>
  <c r="AD130" i="19"/>
  <c r="O130" i="19"/>
  <c r="AC130" i="19"/>
  <c r="N130" i="19"/>
  <c r="AB130" i="19"/>
  <c r="M130" i="19"/>
  <c r="AA130" i="19"/>
  <c r="L130" i="19"/>
  <c r="Z130" i="19" s="1"/>
  <c r="K130" i="19"/>
  <c r="Y130" i="19"/>
  <c r="J130" i="19"/>
  <c r="X130" i="19"/>
  <c r="I130" i="19"/>
  <c r="W130" i="19"/>
  <c r="H130" i="19"/>
  <c r="V130" i="19"/>
  <c r="G130" i="19"/>
  <c r="U130" i="19"/>
  <c r="F130" i="19"/>
  <c r="T130" i="19" s="1"/>
  <c r="Q129" i="19"/>
  <c r="AE129" i="19"/>
  <c r="P129" i="19"/>
  <c r="AD129" i="19"/>
  <c r="O129" i="19"/>
  <c r="AC129" i="19"/>
  <c r="N129" i="19"/>
  <c r="AB129" i="19"/>
  <c r="M129" i="19"/>
  <c r="AA129" i="19"/>
  <c r="L129" i="19"/>
  <c r="K129" i="19"/>
  <c r="Y129" i="19"/>
  <c r="J129" i="19"/>
  <c r="I129" i="19"/>
  <c r="W129" i="19"/>
  <c r="W138" i="19" s="1"/>
  <c r="W42" i="19" s="1"/>
  <c r="W42" i="17" s="1"/>
  <c r="W42" i="4" s="1"/>
  <c r="H129" i="19"/>
  <c r="V129" i="19"/>
  <c r="V138" i="19"/>
  <c r="V42" i="19" s="1"/>
  <c r="V42" i="17" s="1"/>
  <c r="V42" i="4" s="1"/>
  <c r="G129" i="19"/>
  <c r="U129" i="19"/>
  <c r="F129" i="19"/>
  <c r="Z77" i="5"/>
  <c r="AA77" i="5"/>
  <c r="AB77" i="5"/>
  <c r="AC77" i="5"/>
  <c r="AD77" i="5"/>
  <c r="AE77" i="5"/>
  <c r="AF77" i="5"/>
  <c r="AG77" i="5"/>
  <c r="AH77" i="5"/>
  <c r="AI77" i="5"/>
  <c r="AJ77" i="5"/>
  <c r="AK77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J73" i="5"/>
  <c r="J74" i="5"/>
  <c r="J75" i="5"/>
  <c r="J76" i="5"/>
  <c r="J77" i="5"/>
  <c r="J78" i="5"/>
  <c r="J79" i="5"/>
  <c r="J80" i="5"/>
  <c r="J81" i="5"/>
  <c r="J82" i="5"/>
  <c r="J72" i="5"/>
  <c r="U28" i="8"/>
  <c r="U57" i="8"/>
  <c r="U28" i="9"/>
  <c r="U11" i="10"/>
  <c r="U28" i="10"/>
  <c r="U87" i="10" s="1"/>
  <c r="U168" i="4" s="1"/>
  <c r="U21" i="10"/>
  <c r="U85" i="10"/>
  <c r="U37" i="10"/>
  <c r="U57" i="10"/>
  <c r="U67" i="10"/>
  <c r="U11" i="11"/>
  <c r="U28" i="11"/>
  <c r="U21" i="11"/>
  <c r="U85" i="11"/>
  <c r="U37" i="11"/>
  <c r="U57" i="11"/>
  <c r="U67" i="11"/>
  <c r="U57" i="12"/>
  <c r="U11" i="13"/>
  <c r="U28" i="13"/>
  <c r="U87" i="13" s="1"/>
  <c r="U21" i="13"/>
  <c r="U85" i="13"/>
  <c r="U37" i="13"/>
  <c r="U57" i="13"/>
  <c r="U67" i="13"/>
  <c r="V57" i="8"/>
  <c r="V28" i="9"/>
  <c r="V11" i="10"/>
  <c r="V28" i="10"/>
  <c r="V21" i="10"/>
  <c r="V85" i="10"/>
  <c r="V37" i="10"/>
  <c r="V57" i="10"/>
  <c r="V67" i="10"/>
  <c r="V11" i="11"/>
  <c r="V28" i="11"/>
  <c r="V21" i="11"/>
  <c r="V85" i="11"/>
  <c r="V37" i="11"/>
  <c r="V57" i="11"/>
  <c r="V67" i="11"/>
  <c r="V57" i="12"/>
  <c r="V11" i="13"/>
  <c r="V28" i="13"/>
  <c r="V21" i="13"/>
  <c r="V85" i="13"/>
  <c r="V37" i="13"/>
  <c r="V57" i="13"/>
  <c r="V67" i="13"/>
  <c r="W57" i="8"/>
  <c r="W28" i="9"/>
  <c r="W11" i="10"/>
  <c r="W28" i="10"/>
  <c r="W21" i="10"/>
  <c r="W85" i="10"/>
  <c r="W37" i="10"/>
  <c r="W57" i="10"/>
  <c r="W67" i="10"/>
  <c r="W11" i="11"/>
  <c r="W28" i="11"/>
  <c r="W21" i="11"/>
  <c r="W85" i="11"/>
  <c r="W37" i="11"/>
  <c r="W57" i="11"/>
  <c r="W67" i="11"/>
  <c r="W57" i="12"/>
  <c r="W11" i="13"/>
  <c r="W28" i="13"/>
  <c r="W21" i="13"/>
  <c r="W85" i="13"/>
  <c r="W37" i="13"/>
  <c r="W57" i="13"/>
  <c r="W67" i="13"/>
  <c r="X57" i="8"/>
  <c r="X28" i="9"/>
  <c r="X11" i="10"/>
  <c r="X28" i="10"/>
  <c r="X87" i="10" s="1"/>
  <c r="X21" i="10"/>
  <c r="X85" i="10"/>
  <c r="X37" i="10"/>
  <c r="X57" i="10"/>
  <c r="X67" i="10"/>
  <c r="X11" i="11"/>
  <c r="X28" i="11"/>
  <c r="X87" i="11" s="1"/>
  <c r="X21" i="11"/>
  <c r="X85" i="11"/>
  <c r="X37" i="11"/>
  <c r="X57" i="11"/>
  <c r="X67" i="11"/>
  <c r="X57" i="12"/>
  <c r="X11" i="13"/>
  <c r="X28" i="13"/>
  <c r="X21" i="13"/>
  <c r="X85" i="13"/>
  <c r="X37" i="13"/>
  <c r="X57" i="13"/>
  <c r="X67" i="13"/>
  <c r="Y57" i="8"/>
  <c r="Y28" i="9"/>
  <c r="Y11" i="10"/>
  <c r="Y28" i="10"/>
  <c r="Y21" i="10"/>
  <c r="Y85" i="10"/>
  <c r="Y37" i="10"/>
  <c r="Y57" i="10"/>
  <c r="Y67" i="10"/>
  <c r="Y11" i="11"/>
  <c r="Y28" i="11"/>
  <c r="Y21" i="11"/>
  <c r="Y85" i="11"/>
  <c r="Y37" i="11"/>
  <c r="Y57" i="11"/>
  <c r="Y67" i="11"/>
  <c r="Y57" i="12"/>
  <c r="Y11" i="13"/>
  <c r="Y28" i="13"/>
  <c r="Y21" i="13"/>
  <c r="Y85" i="13"/>
  <c r="Y37" i="13"/>
  <c r="Y57" i="13"/>
  <c r="Y67" i="13"/>
  <c r="Z28" i="8"/>
  <c r="Z57" i="8"/>
  <c r="Z28" i="9"/>
  <c r="Z11" i="10"/>
  <c r="Z28" i="10"/>
  <c r="Z21" i="10"/>
  <c r="Z85" i="10"/>
  <c r="Z37" i="10"/>
  <c r="Z57" i="10"/>
  <c r="Z67" i="10"/>
  <c r="Z11" i="11"/>
  <c r="Z28" i="11"/>
  <c r="Z21" i="11"/>
  <c r="Z85" i="11"/>
  <c r="Z37" i="11"/>
  <c r="Z57" i="11"/>
  <c r="Z67" i="11"/>
  <c r="Z57" i="12"/>
  <c r="Z11" i="13"/>
  <c r="Z87" i="13" s="1"/>
  <c r="Z28" i="13"/>
  <c r="Z21" i="13"/>
  <c r="Z85" i="13"/>
  <c r="Z37" i="13"/>
  <c r="Z57" i="13"/>
  <c r="Z67" i="13"/>
  <c r="AA57" i="8"/>
  <c r="AA28" i="9"/>
  <c r="AA11" i="10"/>
  <c r="AA87" i="10" s="1"/>
  <c r="AA28" i="10"/>
  <c r="AA21" i="10"/>
  <c r="AA85" i="10"/>
  <c r="AA37" i="10"/>
  <c r="AA57" i="10"/>
  <c r="AA67" i="10"/>
  <c r="AA11" i="11"/>
  <c r="AA87" i="11" s="1"/>
  <c r="AA28" i="11"/>
  <c r="AA21" i="11"/>
  <c r="AA85" i="11"/>
  <c r="AA37" i="11"/>
  <c r="AA57" i="11"/>
  <c r="AA67" i="11"/>
  <c r="AA57" i="12"/>
  <c r="AA11" i="13"/>
  <c r="AA28" i="13"/>
  <c r="AA21" i="13"/>
  <c r="AA85" i="13"/>
  <c r="AA37" i="13"/>
  <c r="AA57" i="13"/>
  <c r="AA67" i="13"/>
  <c r="AB28" i="8"/>
  <c r="AB57" i="8"/>
  <c r="AB28" i="9"/>
  <c r="AB11" i="10"/>
  <c r="AB28" i="10"/>
  <c r="AB21" i="10"/>
  <c r="AB85" i="10"/>
  <c r="AB37" i="10"/>
  <c r="AB57" i="10"/>
  <c r="AB67" i="10"/>
  <c r="AB11" i="11"/>
  <c r="AB87" i="11" s="1"/>
  <c r="AB28" i="11"/>
  <c r="AB21" i="11"/>
  <c r="AB85" i="11"/>
  <c r="AB37" i="11"/>
  <c r="AB57" i="11"/>
  <c r="AB67" i="11"/>
  <c r="AB57" i="12"/>
  <c r="AB11" i="13"/>
  <c r="AB28" i="13"/>
  <c r="AB87" i="13" s="1"/>
  <c r="AB21" i="13"/>
  <c r="AB85" i="13"/>
  <c r="AB37" i="13"/>
  <c r="AB57" i="13"/>
  <c r="AB67" i="13"/>
  <c r="AC57" i="8"/>
  <c r="AC28" i="9"/>
  <c r="AC11" i="10"/>
  <c r="AC28" i="10"/>
  <c r="AC21" i="10"/>
  <c r="AC85" i="10"/>
  <c r="AC37" i="10"/>
  <c r="AC57" i="10"/>
  <c r="AC67" i="10"/>
  <c r="AC11" i="11"/>
  <c r="AC28" i="11"/>
  <c r="AC87" i="11" s="1"/>
  <c r="AC169" i="4" s="1"/>
  <c r="AC21" i="11"/>
  <c r="AC85" i="11"/>
  <c r="AC37" i="11"/>
  <c r="AC57" i="11"/>
  <c r="AC67" i="11"/>
  <c r="AC57" i="12"/>
  <c r="AC11" i="13"/>
  <c r="AC28" i="13"/>
  <c r="AC21" i="13"/>
  <c r="AC85" i="13"/>
  <c r="AC37" i="13"/>
  <c r="AC57" i="13"/>
  <c r="AC67" i="13"/>
  <c r="AD28" i="8"/>
  <c r="AD57" i="8"/>
  <c r="AD28" i="9"/>
  <c r="AD11" i="10"/>
  <c r="AD28" i="10"/>
  <c r="AD21" i="10"/>
  <c r="AD85" i="10"/>
  <c r="AD37" i="10"/>
  <c r="AD57" i="10"/>
  <c r="AD67" i="10"/>
  <c r="AD11" i="11"/>
  <c r="AD28" i="11"/>
  <c r="AD87" i="11" s="1"/>
  <c r="AD169" i="4" s="1"/>
  <c r="AD21" i="11"/>
  <c r="AD85" i="11"/>
  <c r="AD37" i="11"/>
  <c r="AD57" i="11"/>
  <c r="AD67" i="11"/>
  <c r="AD57" i="12"/>
  <c r="AD11" i="13"/>
  <c r="AD28" i="13"/>
  <c r="AD21" i="13"/>
  <c r="AD85" i="13"/>
  <c r="AD37" i="13"/>
  <c r="AD57" i="13"/>
  <c r="AD67" i="13"/>
  <c r="AE28" i="8"/>
  <c r="AE57" i="8"/>
  <c r="AE28" i="9"/>
  <c r="AE11" i="10"/>
  <c r="AE28" i="10"/>
  <c r="AE21" i="10"/>
  <c r="AE85" i="10"/>
  <c r="AE37" i="10"/>
  <c r="AE57" i="10"/>
  <c r="AE67" i="10"/>
  <c r="AE11" i="11"/>
  <c r="AE28" i="11"/>
  <c r="AE21" i="11"/>
  <c r="AE85" i="11"/>
  <c r="AE37" i="11"/>
  <c r="AE57" i="11"/>
  <c r="AE67" i="11"/>
  <c r="AE57" i="12"/>
  <c r="AE11" i="13"/>
  <c r="AE28" i="13"/>
  <c r="AE21" i="13"/>
  <c r="AE87" i="13" s="1"/>
  <c r="AE85" i="13"/>
  <c r="AE37" i="13"/>
  <c r="AE57" i="13"/>
  <c r="AE67" i="13"/>
  <c r="T28" i="8"/>
  <c r="T57" i="8"/>
  <c r="T28" i="9"/>
  <c r="T11" i="10"/>
  <c r="T28" i="10"/>
  <c r="T21" i="10"/>
  <c r="T85" i="10"/>
  <c r="T37" i="10"/>
  <c r="T57" i="10"/>
  <c r="T67" i="10"/>
  <c r="T11" i="11"/>
  <c r="T28" i="11"/>
  <c r="T21" i="11"/>
  <c r="T85" i="11"/>
  <c r="T37" i="11"/>
  <c r="T57" i="11"/>
  <c r="T67" i="11"/>
  <c r="T57" i="12"/>
  <c r="T11" i="13"/>
  <c r="T87" i="13"/>
  <c r="T28" i="13"/>
  <c r="T21" i="13"/>
  <c r="T85" i="13"/>
  <c r="T37" i="13"/>
  <c r="T57" i="13"/>
  <c r="T67" i="13"/>
  <c r="G28" i="8"/>
  <c r="G57" i="8"/>
  <c r="G28" i="9"/>
  <c r="G28" i="10"/>
  <c r="G57" i="10"/>
  <c r="G67" i="10"/>
  <c r="G57" i="11"/>
  <c r="G67" i="11"/>
  <c r="G28" i="12"/>
  <c r="G57" i="12"/>
  <c r="G72" i="13"/>
  <c r="G72" i="6" s="1"/>
  <c r="G76" i="13"/>
  <c r="G31" i="13"/>
  <c r="G31" i="6" s="1"/>
  <c r="G31" i="4" s="1"/>
  <c r="G28" i="13"/>
  <c r="G57" i="13"/>
  <c r="G105" i="13"/>
  <c r="G59" i="13" s="1"/>
  <c r="G118" i="13"/>
  <c r="G60" i="13"/>
  <c r="G121" i="13"/>
  <c r="G131" i="13"/>
  <c r="G61" i="13" s="1"/>
  <c r="G144" i="13"/>
  <c r="G62" i="13" s="1"/>
  <c r="G157" i="13"/>
  <c r="G63" i="13" s="1"/>
  <c r="G170" i="13"/>
  <c r="G64" i="13" s="1"/>
  <c r="G183" i="13"/>
  <c r="G66" i="13" s="1"/>
  <c r="H57" i="8"/>
  <c r="H28" i="9"/>
  <c r="H28" i="10"/>
  <c r="H57" i="10"/>
  <c r="H67" i="10"/>
  <c r="H28" i="11"/>
  <c r="H57" i="11"/>
  <c r="H67" i="11"/>
  <c r="H28" i="12"/>
  <c r="H57" i="12"/>
  <c r="H19" i="13"/>
  <c r="H72" i="13"/>
  <c r="H72" i="6" s="1"/>
  <c r="H76" i="13"/>
  <c r="H31" i="13"/>
  <c r="H31" i="6"/>
  <c r="H31" i="4" s="1"/>
  <c r="H28" i="13"/>
  <c r="H57" i="13"/>
  <c r="H105" i="13"/>
  <c r="H59" i="13" s="1"/>
  <c r="H118" i="13"/>
  <c r="H60" i="13" s="1"/>
  <c r="H60" i="6" s="1"/>
  <c r="H60" i="4" s="1"/>
  <c r="H121" i="13"/>
  <c r="H131" i="13" s="1"/>
  <c r="H61" i="13" s="1"/>
  <c r="H144" i="13"/>
  <c r="H62" i="13"/>
  <c r="H157" i="13"/>
  <c r="H63" i="13"/>
  <c r="H170" i="13"/>
  <c r="H64" i="13"/>
  <c r="H183" i="13"/>
  <c r="H66" i="13" s="1"/>
  <c r="I28" i="8"/>
  <c r="I57" i="8"/>
  <c r="I28" i="9"/>
  <c r="I28" i="10"/>
  <c r="I57" i="10"/>
  <c r="I67" i="10"/>
  <c r="I28" i="11"/>
  <c r="I57" i="11"/>
  <c r="I67" i="11"/>
  <c r="I28" i="12"/>
  <c r="I57" i="12"/>
  <c r="I72" i="13"/>
  <c r="I72" i="6" s="1"/>
  <c r="I76" i="13"/>
  <c r="I31" i="13"/>
  <c r="I31" i="6" s="1"/>
  <c r="I31" i="4" s="1"/>
  <c r="I28" i="13"/>
  <c r="I57" i="13"/>
  <c r="I105" i="13"/>
  <c r="I59" i="13"/>
  <c r="I118" i="13"/>
  <c r="I60" i="13"/>
  <c r="I121" i="13"/>
  <c r="I131" i="13" s="1"/>
  <c r="I61" i="13" s="1"/>
  <c r="I144" i="13"/>
  <c r="I62" i="13" s="1"/>
  <c r="I157" i="13"/>
  <c r="I63" i="13" s="1"/>
  <c r="I170" i="13"/>
  <c r="I64" i="13" s="1"/>
  <c r="I183" i="13"/>
  <c r="I66" i="13" s="1"/>
  <c r="J57" i="8"/>
  <c r="J28" i="9"/>
  <c r="J28" i="10"/>
  <c r="J57" i="10"/>
  <c r="J67" i="10"/>
  <c r="J28" i="11"/>
  <c r="J57" i="11"/>
  <c r="J67" i="11"/>
  <c r="J28" i="12"/>
  <c r="J57" i="12"/>
  <c r="J19" i="13"/>
  <c r="J19" i="6" s="1"/>
  <c r="J19" i="4" s="1"/>
  <c r="J72" i="13"/>
  <c r="J72" i="6"/>
  <c r="J76" i="13"/>
  <c r="J31" i="13"/>
  <c r="J31" i="6" s="1"/>
  <c r="J31" i="4" s="1"/>
  <c r="J28" i="13"/>
  <c r="J57" i="13"/>
  <c r="J105" i="13"/>
  <c r="J59" i="13"/>
  <c r="J118" i="13"/>
  <c r="J60" i="13"/>
  <c r="J121" i="13"/>
  <c r="J131" i="13" s="1"/>
  <c r="J61" i="13" s="1"/>
  <c r="J144" i="13"/>
  <c r="J62" i="13" s="1"/>
  <c r="J157" i="13"/>
  <c r="J63" i="13" s="1"/>
  <c r="J170" i="13"/>
  <c r="J64" i="13" s="1"/>
  <c r="J183" i="13"/>
  <c r="J66" i="13" s="1"/>
  <c r="K28" i="8"/>
  <c r="K57" i="8"/>
  <c r="K28" i="9"/>
  <c r="K57" i="10"/>
  <c r="K67" i="10"/>
  <c r="K57" i="11"/>
  <c r="K67" i="11"/>
  <c r="K28" i="12"/>
  <c r="K57" i="12"/>
  <c r="K72" i="13"/>
  <c r="K72" i="6" s="1"/>
  <c r="K76" i="13"/>
  <c r="K31" i="13"/>
  <c r="K31" i="6"/>
  <c r="K31" i="4" s="1"/>
  <c r="K28" i="13"/>
  <c r="K57" i="13"/>
  <c r="K105" i="13"/>
  <c r="K59" i="13" s="1"/>
  <c r="K118" i="13"/>
  <c r="K60" i="13" s="1"/>
  <c r="K121" i="13"/>
  <c r="K131" i="13" s="1"/>
  <c r="K61" i="13" s="1"/>
  <c r="K144" i="13"/>
  <c r="K62" i="13" s="1"/>
  <c r="K157" i="13"/>
  <c r="K63" i="13"/>
  <c r="K170" i="13"/>
  <c r="K64" i="13"/>
  <c r="K183" i="13"/>
  <c r="K66" i="13"/>
  <c r="L57" i="8"/>
  <c r="L28" i="9"/>
  <c r="L57" i="10"/>
  <c r="L67" i="10"/>
  <c r="L28" i="11"/>
  <c r="L57" i="11"/>
  <c r="L67" i="11"/>
  <c r="L28" i="12"/>
  <c r="L57" i="12"/>
  <c r="L72" i="13"/>
  <c r="L72" i="6"/>
  <c r="L76" i="13"/>
  <c r="L31" i="13"/>
  <c r="L31" i="6" s="1"/>
  <c r="L31" i="4" s="1"/>
  <c r="L28" i="13"/>
  <c r="L57" i="13"/>
  <c r="L105" i="13"/>
  <c r="L59" i="13"/>
  <c r="L118" i="13"/>
  <c r="L60" i="13"/>
  <c r="L121" i="13"/>
  <c r="L131" i="13"/>
  <c r="L61" i="13" s="1"/>
  <c r="L144" i="13"/>
  <c r="L62" i="13" s="1"/>
  <c r="L157" i="13"/>
  <c r="L63" i="13" s="1"/>
  <c r="L170" i="13"/>
  <c r="L64" i="13"/>
  <c r="L183" i="13"/>
  <c r="L66" i="13"/>
  <c r="M28" i="8"/>
  <c r="M57" i="8"/>
  <c r="M28" i="9"/>
  <c r="M28" i="10"/>
  <c r="M57" i="10"/>
  <c r="M67" i="10"/>
  <c r="M57" i="11"/>
  <c r="M67" i="11"/>
  <c r="M28" i="12"/>
  <c r="M57" i="12"/>
  <c r="M19" i="13"/>
  <c r="M19" i="6" s="1"/>
  <c r="M19" i="4" s="1"/>
  <c r="M72" i="13"/>
  <c r="M72" i="6" s="1"/>
  <c r="M76" i="13"/>
  <c r="M31" i="13"/>
  <c r="M31" i="6"/>
  <c r="M31" i="4" s="1"/>
  <c r="M28" i="13"/>
  <c r="M57" i="13"/>
  <c r="M105" i="13"/>
  <c r="M59" i="13" s="1"/>
  <c r="M118" i="13"/>
  <c r="M60" i="13" s="1"/>
  <c r="M121" i="13"/>
  <c r="M131" i="13" s="1"/>
  <c r="M61" i="13" s="1"/>
  <c r="M144" i="13"/>
  <c r="M62" i="13"/>
  <c r="M157" i="13"/>
  <c r="M63" i="13" s="1"/>
  <c r="M170" i="13"/>
  <c r="M64" i="13"/>
  <c r="M183" i="13"/>
  <c r="M66" i="13"/>
  <c r="N28" i="8"/>
  <c r="N57" i="8"/>
  <c r="N28" i="9"/>
  <c r="N28" i="10"/>
  <c r="N57" i="10"/>
  <c r="N67" i="10"/>
  <c r="N28" i="11"/>
  <c r="N57" i="11"/>
  <c r="N67" i="11"/>
  <c r="N28" i="12"/>
  <c r="N57" i="12"/>
  <c r="N72" i="13"/>
  <c r="N72" i="6" s="1"/>
  <c r="N76" i="13"/>
  <c r="N31" i="13"/>
  <c r="N31" i="6"/>
  <c r="N31" i="4" s="1"/>
  <c r="N28" i="13"/>
  <c r="N57" i="13"/>
  <c r="N105" i="13"/>
  <c r="N59" i="13" s="1"/>
  <c r="N118" i="13"/>
  <c r="N60" i="13" s="1"/>
  <c r="N60" i="6" s="1"/>
  <c r="N60" i="4" s="1"/>
  <c r="N121" i="13"/>
  <c r="N131" i="13" s="1"/>
  <c r="N61" i="13" s="1"/>
  <c r="N144" i="13"/>
  <c r="N62" i="13"/>
  <c r="N157" i="13"/>
  <c r="N63" i="13"/>
  <c r="N170" i="13"/>
  <c r="N64" i="13" s="1"/>
  <c r="N183" i="13"/>
  <c r="N66" i="13"/>
  <c r="O57" i="8"/>
  <c r="O28" i="9"/>
  <c r="O28" i="10"/>
  <c r="O57" i="10"/>
  <c r="O67" i="10"/>
  <c r="O28" i="11"/>
  <c r="O57" i="11"/>
  <c r="O67" i="11"/>
  <c r="O28" i="12"/>
  <c r="O57" i="12"/>
  <c r="O72" i="13"/>
  <c r="O72" i="6"/>
  <c r="O76" i="13"/>
  <c r="O76" i="6" s="1"/>
  <c r="O31" i="13"/>
  <c r="O31" i="6" s="1"/>
  <c r="O31" i="4" s="1"/>
  <c r="O28" i="13"/>
  <c r="O57" i="13"/>
  <c r="O105" i="13"/>
  <c r="O59" i="13"/>
  <c r="O118" i="13"/>
  <c r="O60" i="13" s="1"/>
  <c r="O121" i="13"/>
  <c r="O131" i="13"/>
  <c r="O61" i="13" s="1"/>
  <c r="O144" i="13"/>
  <c r="O62" i="13" s="1"/>
  <c r="O157" i="13"/>
  <c r="O63" i="13" s="1"/>
  <c r="O170" i="13"/>
  <c r="O64" i="13" s="1"/>
  <c r="O183" i="13"/>
  <c r="O66" i="13" s="1"/>
  <c r="P28" i="8"/>
  <c r="P57" i="8"/>
  <c r="P28" i="9"/>
  <c r="P28" i="10"/>
  <c r="P57" i="10"/>
  <c r="P67" i="10"/>
  <c r="P28" i="11"/>
  <c r="P57" i="11"/>
  <c r="P67" i="11"/>
  <c r="P28" i="12"/>
  <c r="P57" i="12"/>
  <c r="P72" i="13"/>
  <c r="P72" i="6"/>
  <c r="P76" i="13"/>
  <c r="P31" i="13"/>
  <c r="P31" i="6" s="1"/>
  <c r="P31" i="4" s="1"/>
  <c r="P57" i="13"/>
  <c r="P105" i="13"/>
  <c r="P59" i="13"/>
  <c r="P118" i="13"/>
  <c r="P60" i="13"/>
  <c r="P60" i="6" s="1"/>
  <c r="P60" i="4" s="1"/>
  <c r="P121" i="13"/>
  <c r="P131" i="13" s="1"/>
  <c r="P61" i="13" s="1"/>
  <c r="P144" i="13"/>
  <c r="P62" i="13" s="1"/>
  <c r="P157" i="13"/>
  <c r="P63" i="13"/>
  <c r="P170" i="13"/>
  <c r="P64" i="13"/>
  <c r="P183" i="13"/>
  <c r="P66" i="13"/>
  <c r="Q57" i="8"/>
  <c r="Q28" i="9"/>
  <c r="Q57" i="10"/>
  <c r="Q67" i="10"/>
  <c r="Q28" i="11"/>
  <c r="Q57" i="11"/>
  <c r="Q67" i="11"/>
  <c r="Q57" i="12"/>
  <c r="Q72" i="13"/>
  <c r="Q72" i="6" s="1"/>
  <c r="Q76" i="13"/>
  <c r="Q31" i="13"/>
  <c r="Q31" i="6"/>
  <c r="Q31" i="4" s="1"/>
  <c r="Q57" i="13"/>
  <c r="Q105" i="13"/>
  <c r="Q59" i="13" s="1"/>
  <c r="Q118" i="13"/>
  <c r="Q60" i="13"/>
  <c r="Q121" i="13"/>
  <c r="Q131" i="13"/>
  <c r="Q61" i="13" s="1"/>
  <c r="Q144" i="13"/>
  <c r="Q62" i="13" s="1"/>
  <c r="Q157" i="13"/>
  <c r="Q63" i="13" s="1"/>
  <c r="Q170" i="13"/>
  <c r="Q183" i="13"/>
  <c r="Q66" i="13"/>
  <c r="F57" i="8"/>
  <c r="F28" i="9"/>
  <c r="F57" i="10"/>
  <c r="F67" i="10"/>
  <c r="F28" i="11"/>
  <c r="F57" i="11"/>
  <c r="F67" i="11"/>
  <c r="F28" i="12"/>
  <c r="F57" i="12"/>
  <c r="F72" i="13"/>
  <c r="F72" i="6" s="1"/>
  <c r="F76" i="13"/>
  <c r="F31" i="13"/>
  <c r="F31" i="6" s="1"/>
  <c r="F31" i="4" s="1"/>
  <c r="F28" i="13"/>
  <c r="F57" i="13"/>
  <c r="F105" i="13"/>
  <c r="F59" i="13" s="1"/>
  <c r="F118" i="13"/>
  <c r="F60" i="13"/>
  <c r="F121" i="13"/>
  <c r="F131" i="13"/>
  <c r="F61" i="13" s="1"/>
  <c r="F144" i="13"/>
  <c r="F62" i="13"/>
  <c r="F157" i="13"/>
  <c r="F63" i="13"/>
  <c r="R63" i="13" s="1"/>
  <c r="F170" i="13"/>
  <c r="F64" i="13" s="1"/>
  <c r="F183" i="13"/>
  <c r="F66" i="13"/>
  <c r="R66" i="13" s="1"/>
  <c r="C7" i="22"/>
  <c r="R161" i="42"/>
  <c r="F95" i="21"/>
  <c r="F96" i="21"/>
  <c r="F97" i="21"/>
  <c r="F98" i="21"/>
  <c r="F99" i="21"/>
  <c r="F100" i="21"/>
  <c r="F101" i="21"/>
  <c r="F102" i="21"/>
  <c r="F103" i="21"/>
  <c r="F107" i="21"/>
  <c r="F108" i="21"/>
  <c r="F109" i="21"/>
  <c r="F110" i="21"/>
  <c r="F111" i="21"/>
  <c r="F112" i="21"/>
  <c r="F113" i="21"/>
  <c r="F114" i="21"/>
  <c r="F119" i="21"/>
  <c r="F128" i="21" s="1"/>
  <c r="F71" i="21" s="1"/>
  <c r="F120" i="21"/>
  <c r="F121" i="21"/>
  <c r="F122" i="21"/>
  <c r="F123" i="21"/>
  <c r="F124" i="21"/>
  <c r="F125" i="21"/>
  <c r="F126" i="21"/>
  <c r="C140" i="21"/>
  <c r="C72" i="21" s="1"/>
  <c r="AE72" i="21" s="1"/>
  <c r="F167" i="21"/>
  <c r="F176" i="21" s="1"/>
  <c r="F73" i="21" s="1"/>
  <c r="F168" i="21"/>
  <c r="F169" i="21"/>
  <c r="F170" i="21"/>
  <c r="F171" i="21"/>
  <c r="F172" i="21"/>
  <c r="F173" i="21"/>
  <c r="R173" i="21" s="1"/>
  <c r="F174" i="21"/>
  <c r="F143" i="21"/>
  <c r="F144" i="21"/>
  <c r="F152" i="21" s="1"/>
  <c r="F145" i="21"/>
  <c r="F146" i="21"/>
  <c r="F147" i="21"/>
  <c r="F148" i="21"/>
  <c r="F149" i="21"/>
  <c r="F150" i="21"/>
  <c r="F155" i="21"/>
  <c r="F156" i="21"/>
  <c r="F157" i="21"/>
  <c r="F158" i="21"/>
  <c r="F159" i="21"/>
  <c r="F160" i="21"/>
  <c r="F161" i="21"/>
  <c r="F162" i="21"/>
  <c r="F75" i="21"/>
  <c r="F76" i="21"/>
  <c r="F77" i="21"/>
  <c r="F78" i="21"/>
  <c r="F78" i="4" s="1"/>
  <c r="F79" i="21"/>
  <c r="F80" i="21"/>
  <c r="F81" i="21"/>
  <c r="F81" i="4" s="1"/>
  <c r="F82" i="21"/>
  <c r="G95" i="21"/>
  <c r="G96" i="21"/>
  <c r="G97" i="21"/>
  <c r="G98" i="21"/>
  <c r="G99" i="21"/>
  <c r="G100" i="21"/>
  <c r="G101" i="21"/>
  <c r="G102" i="21"/>
  <c r="G103" i="21"/>
  <c r="G107" i="21"/>
  <c r="G116" i="21" s="1"/>
  <c r="G70" i="21" s="1"/>
  <c r="G108" i="21"/>
  <c r="G109" i="21"/>
  <c r="G110" i="21"/>
  <c r="G111" i="21"/>
  <c r="G112" i="21"/>
  <c r="G113" i="21"/>
  <c r="G114" i="21"/>
  <c r="G119" i="21"/>
  <c r="G120" i="21"/>
  <c r="G121" i="21"/>
  <c r="G128" i="21" s="1"/>
  <c r="G71" i="21" s="1"/>
  <c r="G122" i="21"/>
  <c r="G123" i="21"/>
  <c r="G124" i="21"/>
  <c r="G125" i="21"/>
  <c r="G126" i="21"/>
  <c r="G167" i="21"/>
  <c r="G168" i="21"/>
  <c r="G169" i="21"/>
  <c r="G170" i="21"/>
  <c r="G171" i="21"/>
  <c r="G172" i="21"/>
  <c r="G173" i="21"/>
  <c r="G174" i="21"/>
  <c r="G143" i="21"/>
  <c r="G144" i="21"/>
  <c r="G145" i="21"/>
  <c r="G146" i="21"/>
  <c r="G147" i="21"/>
  <c r="G148" i="21"/>
  <c r="G149" i="21"/>
  <c r="G150" i="21"/>
  <c r="G155" i="21"/>
  <c r="G156" i="21"/>
  <c r="G157" i="21"/>
  <c r="G158" i="21"/>
  <c r="G159" i="21"/>
  <c r="G160" i="21"/>
  <c r="G161" i="21"/>
  <c r="G162" i="21"/>
  <c r="G75" i="21"/>
  <c r="G76" i="21"/>
  <c r="G77" i="21"/>
  <c r="G78" i="21"/>
  <c r="G79" i="21"/>
  <c r="G80" i="21"/>
  <c r="G81" i="21"/>
  <c r="G82" i="21"/>
  <c r="H95" i="21"/>
  <c r="H96" i="21"/>
  <c r="H97" i="21"/>
  <c r="H98" i="21"/>
  <c r="H99" i="21"/>
  <c r="H100" i="21"/>
  <c r="H101" i="21"/>
  <c r="H102" i="21"/>
  <c r="H103" i="21"/>
  <c r="H107" i="21"/>
  <c r="H116" i="21" s="1"/>
  <c r="H70" i="21" s="1"/>
  <c r="H108" i="21"/>
  <c r="H109" i="21"/>
  <c r="H110" i="21"/>
  <c r="H111" i="21"/>
  <c r="H112" i="21"/>
  <c r="H113" i="21"/>
  <c r="H114" i="21"/>
  <c r="H119" i="21"/>
  <c r="H128" i="21" s="1"/>
  <c r="H71" i="21" s="1"/>
  <c r="H120" i="21"/>
  <c r="H121" i="21"/>
  <c r="H122" i="21"/>
  <c r="H123" i="21"/>
  <c r="H124" i="21"/>
  <c r="H125" i="21"/>
  <c r="H126" i="21"/>
  <c r="H167" i="21"/>
  <c r="H168" i="21"/>
  <c r="H169" i="21"/>
  <c r="H170" i="21"/>
  <c r="H176" i="21" s="1"/>
  <c r="H73" i="21" s="1"/>
  <c r="H171" i="21"/>
  <c r="H172" i="21"/>
  <c r="H173" i="21"/>
  <c r="H174" i="21"/>
  <c r="H143" i="21"/>
  <c r="H144" i="21"/>
  <c r="H152" i="21" s="1"/>
  <c r="H145" i="21"/>
  <c r="H146" i="21"/>
  <c r="H147" i="21"/>
  <c r="H148" i="21"/>
  <c r="H149" i="21"/>
  <c r="H150" i="21"/>
  <c r="H155" i="21"/>
  <c r="H156" i="21"/>
  <c r="H157" i="21"/>
  <c r="H158" i="21"/>
  <c r="H159" i="21"/>
  <c r="H160" i="21"/>
  <c r="H161" i="21"/>
  <c r="H162" i="21"/>
  <c r="H164" i="21" s="1"/>
  <c r="H75" i="21"/>
  <c r="H76" i="21"/>
  <c r="H77" i="21"/>
  <c r="H78" i="21"/>
  <c r="H79" i="21"/>
  <c r="H79" i="4" s="1"/>
  <c r="H80" i="21"/>
  <c r="H80" i="4" s="1"/>
  <c r="H81" i="21"/>
  <c r="H82" i="21"/>
  <c r="I95" i="21"/>
  <c r="I96" i="21"/>
  <c r="I97" i="21"/>
  <c r="I98" i="21"/>
  <c r="I99" i="21"/>
  <c r="I100" i="21"/>
  <c r="I101" i="21"/>
  <c r="I102" i="21"/>
  <c r="I103" i="21"/>
  <c r="I107" i="21"/>
  <c r="I108" i="21"/>
  <c r="I116" i="21" s="1"/>
  <c r="I70" i="21" s="1"/>
  <c r="I109" i="21"/>
  <c r="I110" i="21"/>
  <c r="I111" i="21"/>
  <c r="I112" i="21"/>
  <c r="I113" i="21"/>
  <c r="I114" i="21"/>
  <c r="I119" i="21"/>
  <c r="I120" i="21"/>
  <c r="I128" i="21" s="1"/>
  <c r="I71" i="21" s="1"/>
  <c r="I121" i="21"/>
  <c r="I122" i="21"/>
  <c r="I123" i="21"/>
  <c r="I124" i="21"/>
  <c r="I125" i="21"/>
  <c r="I126" i="21"/>
  <c r="I167" i="21"/>
  <c r="I168" i="21"/>
  <c r="I169" i="21"/>
  <c r="I170" i="21"/>
  <c r="I171" i="21"/>
  <c r="I172" i="21"/>
  <c r="I173" i="21"/>
  <c r="I174" i="21"/>
  <c r="I143" i="21"/>
  <c r="I144" i="21"/>
  <c r="I145" i="21"/>
  <c r="I146" i="21"/>
  <c r="I147" i="21"/>
  <c r="I148" i="21"/>
  <c r="I149" i="21"/>
  <c r="I150" i="21"/>
  <c r="I155" i="21"/>
  <c r="I156" i="21"/>
  <c r="I157" i="21"/>
  <c r="I158" i="21"/>
  <c r="I159" i="21"/>
  <c r="I160" i="21"/>
  <c r="I161" i="21"/>
  <c r="I162" i="21"/>
  <c r="I75" i="21"/>
  <c r="I76" i="21"/>
  <c r="I77" i="21"/>
  <c r="I78" i="21"/>
  <c r="I79" i="21"/>
  <c r="I79" i="4" s="1"/>
  <c r="I80" i="21"/>
  <c r="I81" i="21"/>
  <c r="I82" i="21"/>
  <c r="I82" i="4" s="1"/>
  <c r="J95" i="21"/>
  <c r="J96" i="21"/>
  <c r="J97" i="21"/>
  <c r="J98" i="21"/>
  <c r="J99" i="21"/>
  <c r="J100" i="21"/>
  <c r="J101" i="21"/>
  <c r="J102" i="21"/>
  <c r="J103" i="21"/>
  <c r="J107" i="21"/>
  <c r="J116" i="21" s="1"/>
  <c r="J70" i="21" s="1"/>
  <c r="J108" i="21"/>
  <c r="J109" i="21"/>
  <c r="J110" i="21"/>
  <c r="J111" i="21"/>
  <c r="J112" i="21"/>
  <c r="J113" i="21"/>
  <c r="J114" i="21"/>
  <c r="J119" i="21"/>
  <c r="J120" i="21"/>
  <c r="J121" i="21"/>
  <c r="J122" i="21"/>
  <c r="J123" i="21"/>
  <c r="J128" i="21" s="1"/>
  <c r="J71" i="21" s="1"/>
  <c r="J124" i="21"/>
  <c r="J125" i="21"/>
  <c r="J126" i="21"/>
  <c r="J167" i="21"/>
  <c r="J168" i="21"/>
  <c r="J169" i="21"/>
  <c r="J176" i="21" s="1"/>
  <c r="J73" i="21" s="1"/>
  <c r="J170" i="21"/>
  <c r="J171" i="21"/>
  <c r="J172" i="21"/>
  <c r="J173" i="21"/>
  <c r="J174" i="21"/>
  <c r="J143" i="21"/>
  <c r="J152" i="21" s="1"/>
  <c r="J74" i="21" s="1"/>
  <c r="J144" i="21"/>
  <c r="J145" i="21"/>
  <c r="J146" i="21"/>
  <c r="J147" i="21"/>
  <c r="J148" i="21"/>
  <c r="J149" i="21"/>
  <c r="J150" i="21"/>
  <c r="J155" i="21"/>
  <c r="J164" i="21" s="1"/>
  <c r="J156" i="21"/>
  <c r="J157" i="21"/>
  <c r="J158" i="21"/>
  <c r="J159" i="21"/>
  <c r="J160" i="21"/>
  <c r="J161" i="21"/>
  <c r="J162" i="21"/>
  <c r="J75" i="21"/>
  <c r="J75" i="4" s="1"/>
  <c r="J76" i="21"/>
  <c r="J77" i="21"/>
  <c r="J78" i="21"/>
  <c r="J79" i="21"/>
  <c r="J80" i="21"/>
  <c r="J80" i="4" s="1"/>
  <c r="J81" i="21"/>
  <c r="J82" i="21"/>
  <c r="J82" i="4" s="1"/>
  <c r="K95" i="21"/>
  <c r="K96" i="21"/>
  <c r="K97" i="21"/>
  <c r="K98" i="21"/>
  <c r="K99" i="21"/>
  <c r="K100" i="21"/>
  <c r="K101" i="21"/>
  <c r="K102" i="21"/>
  <c r="K103" i="21"/>
  <c r="K107" i="21"/>
  <c r="K116" i="21" s="1"/>
  <c r="K70" i="21" s="1"/>
  <c r="K108" i="21"/>
  <c r="K109" i="21"/>
  <c r="K110" i="21"/>
  <c r="K111" i="21"/>
  <c r="K112" i="21"/>
  <c r="K113" i="21"/>
  <c r="K114" i="21"/>
  <c r="K119" i="21"/>
  <c r="K128" i="21" s="1"/>
  <c r="K71" i="21" s="1"/>
  <c r="K120" i="21"/>
  <c r="K121" i="21"/>
  <c r="K122" i="21"/>
  <c r="K123" i="21"/>
  <c r="K124" i="21"/>
  <c r="K125" i="21"/>
  <c r="K126" i="21"/>
  <c r="K167" i="21"/>
  <c r="K168" i="21"/>
  <c r="K169" i="21"/>
  <c r="K170" i="21"/>
  <c r="K171" i="21"/>
  <c r="K172" i="21"/>
  <c r="K173" i="21"/>
  <c r="K174" i="21"/>
  <c r="K143" i="21"/>
  <c r="K144" i="21"/>
  <c r="K145" i="21"/>
  <c r="K146" i="21"/>
  <c r="K147" i="21"/>
  <c r="K148" i="21"/>
  <c r="K149" i="21"/>
  <c r="K150" i="21"/>
  <c r="K155" i="21"/>
  <c r="K164" i="21" s="1"/>
  <c r="K156" i="21"/>
  <c r="K157" i="21"/>
  <c r="K158" i="21"/>
  <c r="K159" i="21"/>
  <c r="K160" i="21"/>
  <c r="K161" i="21"/>
  <c r="K162" i="21"/>
  <c r="K75" i="21"/>
  <c r="K76" i="21"/>
  <c r="K77" i="21"/>
  <c r="K78" i="21"/>
  <c r="K79" i="21"/>
  <c r="K80" i="21"/>
  <c r="K81" i="21"/>
  <c r="K82" i="21"/>
  <c r="K82" i="4" s="1"/>
  <c r="L95" i="21"/>
  <c r="L96" i="21"/>
  <c r="L97" i="21"/>
  <c r="L98" i="21"/>
  <c r="L99" i="21"/>
  <c r="L100" i="21"/>
  <c r="L101" i="21"/>
  <c r="L102" i="21"/>
  <c r="L103" i="21"/>
  <c r="L107" i="21"/>
  <c r="L108" i="21"/>
  <c r="L109" i="21"/>
  <c r="L110" i="21"/>
  <c r="L111" i="21"/>
  <c r="L112" i="21"/>
  <c r="L116" i="21" s="1"/>
  <c r="L70" i="21" s="1"/>
  <c r="L113" i="21"/>
  <c r="L114" i="21"/>
  <c r="L119" i="21"/>
  <c r="L120" i="21"/>
  <c r="L121" i="21"/>
  <c r="L122" i="21"/>
  <c r="L123" i="21"/>
  <c r="L124" i="21"/>
  <c r="L125" i="21"/>
  <c r="L126" i="21"/>
  <c r="L167" i="21"/>
  <c r="L168" i="21"/>
  <c r="L169" i="21"/>
  <c r="L170" i="21"/>
  <c r="L171" i="21"/>
  <c r="L172" i="21"/>
  <c r="L173" i="21"/>
  <c r="L174" i="21"/>
  <c r="L143" i="21"/>
  <c r="L144" i="21"/>
  <c r="L152" i="21" s="1"/>
  <c r="L145" i="21"/>
  <c r="L146" i="21"/>
  <c r="L147" i="21"/>
  <c r="L148" i="21"/>
  <c r="L149" i="21"/>
  <c r="L150" i="21"/>
  <c r="L155" i="21"/>
  <c r="L156" i="21"/>
  <c r="L157" i="21"/>
  <c r="L158" i="21"/>
  <c r="L159" i="21"/>
  <c r="L160" i="21"/>
  <c r="L161" i="21"/>
  <c r="L162" i="21"/>
  <c r="L75" i="21"/>
  <c r="L75" i="4" s="1"/>
  <c r="L76" i="21"/>
  <c r="L77" i="21"/>
  <c r="L78" i="21"/>
  <c r="L79" i="21"/>
  <c r="L80" i="21"/>
  <c r="L80" i="4" s="1"/>
  <c r="L81" i="21"/>
  <c r="L82" i="21"/>
  <c r="M95" i="21"/>
  <c r="M96" i="21"/>
  <c r="M97" i="21"/>
  <c r="M98" i="21"/>
  <c r="M99" i="21"/>
  <c r="M100" i="21"/>
  <c r="M101" i="21"/>
  <c r="M102" i="21"/>
  <c r="M103" i="21"/>
  <c r="M107" i="21"/>
  <c r="M108" i="21"/>
  <c r="M116" i="21" s="1"/>
  <c r="M70" i="21" s="1"/>
  <c r="M109" i="21"/>
  <c r="M110" i="21"/>
  <c r="M111" i="21"/>
  <c r="M112" i="21"/>
  <c r="M113" i="21"/>
  <c r="M114" i="21"/>
  <c r="M119" i="21"/>
  <c r="M120" i="21"/>
  <c r="M121" i="21"/>
  <c r="M122" i="21"/>
  <c r="M128" i="21" s="1"/>
  <c r="M71" i="21" s="1"/>
  <c r="M123" i="21"/>
  <c r="M124" i="21"/>
  <c r="M125" i="21"/>
  <c r="M126" i="21"/>
  <c r="M167" i="21"/>
  <c r="M168" i="21"/>
  <c r="M169" i="21"/>
  <c r="M170" i="21"/>
  <c r="M171" i="21"/>
  <c r="M172" i="21"/>
  <c r="M173" i="21"/>
  <c r="M174" i="21"/>
  <c r="M143" i="21"/>
  <c r="M144" i="21"/>
  <c r="M145" i="21"/>
  <c r="M146" i="21"/>
  <c r="M147" i="21"/>
  <c r="M148" i="21"/>
  <c r="M149" i="21"/>
  <c r="M150" i="21"/>
  <c r="M155" i="21"/>
  <c r="M156" i="21"/>
  <c r="M157" i="21"/>
  <c r="M164" i="21" s="1"/>
  <c r="M158" i="21"/>
  <c r="M159" i="21"/>
  <c r="M160" i="21"/>
  <c r="M161" i="21"/>
  <c r="M162" i="21"/>
  <c r="M75" i="21"/>
  <c r="M76" i="21"/>
  <c r="M77" i="21"/>
  <c r="M78" i="21"/>
  <c r="M79" i="21"/>
  <c r="M79" i="4" s="1"/>
  <c r="M80" i="21"/>
  <c r="M81" i="21"/>
  <c r="M82" i="21"/>
  <c r="M82" i="4" s="1"/>
  <c r="N95" i="21"/>
  <c r="N96" i="21"/>
  <c r="N97" i="21"/>
  <c r="N98" i="21"/>
  <c r="N99" i="21"/>
  <c r="N100" i="21"/>
  <c r="N101" i="21"/>
  <c r="N102" i="21"/>
  <c r="N103" i="21"/>
  <c r="N107" i="21"/>
  <c r="N116" i="21" s="1"/>
  <c r="N70" i="21" s="1"/>
  <c r="N108" i="21"/>
  <c r="N109" i="21"/>
  <c r="N110" i="21"/>
  <c r="N111" i="21"/>
  <c r="N112" i="21"/>
  <c r="N113" i="21"/>
  <c r="N114" i="21"/>
  <c r="N119" i="21"/>
  <c r="N120" i="21"/>
  <c r="N121" i="21"/>
  <c r="N122" i="21"/>
  <c r="N123" i="21"/>
  <c r="N124" i="21"/>
  <c r="N125" i="21"/>
  <c r="N126" i="21"/>
  <c r="N167" i="21"/>
  <c r="N168" i="21"/>
  <c r="N169" i="21"/>
  <c r="N170" i="21"/>
  <c r="N171" i="21"/>
  <c r="N172" i="21"/>
  <c r="N173" i="21"/>
  <c r="N174" i="21"/>
  <c r="N143" i="21"/>
  <c r="N144" i="21"/>
  <c r="N145" i="21"/>
  <c r="N152" i="21" s="1"/>
  <c r="N146" i="21"/>
  <c r="N147" i="21"/>
  <c r="N148" i="21"/>
  <c r="N149" i="21"/>
  <c r="N150" i="21"/>
  <c r="N155" i="21"/>
  <c r="N156" i="21"/>
  <c r="N157" i="21"/>
  <c r="N158" i="21"/>
  <c r="N159" i="21"/>
  <c r="N160" i="21"/>
  <c r="N161" i="21"/>
  <c r="N162" i="21"/>
  <c r="N75" i="21"/>
  <c r="N76" i="21"/>
  <c r="N77" i="21"/>
  <c r="N78" i="21"/>
  <c r="N79" i="21"/>
  <c r="N79" i="4" s="1"/>
  <c r="N80" i="21"/>
  <c r="N81" i="21"/>
  <c r="N82" i="21"/>
  <c r="O95" i="21"/>
  <c r="O104" i="21" s="1"/>
  <c r="O69" i="21" s="1"/>
  <c r="O96" i="21"/>
  <c r="O97" i="21"/>
  <c r="O98" i="21"/>
  <c r="O99" i="21"/>
  <c r="O100" i="21"/>
  <c r="O101" i="21"/>
  <c r="O102" i="21"/>
  <c r="O103" i="21"/>
  <c r="O107" i="21"/>
  <c r="O108" i="21"/>
  <c r="O116" i="21" s="1"/>
  <c r="O109" i="21"/>
  <c r="O110" i="21"/>
  <c r="O111" i="21"/>
  <c r="O112" i="21"/>
  <c r="O113" i="21"/>
  <c r="O114" i="21"/>
  <c r="O119" i="21"/>
  <c r="O120" i="21"/>
  <c r="O121" i="21"/>
  <c r="O128" i="21"/>
  <c r="O71" i="21" s="1"/>
  <c r="O122" i="21"/>
  <c r="O123" i="21"/>
  <c r="O124" i="21"/>
  <c r="O125" i="21"/>
  <c r="O126" i="21"/>
  <c r="O167" i="21"/>
  <c r="O168" i="21"/>
  <c r="O169" i="21"/>
  <c r="O170" i="21"/>
  <c r="O171" i="21"/>
  <c r="O172" i="21"/>
  <c r="O173" i="21"/>
  <c r="O174" i="21"/>
  <c r="O143" i="21"/>
  <c r="O144" i="21"/>
  <c r="O152" i="21" s="1"/>
  <c r="O145" i="21"/>
  <c r="O146" i="21"/>
  <c r="O147" i="21"/>
  <c r="O148" i="21"/>
  <c r="O149" i="21"/>
  <c r="O150" i="21"/>
  <c r="O155" i="21"/>
  <c r="O164" i="21" s="1"/>
  <c r="O156" i="21"/>
  <c r="O157" i="21"/>
  <c r="O158" i="21"/>
  <c r="O159" i="21"/>
  <c r="O160" i="21"/>
  <c r="O161" i="21"/>
  <c r="O162" i="21"/>
  <c r="O75" i="21"/>
  <c r="O76" i="21"/>
  <c r="O77" i="21"/>
  <c r="O78" i="21"/>
  <c r="O79" i="21"/>
  <c r="O80" i="21"/>
  <c r="O81" i="21"/>
  <c r="O82" i="21"/>
  <c r="P95" i="21"/>
  <c r="P96" i="21"/>
  <c r="P97" i="21"/>
  <c r="P98" i="21"/>
  <c r="P99" i="21"/>
  <c r="P100" i="21"/>
  <c r="P101" i="21"/>
  <c r="P102" i="21"/>
  <c r="P103" i="21"/>
  <c r="P107" i="21"/>
  <c r="P108" i="21"/>
  <c r="P109" i="21"/>
  <c r="P110" i="21"/>
  <c r="P111" i="21"/>
  <c r="P112" i="21"/>
  <c r="P113" i="21"/>
  <c r="P114" i="21"/>
  <c r="P116" i="21" s="1"/>
  <c r="P70" i="21" s="1"/>
  <c r="P119" i="21"/>
  <c r="P120" i="21"/>
  <c r="P121" i="21"/>
  <c r="P122" i="21"/>
  <c r="P123" i="21"/>
  <c r="P124" i="21"/>
  <c r="P125" i="21"/>
  <c r="P126" i="21"/>
  <c r="P167" i="21"/>
  <c r="P168" i="21"/>
  <c r="P169" i="21"/>
  <c r="P170" i="21"/>
  <c r="P171" i="21"/>
  <c r="P172" i="21"/>
  <c r="P173" i="21"/>
  <c r="P174" i="21"/>
  <c r="P143" i="21"/>
  <c r="P144" i="21"/>
  <c r="P152" i="21" s="1"/>
  <c r="P145" i="21"/>
  <c r="P146" i="21"/>
  <c r="P147" i="21"/>
  <c r="P148" i="21"/>
  <c r="P149" i="21"/>
  <c r="P150" i="21"/>
  <c r="P155" i="21"/>
  <c r="P156" i="21"/>
  <c r="P157" i="21"/>
  <c r="P158" i="21"/>
  <c r="P159" i="21"/>
  <c r="P160" i="21"/>
  <c r="P161" i="21"/>
  <c r="P162" i="21"/>
  <c r="P75" i="21"/>
  <c r="P76" i="21"/>
  <c r="P77" i="21"/>
  <c r="P78" i="21"/>
  <c r="P79" i="21"/>
  <c r="P80" i="21"/>
  <c r="P81" i="21"/>
  <c r="P82" i="21"/>
  <c r="Q95" i="21"/>
  <c r="Q96" i="21"/>
  <c r="Q97" i="21"/>
  <c r="Q98" i="21"/>
  <c r="Q99" i="21"/>
  <c r="Q100" i="21"/>
  <c r="Q101" i="21"/>
  <c r="Q102" i="21"/>
  <c r="Q103" i="21"/>
  <c r="Q107" i="21"/>
  <c r="Q116" i="21"/>
  <c r="Q70" i="21" s="1"/>
  <c r="Q108" i="21"/>
  <c r="Q109" i="21"/>
  <c r="Q110" i="21"/>
  <c r="Q111" i="21"/>
  <c r="Q112" i="21"/>
  <c r="Q113" i="21"/>
  <c r="Q114" i="21"/>
  <c r="Q120" i="21"/>
  <c r="Q121" i="21"/>
  <c r="Q122" i="21"/>
  <c r="Q123" i="21"/>
  <c r="Q124" i="21"/>
  <c r="Q125" i="21"/>
  <c r="Q126" i="21"/>
  <c r="Q167" i="21"/>
  <c r="Q168" i="21"/>
  <c r="Q169" i="21"/>
  <c r="Q170" i="21"/>
  <c r="Q171" i="21"/>
  <c r="Q172" i="21"/>
  <c r="Q173" i="21"/>
  <c r="Q174" i="21"/>
  <c r="Q143" i="21"/>
  <c r="Q144" i="21"/>
  <c r="Q145" i="21"/>
  <c r="Q146" i="21"/>
  <c r="Q147" i="21"/>
  <c r="Q152" i="21" s="1"/>
  <c r="Q148" i="21"/>
  <c r="Q149" i="21"/>
  <c r="Q150" i="21"/>
  <c r="Q155" i="21"/>
  <c r="Q156" i="21"/>
  <c r="Q157" i="21"/>
  <c r="Q158" i="21"/>
  <c r="Q159" i="21"/>
  <c r="Q160" i="21"/>
  <c r="Q161" i="21"/>
  <c r="Q162" i="21"/>
  <c r="Q75" i="21"/>
  <c r="Q75" i="4" s="1"/>
  <c r="Q76" i="21"/>
  <c r="Q77" i="21"/>
  <c r="Q78" i="21"/>
  <c r="Q79" i="21"/>
  <c r="Q80" i="21"/>
  <c r="Q81" i="21"/>
  <c r="Q82" i="21"/>
  <c r="Q82" i="4" s="1"/>
  <c r="F27" i="17"/>
  <c r="F27" i="4" s="1"/>
  <c r="F76" i="17"/>
  <c r="F77" i="17"/>
  <c r="F32" i="19"/>
  <c r="F32" i="17" s="1"/>
  <c r="F32" i="4" s="1"/>
  <c r="F203" i="19"/>
  <c r="F46" i="19"/>
  <c r="F257" i="19"/>
  <c r="F274" i="19"/>
  <c r="F291" i="19"/>
  <c r="F380" i="19" s="1"/>
  <c r="F51" i="19" s="1"/>
  <c r="F51" i="17" s="1"/>
  <c r="F51" i="4" s="1"/>
  <c r="F308" i="19"/>
  <c r="F325" i="19"/>
  <c r="F342" i="19"/>
  <c r="F358" i="19"/>
  <c r="F375" i="19"/>
  <c r="F67" i="19"/>
  <c r="G76" i="17"/>
  <c r="G77" i="17"/>
  <c r="G32" i="19"/>
  <c r="G203" i="19"/>
  <c r="G46" i="19"/>
  <c r="G46" i="17" s="1"/>
  <c r="G46" i="4" s="1"/>
  <c r="G235" i="19"/>
  <c r="G50" i="19"/>
  <c r="G50" i="17" s="1"/>
  <c r="G50" i="4" s="1"/>
  <c r="G274" i="19"/>
  <c r="G291" i="19"/>
  <c r="G308" i="19"/>
  <c r="G325" i="19"/>
  <c r="G342" i="19"/>
  <c r="G358" i="19"/>
  <c r="G375" i="19"/>
  <c r="G67" i="19"/>
  <c r="H27" i="17"/>
  <c r="H27" i="4" s="1"/>
  <c r="H72" i="17"/>
  <c r="H76" i="17"/>
  <c r="H77" i="17"/>
  <c r="H78" i="17"/>
  <c r="H78" i="4" s="1"/>
  <c r="H32" i="19"/>
  <c r="H203" i="19"/>
  <c r="H46" i="19"/>
  <c r="H46" i="17" s="1"/>
  <c r="H46" i="4" s="1"/>
  <c r="H235" i="19"/>
  <c r="H50" i="19" s="1"/>
  <c r="H50" i="17" s="1"/>
  <c r="H50" i="4" s="1"/>
  <c r="H257" i="19"/>
  <c r="H291" i="19"/>
  <c r="H308" i="19"/>
  <c r="H325" i="19"/>
  <c r="H342" i="19"/>
  <c r="H358" i="19"/>
  <c r="H375" i="19"/>
  <c r="H67" i="19"/>
  <c r="I76" i="17"/>
  <c r="I77" i="17"/>
  <c r="I32" i="19"/>
  <c r="I32" i="17"/>
  <c r="I32" i="4"/>
  <c r="I203" i="19"/>
  <c r="I46" i="19"/>
  <c r="I46" i="17" s="1"/>
  <c r="I46" i="4" s="1"/>
  <c r="I235" i="19"/>
  <c r="I50" i="19"/>
  <c r="I50" i="17" s="1"/>
  <c r="I50" i="4" s="1"/>
  <c r="I257" i="19"/>
  <c r="I274" i="19"/>
  <c r="I380" i="19" s="1"/>
  <c r="I51" i="19" s="1"/>
  <c r="I51" i="17" s="1"/>
  <c r="I51" i="4" s="1"/>
  <c r="I291" i="19"/>
  <c r="I308" i="19"/>
  <c r="I325" i="19"/>
  <c r="I342" i="19"/>
  <c r="I358" i="19"/>
  <c r="I375" i="19"/>
  <c r="I67" i="19"/>
  <c r="J27" i="17"/>
  <c r="J27" i="4" s="1"/>
  <c r="J72" i="17"/>
  <c r="J76" i="17"/>
  <c r="J77" i="17"/>
  <c r="J32" i="19"/>
  <c r="J257" i="19"/>
  <c r="J274" i="19"/>
  <c r="J380" i="19" s="1"/>
  <c r="J51" i="19" s="1"/>
  <c r="J51" i="17" s="1"/>
  <c r="J51" i="4" s="1"/>
  <c r="J291" i="19"/>
  <c r="J325" i="19"/>
  <c r="J342" i="19"/>
  <c r="J358" i="19"/>
  <c r="J375" i="19"/>
  <c r="J67" i="19"/>
  <c r="K76" i="17"/>
  <c r="K77" i="17"/>
  <c r="K78" i="17"/>
  <c r="K32" i="19"/>
  <c r="K32" i="17"/>
  <c r="K32" i="4" s="1"/>
  <c r="K203" i="19"/>
  <c r="K46" i="19"/>
  <c r="K46" i="17"/>
  <c r="K46" i="4" s="1"/>
  <c r="K235" i="19"/>
  <c r="K50" i="19" s="1"/>
  <c r="K50" i="17" s="1"/>
  <c r="K50" i="4" s="1"/>
  <c r="K257" i="19"/>
  <c r="K274" i="19"/>
  <c r="K291" i="19"/>
  <c r="K308" i="19"/>
  <c r="K51" i="17"/>
  <c r="K51" i="4" s="1"/>
  <c r="K325" i="19"/>
  <c r="K380" i="19" s="1"/>
  <c r="K51" i="19" s="1"/>
  <c r="K342" i="19"/>
  <c r="K358" i="19"/>
  <c r="K375" i="19"/>
  <c r="K67" i="19"/>
  <c r="L27" i="17"/>
  <c r="L27" i="4" s="1"/>
  <c r="L72" i="17"/>
  <c r="L76" i="17"/>
  <c r="L77" i="17"/>
  <c r="L32" i="19"/>
  <c r="L203" i="19"/>
  <c r="L46" i="19" s="1"/>
  <c r="L46" i="17" s="1"/>
  <c r="L46" i="4" s="1"/>
  <c r="L235" i="19"/>
  <c r="L50" i="19" s="1"/>
  <c r="L50" i="17"/>
  <c r="L50" i="4" s="1"/>
  <c r="L257" i="19"/>
  <c r="L380" i="19" s="1"/>
  <c r="L51" i="19" s="1"/>
  <c r="L51" i="17" s="1"/>
  <c r="L51" i="4" s="1"/>
  <c r="L274" i="19"/>
  <c r="L291" i="19"/>
  <c r="L308" i="19"/>
  <c r="L325" i="19"/>
  <c r="L342" i="19"/>
  <c r="L358" i="19"/>
  <c r="L375" i="19"/>
  <c r="L67" i="19"/>
  <c r="M72" i="17"/>
  <c r="M76" i="17"/>
  <c r="M77" i="17"/>
  <c r="M32" i="19"/>
  <c r="M32" i="17"/>
  <c r="M32" i="4" s="1"/>
  <c r="M203" i="19"/>
  <c r="M46" i="19"/>
  <c r="M46" i="17" s="1"/>
  <c r="M46" i="4" s="1"/>
  <c r="M235" i="19"/>
  <c r="M50" i="19" s="1"/>
  <c r="M50" i="17" s="1"/>
  <c r="M50" i="4" s="1"/>
  <c r="M257" i="19"/>
  <c r="M274" i="19"/>
  <c r="M291" i="19"/>
  <c r="M308" i="19"/>
  <c r="M342" i="19"/>
  <c r="M358" i="19"/>
  <c r="M375" i="19"/>
  <c r="M67" i="19"/>
  <c r="N27" i="17"/>
  <c r="N27" i="4" s="1"/>
  <c r="N76" i="17"/>
  <c r="N77" i="17"/>
  <c r="N78" i="17"/>
  <c r="N78" i="4" s="1"/>
  <c r="N32" i="19"/>
  <c r="N257" i="19"/>
  <c r="N274" i="19"/>
  <c r="N291" i="19"/>
  <c r="N308" i="19"/>
  <c r="N325" i="19"/>
  <c r="N342" i="19"/>
  <c r="N358" i="19"/>
  <c r="N375" i="19"/>
  <c r="N67" i="19"/>
  <c r="O72" i="17"/>
  <c r="O76" i="17"/>
  <c r="O77" i="17"/>
  <c r="O32" i="19"/>
  <c r="O203" i="19"/>
  <c r="O46" i="19"/>
  <c r="O46" i="17" s="1"/>
  <c r="O46" i="4" s="1"/>
  <c r="O235" i="19"/>
  <c r="O50" i="19"/>
  <c r="O50" i="17" s="1"/>
  <c r="O50" i="4"/>
  <c r="O257" i="19"/>
  <c r="O380" i="19" s="1"/>
  <c r="O51" i="19" s="1"/>
  <c r="O51" i="17" s="1"/>
  <c r="O51" i="4" s="1"/>
  <c r="O274" i="19"/>
  <c r="O291" i="19"/>
  <c r="O308" i="19"/>
  <c r="O325" i="19"/>
  <c r="O342" i="19"/>
  <c r="O358" i="19"/>
  <c r="O375" i="19"/>
  <c r="O67" i="19"/>
  <c r="P27" i="17"/>
  <c r="P27" i="4" s="1"/>
  <c r="P72" i="17"/>
  <c r="P76" i="17"/>
  <c r="P77" i="17"/>
  <c r="P32" i="19"/>
  <c r="P203" i="19"/>
  <c r="P46" i="19"/>
  <c r="P46" i="17" s="1"/>
  <c r="P46" i="4" s="1"/>
  <c r="P235" i="19"/>
  <c r="P50" i="19" s="1"/>
  <c r="P50" i="17" s="1"/>
  <c r="P50" i="4" s="1"/>
  <c r="P257" i="19"/>
  <c r="P274" i="19"/>
  <c r="P291" i="19"/>
  <c r="P308" i="19"/>
  <c r="P325" i="19"/>
  <c r="P342" i="19"/>
  <c r="P358" i="19"/>
  <c r="P375" i="19"/>
  <c r="P67" i="19"/>
  <c r="Q27" i="17"/>
  <c r="Q27" i="4" s="1"/>
  <c r="Q72" i="17"/>
  <c r="Q77" i="17"/>
  <c r="Q78" i="17"/>
  <c r="Q78" i="4" s="1"/>
  <c r="Q32" i="19"/>
  <c r="Q203" i="19"/>
  <c r="Q46" i="19"/>
  <c r="Q46" i="17"/>
  <c r="Q46" i="4" s="1"/>
  <c r="Q235" i="19"/>
  <c r="Q50" i="19" s="1"/>
  <c r="Q50" i="17" s="1"/>
  <c r="Q50" i="4" s="1"/>
  <c r="Q257" i="19"/>
  <c r="Q274" i="19"/>
  <c r="Q291" i="19"/>
  <c r="Q308" i="19"/>
  <c r="Q325" i="19"/>
  <c r="Q342" i="19"/>
  <c r="Q358" i="19"/>
  <c r="Q375" i="19"/>
  <c r="Q67" i="19"/>
  <c r="F57" i="16"/>
  <c r="G57" i="16"/>
  <c r="H57" i="16"/>
  <c r="I57" i="16"/>
  <c r="J57" i="16"/>
  <c r="K57" i="16"/>
  <c r="L57" i="16"/>
  <c r="M57" i="16"/>
  <c r="N57" i="16"/>
  <c r="O57" i="16"/>
  <c r="P57" i="16"/>
  <c r="Q57" i="16"/>
  <c r="G101" i="42"/>
  <c r="H101" i="42" s="1"/>
  <c r="D101" i="36" s="1"/>
  <c r="G99" i="42"/>
  <c r="H99" i="42" s="1"/>
  <c r="T10" i="17"/>
  <c r="T27" i="17"/>
  <c r="T76" i="17"/>
  <c r="T77" i="17"/>
  <c r="T95" i="21"/>
  <c r="T96" i="21"/>
  <c r="T97" i="21"/>
  <c r="T98" i="21"/>
  <c r="T99" i="21"/>
  <c r="T100" i="21"/>
  <c r="T101" i="21"/>
  <c r="T102" i="21"/>
  <c r="T103" i="21"/>
  <c r="T107" i="21"/>
  <c r="T108" i="21"/>
  <c r="T109" i="21"/>
  <c r="T110" i="21"/>
  <c r="T116" i="21" s="1"/>
  <c r="T70" i="21" s="1"/>
  <c r="T111" i="21"/>
  <c r="T112" i="21"/>
  <c r="T113" i="21"/>
  <c r="T114" i="21"/>
  <c r="T119" i="21"/>
  <c r="T120" i="21"/>
  <c r="T121" i="21"/>
  <c r="T122" i="21"/>
  <c r="T123" i="21"/>
  <c r="T124" i="21"/>
  <c r="T125" i="21"/>
  <c r="T126" i="21"/>
  <c r="T167" i="21"/>
  <c r="T176" i="21" s="1"/>
  <c r="T73" i="21" s="1"/>
  <c r="T168" i="21"/>
  <c r="T169" i="21"/>
  <c r="T170" i="21"/>
  <c r="T171" i="21"/>
  <c r="T172" i="21"/>
  <c r="T173" i="21"/>
  <c r="T174" i="21"/>
  <c r="T143" i="21"/>
  <c r="T152" i="21" s="1"/>
  <c r="T74" i="21" s="1"/>
  <c r="T74" i="4" s="1"/>
  <c r="T144" i="21"/>
  <c r="T145" i="21"/>
  <c r="T146" i="21"/>
  <c r="T147" i="21"/>
  <c r="T148" i="21"/>
  <c r="T149" i="21"/>
  <c r="T150" i="21"/>
  <c r="T155" i="21"/>
  <c r="T156" i="21"/>
  <c r="T157" i="21"/>
  <c r="T164" i="21"/>
  <c r="T158" i="21"/>
  <c r="T159" i="21"/>
  <c r="T160" i="21"/>
  <c r="T161" i="21"/>
  <c r="T162" i="21"/>
  <c r="T75" i="21"/>
  <c r="T75" i="4" s="1"/>
  <c r="T76" i="21"/>
  <c r="T77" i="21"/>
  <c r="T78" i="21"/>
  <c r="T79" i="21"/>
  <c r="T80" i="21"/>
  <c r="T80" i="4" s="1"/>
  <c r="T81" i="21"/>
  <c r="T82" i="21"/>
  <c r="T32" i="19"/>
  <c r="T67" i="17"/>
  <c r="T83" i="21"/>
  <c r="T11" i="21"/>
  <c r="T28" i="21"/>
  <c r="T21" i="21"/>
  <c r="T37" i="21"/>
  <c r="T57" i="21"/>
  <c r="T67" i="21"/>
  <c r="T57" i="20"/>
  <c r="T67" i="20"/>
  <c r="T67" i="19"/>
  <c r="U10" i="17"/>
  <c r="U27" i="17"/>
  <c r="U27" i="4" s="1"/>
  <c r="U72" i="17"/>
  <c r="U76" i="17"/>
  <c r="U77" i="17"/>
  <c r="U77" i="4" s="1"/>
  <c r="U95" i="21"/>
  <c r="U96" i="21"/>
  <c r="U97" i="21"/>
  <c r="U98" i="21"/>
  <c r="U99" i="21"/>
  <c r="U100" i="21"/>
  <c r="U101" i="21"/>
  <c r="U102" i="21"/>
  <c r="U103" i="21"/>
  <c r="U107" i="21"/>
  <c r="U108" i="21"/>
  <c r="U109" i="21"/>
  <c r="U110" i="21"/>
  <c r="U111" i="21"/>
  <c r="U112" i="21"/>
  <c r="U113" i="21"/>
  <c r="U114" i="21"/>
  <c r="U119" i="21"/>
  <c r="U120" i="21"/>
  <c r="U121" i="21"/>
  <c r="U122" i="21"/>
  <c r="U123" i="21"/>
  <c r="U124" i="21"/>
  <c r="U125" i="21"/>
  <c r="U126" i="21"/>
  <c r="U167" i="21"/>
  <c r="U168" i="21"/>
  <c r="U169" i="21"/>
  <c r="U170" i="21"/>
  <c r="U171" i="21"/>
  <c r="U172" i="21"/>
  <c r="U173" i="21"/>
  <c r="U174" i="21"/>
  <c r="U143" i="21"/>
  <c r="U152" i="21" s="1"/>
  <c r="U144" i="21"/>
  <c r="U145" i="21"/>
  <c r="U146" i="21"/>
  <c r="U147" i="21"/>
  <c r="U148" i="21"/>
  <c r="U149" i="21"/>
  <c r="U150" i="21"/>
  <c r="U155" i="21"/>
  <c r="U156" i="21"/>
  <c r="U164" i="21" s="1"/>
  <c r="U157" i="21"/>
  <c r="U158" i="21"/>
  <c r="U159" i="21"/>
  <c r="U160" i="21"/>
  <c r="U161" i="21"/>
  <c r="U162" i="21"/>
  <c r="U75" i="21"/>
  <c r="U75" i="4" s="1"/>
  <c r="U76" i="21"/>
  <c r="U77" i="21"/>
  <c r="U78" i="21"/>
  <c r="U79" i="21"/>
  <c r="U80" i="21"/>
  <c r="U81" i="21"/>
  <c r="U82" i="21"/>
  <c r="U32" i="19"/>
  <c r="U32" i="17" s="1"/>
  <c r="U32" i="4" s="1"/>
  <c r="U243" i="19"/>
  <c r="U257" i="19"/>
  <c r="U260" i="19"/>
  <c r="U261" i="19"/>
  <c r="U274" i="19" s="1"/>
  <c r="U262" i="19"/>
  <c r="U263" i="19"/>
  <c r="U264" i="19"/>
  <c r="U265" i="19"/>
  <c r="U266" i="19"/>
  <c r="U267" i="19"/>
  <c r="U268" i="19"/>
  <c r="U269" i="19"/>
  <c r="U270" i="19"/>
  <c r="U271" i="19"/>
  <c r="U272" i="19"/>
  <c r="U277" i="19"/>
  <c r="U291" i="19" s="1"/>
  <c r="U278" i="19"/>
  <c r="U279" i="19"/>
  <c r="U280" i="19"/>
  <c r="U281" i="19"/>
  <c r="U282" i="19"/>
  <c r="U283" i="19"/>
  <c r="U284" i="19"/>
  <c r="U285" i="19"/>
  <c r="U286" i="19"/>
  <c r="U287" i="19"/>
  <c r="U288" i="19"/>
  <c r="U289" i="19"/>
  <c r="U294" i="19"/>
  <c r="U295" i="19"/>
  <c r="U296" i="19"/>
  <c r="U297" i="19"/>
  <c r="U298" i="19"/>
  <c r="U299" i="19"/>
  <c r="U300" i="19"/>
  <c r="U301" i="19"/>
  <c r="U302" i="19"/>
  <c r="U303" i="19"/>
  <c r="U304" i="19"/>
  <c r="U305" i="19"/>
  <c r="U306" i="19"/>
  <c r="U311" i="19"/>
  <c r="U312" i="19"/>
  <c r="U313" i="19"/>
  <c r="U314" i="19"/>
  <c r="U315" i="19"/>
  <c r="U316" i="19"/>
  <c r="U317" i="19"/>
  <c r="U318" i="19"/>
  <c r="U319" i="19"/>
  <c r="U320" i="19"/>
  <c r="U321" i="19"/>
  <c r="U322" i="19"/>
  <c r="U323" i="19"/>
  <c r="U328" i="19"/>
  <c r="U329" i="19"/>
  <c r="U330" i="19"/>
  <c r="U331" i="19"/>
  <c r="U332" i="19"/>
  <c r="U333" i="19"/>
  <c r="U334" i="19"/>
  <c r="U335" i="19"/>
  <c r="U336" i="19"/>
  <c r="U337" i="19"/>
  <c r="U338" i="19"/>
  <c r="U339" i="19"/>
  <c r="U345" i="19"/>
  <c r="U346" i="19"/>
  <c r="U347" i="19"/>
  <c r="U348" i="19"/>
  <c r="U349" i="19"/>
  <c r="U350" i="19"/>
  <c r="U351" i="19"/>
  <c r="U352" i="19"/>
  <c r="U353" i="19"/>
  <c r="U354" i="19"/>
  <c r="U355" i="19"/>
  <c r="U356" i="19"/>
  <c r="U361" i="19"/>
  <c r="U362" i="19"/>
  <c r="U363" i="19"/>
  <c r="U364" i="19"/>
  <c r="U365" i="19"/>
  <c r="U366" i="19"/>
  <c r="U367" i="19"/>
  <c r="U368" i="19"/>
  <c r="U369" i="19"/>
  <c r="U370" i="19"/>
  <c r="U371" i="19"/>
  <c r="U372" i="19"/>
  <c r="U373" i="19"/>
  <c r="U83" i="21"/>
  <c r="U11" i="21"/>
  <c r="U28" i="21"/>
  <c r="U21" i="21"/>
  <c r="U37" i="21"/>
  <c r="U57" i="21"/>
  <c r="U67" i="21"/>
  <c r="U57" i="20"/>
  <c r="U67" i="20"/>
  <c r="U67" i="19"/>
  <c r="V10" i="17"/>
  <c r="V27" i="17"/>
  <c r="V27" i="4" s="1"/>
  <c r="V72" i="17"/>
  <c r="V76" i="17"/>
  <c r="V76" i="4" s="1"/>
  <c r="V77" i="17"/>
  <c r="V78" i="17"/>
  <c r="V78" i="4" s="1"/>
  <c r="V95" i="21"/>
  <c r="V96" i="21"/>
  <c r="V97" i="21"/>
  <c r="V98" i="21"/>
  <c r="V99" i="21"/>
  <c r="V100" i="21"/>
  <c r="V101" i="21"/>
  <c r="V102" i="21"/>
  <c r="V103" i="21"/>
  <c r="V107" i="21"/>
  <c r="V108" i="21"/>
  <c r="V109" i="21"/>
  <c r="V110" i="21"/>
  <c r="V111" i="21"/>
  <c r="V112" i="21"/>
  <c r="V113" i="21"/>
  <c r="V114" i="21"/>
  <c r="V119" i="21"/>
  <c r="V128" i="21" s="1"/>
  <c r="V71" i="21" s="1"/>
  <c r="V120" i="21"/>
  <c r="V121" i="21"/>
  <c r="V122" i="21"/>
  <c r="V123" i="21"/>
  <c r="V124" i="21"/>
  <c r="V125" i="21"/>
  <c r="V126" i="21"/>
  <c r="V167" i="21"/>
  <c r="V176" i="21" s="1"/>
  <c r="V73" i="21" s="1"/>
  <c r="V168" i="21"/>
  <c r="V169" i="21"/>
  <c r="V170" i="21"/>
  <c r="V171" i="21"/>
  <c r="V172" i="21"/>
  <c r="V173" i="21"/>
  <c r="V174" i="21"/>
  <c r="V143" i="21"/>
  <c r="V144" i="21"/>
  <c r="V145" i="21"/>
  <c r="V146" i="21"/>
  <c r="V152" i="21" s="1"/>
  <c r="V147" i="21"/>
  <c r="V148" i="21"/>
  <c r="V149" i="21"/>
  <c r="V150" i="21"/>
  <c r="V155" i="21"/>
  <c r="V156" i="21"/>
  <c r="V157" i="21"/>
  <c r="V158" i="21"/>
  <c r="V159" i="21"/>
  <c r="V160" i="21"/>
  <c r="V161" i="21"/>
  <c r="V162" i="21"/>
  <c r="V75" i="21"/>
  <c r="V76" i="21"/>
  <c r="V77" i="21"/>
  <c r="V78" i="21"/>
  <c r="V79" i="21"/>
  <c r="V80" i="21"/>
  <c r="V81" i="21"/>
  <c r="V81" i="4" s="1"/>
  <c r="V82" i="21"/>
  <c r="V32" i="19"/>
  <c r="V255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7" i="19"/>
  <c r="V278" i="19"/>
  <c r="V279" i="19"/>
  <c r="V280" i="19"/>
  <c r="V281" i="19"/>
  <c r="V282" i="19"/>
  <c r="V283" i="19"/>
  <c r="V284" i="19"/>
  <c r="V285" i="19"/>
  <c r="V286" i="19"/>
  <c r="V287" i="19"/>
  <c r="V288" i="19"/>
  <c r="V289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8" i="19"/>
  <c r="V342" i="19" s="1"/>
  <c r="V329" i="19"/>
  <c r="V330" i="19"/>
  <c r="V331" i="19"/>
  <c r="V332" i="19"/>
  <c r="V333" i="19"/>
  <c r="V334" i="19"/>
  <c r="V335" i="19"/>
  <c r="V336" i="19"/>
  <c r="V337" i="19"/>
  <c r="V338" i="19"/>
  <c r="V339" i="19"/>
  <c r="V345" i="19"/>
  <c r="V346" i="19"/>
  <c r="V347" i="19"/>
  <c r="AF347" i="19" s="1"/>
  <c r="V348" i="19"/>
  <c r="V349" i="19"/>
  <c r="V350" i="19"/>
  <c r="V351" i="19"/>
  <c r="V352" i="19"/>
  <c r="V353" i="19"/>
  <c r="V354" i="19"/>
  <c r="V355" i="19"/>
  <c r="V356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5" i="19"/>
  <c r="V83" i="21"/>
  <c r="V11" i="21"/>
  <c r="V28" i="21"/>
  <c r="V21" i="21"/>
  <c r="V37" i="21"/>
  <c r="V57" i="21"/>
  <c r="V67" i="21"/>
  <c r="V57" i="20"/>
  <c r="V67" i="20"/>
  <c r="V67" i="19"/>
  <c r="W10" i="17"/>
  <c r="W27" i="17"/>
  <c r="W27" i="4" s="1"/>
  <c r="W72" i="17"/>
  <c r="W76" i="17"/>
  <c r="W76" i="4" s="1"/>
  <c r="W77" i="17"/>
  <c r="W95" i="21"/>
  <c r="W104" i="21" s="1"/>
  <c r="W69" i="21" s="1"/>
  <c r="W96" i="21"/>
  <c r="W97" i="21"/>
  <c r="W98" i="21"/>
  <c r="W99" i="21"/>
  <c r="W100" i="21"/>
  <c r="W101" i="21"/>
  <c r="W102" i="21"/>
  <c r="W103" i="21"/>
  <c r="W107" i="21"/>
  <c r="W108" i="21"/>
  <c r="W109" i="21"/>
  <c r="W110" i="21"/>
  <c r="W111" i="21"/>
  <c r="W112" i="21"/>
  <c r="W113" i="21"/>
  <c r="W114" i="21"/>
  <c r="W119" i="21"/>
  <c r="W120" i="21"/>
  <c r="W121" i="21"/>
  <c r="W122" i="21"/>
  <c r="W123" i="21"/>
  <c r="W124" i="21"/>
  <c r="W125" i="21"/>
  <c r="W126" i="21"/>
  <c r="W167" i="21"/>
  <c r="W168" i="21"/>
  <c r="W169" i="21"/>
  <c r="W170" i="21"/>
  <c r="W171" i="21"/>
  <c r="W176" i="21" s="1"/>
  <c r="W73" i="21" s="1"/>
  <c r="W172" i="21"/>
  <c r="W173" i="21"/>
  <c r="W174" i="21"/>
  <c r="W143" i="21"/>
  <c r="W144" i="21"/>
  <c r="W145" i="21"/>
  <c r="W146" i="21"/>
  <c r="W147" i="21"/>
  <c r="W148" i="21"/>
  <c r="W149" i="21"/>
  <c r="W150" i="21"/>
  <c r="W155" i="21"/>
  <c r="W156" i="21"/>
  <c r="W157" i="21"/>
  <c r="W158" i="21"/>
  <c r="W159" i="21"/>
  <c r="W160" i="21"/>
  <c r="W161" i="21"/>
  <c r="W162" i="21"/>
  <c r="W75" i="21"/>
  <c r="W76" i="21"/>
  <c r="W77" i="21"/>
  <c r="W78" i="21"/>
  <c r="W79" i="21"/>
  <c r="W80" i="21"/>
  <c r="W81" i="21"/>
  <c r="W82" i="21"/>
  <c r="W32" i="19"/>
  <c r="W32" i="17"/>
  <c r="W243" i="19"/>
  <c r="W257" i="19" s="1"/>
  <c r="W244" i="19"/>
  <c r="W245" i="19"/>
  <c r="W246" i="19"/>
  <c r="W247" i="19"/>
  <c r="W248" i="19"/>
  <c r="W249" i="19"/>
  <c r="W250" i="19"/>
  <c r="W251" i="19"/>
  <c r="W252" i="19"/>
  <c r="W253" i="19"/>
  <c r="W254" i="19"/>
  <c r="W255" i="19"/>
  <c r="W271" i="19"/>
  <c r="W272" i="19"/>
  <c r="W277" i="19"/>
  <c r="W278" i="19"/>
  <c r="W279" i="19"/>
  <c r="W280" i="19"/>
  <c r="W281" i="19"/>
  <c r="W282" i="19"/>
  <c r="W283" i="19"/>
  <c r="W284" i="19"/>
  <c r="W285" i="19"/>
  <c r="AF285" i="19" s="1"/>
  <c r="W286" i="19"/>
  <c r="W287" i="19"/>
  <c r="W288" i="19"/>
  <c r="AF288" i="19" s="1"/>
  <c r="W289" i="19"/>
  <c r="W294" i="19"/>
  <c r="W295" i="19"/>
  <c r="W296" i="19"/>
  <c r="W297" i="19"/>
  <c r="W298" i="19"/>
  <c r="W299" i="19"/>
  <c r="W300" i="19"/>
  <c r="W301" i="19"/>
  <c r="W302" i="19"/>
  <c r="W303" i="19"/>
  <c r="W304" i="19"/>
  <c r="W305" i="19"/>
  <c r="W306" i="19"/>
  <c r="W311" i="19"/>
  <c r="W325" i="19"/>
  <c r="W323" i="19"/>
  <c r="W328" i="19"/>
  <c r="W329" i="19"/>
  <c r="W330" i="19"/>
  <c r="W331" i="19"/>
  <c r="W332" i="19"/>
  <c r="W333" i="19"/>
  <c r="W334" i="19"/>
  <c r="W335" i="19"/>
  <c r="W336" i="19"/>
  <c r="W337" i="19"/>
  <c r="W338" i="19"/>
  <c r="W339" i="19"/>
  <c r="W345" i="19"/>
  <c r="W346" i="19"/>
  <c r="W347" i="19"/>
  <c r="W348" i="19"/>
  <c r="W349" i="19"/>
  <c r="W350" i="19"/>
  <c r="W351" i="19"/>
  <c r="W352" i="19"/>
  <c r="W353" i="19"/>
  <c r="W354" i="19"/>
  <c r="W355" i="19"/>
  <c r="W356" i="19"/>
  <c r="W361" i="19"/>
  <c r="W362" i="19"/>
  <c r="W375" i="19" s="1"/>
  <c r="W363" i="19"/>
  <c r="W364" i="19"/>
  <c r="W365" i="19"/>
  <c r="W366" i="19"/>
  <c r="W367" i="19"/>
  <c r="W368" i="19"/>
  <c r="W369" i="19"/>
  <c r="W370" i="19"/>
  <c r="W371" i="19"/>
  <c r="W372" i="19"/>
  <c r="W373" i="19"/>
  <c r="W83" i="21"/>
  <c r="W11" i="21"/>
  <c r="W28" i="21"/>
  <c r="W21" i="21"/>
  <c r="W37" i="21"/>
  <c r="W57" i="21"/>
  <c r="W67" i="21"/>
  <c r="W57" i="20"/>
  <c r="W67" i="20"/>
  <c r="W67" i="19"/>
  <c r="X10" i="17"/>
  <c r="X27" i="17"/>
  <c r="X27" i="4" s="1"/>
  <c r="X72" i="17"/>
  <c r="X76" i="17"/>
  <c r="X76" i="4" s="1"/>
  <c r="X77" i="17"/>
  <c r="X95" i="21"/>
  <c r="X96" i="21"/>
  <c r="X97" i="21"/>
  <c r="X98" i="21"/>
  <c r="X99" i="21"/>
  <c r="X100" i="21"/>
  <c r="AF100" i="21" s="1"/>
  <c r="X101" i="21"/>
  <c r="X102" i="21"/>
  <c r="X103" i="21"/>
  <c r="X107" i="21"/>
  <c r="X108" i="21"/>
  <c r="X109" i="21"/>
  <c r="X110" i="21"/>
  <c r="X111" i="21"/>
  <c r="X112" i="21"/>
  <c r="X113" i="21"/>
  <c r="X116" i="21" s="1"/>
  <c r="X70" i="21" s="1"/>
  <c r="X114" i="21"/>
  <c r="X119" i="21"/>
  <c r="X120" i="21"/>
  <c r="X121" i="21"/>
  <c r="X122" i="21"/>
  <c r="X123" i="21"/>
  <c r="X124" i="21"/>
  <c r="X125" i="21"/>
  <c r="X126" i="21"/>
  <c r="X128" i="21" s="1"/>
  <c r="X71" i="21" s="1"/>
  <c r="X167" i="21"/>
  <c r="X168" i="21"/>
  <c r="X169" i="21"/>
  <c r="X170" i="21"/>
  <c r="X171" i="21"/>
  <c r="X172" i="21"/>
  <c r="X173" i="21"/>
  <c r="X174" i="21"/>
  <c r="X143" i="21"/>
  <c r="X144" i="21"/>
  <c r="X145" i="21"/>
  <c r="X146" i="21"/>
  <c r="X152" i="21" s="1"/>
  <c r="X74" i="21" s="1"/>
  <c r="X147" i="21"/>
  <c r="AF147" i="21" s="1"/>
  <c r="AF152" i="21" s="1"/>
  <c r="X148" i="21"/>
  <c r="X149" i="21"/>
  <c r="X150" i="21"/>
  <c r="X155" i="21"/>
  <c r="X156" i="21"/>
  <c r="X157" i="21"/>
  <c r="X158" i="21"/>
  <c r="X159" i="21"/>
  <c r="X160" i="21"/>
  <c r="X164" i="21" s="1"/>
  <c r="X161" i="21"/>
  <c r="AF161" i="21" s="1"/>
  <c r="X162" i="21"/>
  <c r="X75" i="21"/>
  <c r="X76" i="21"/>
  <c r="X77" i="21"/>
  <c r="X78" i="21"/>
  <c r="X79" i="21"/>
  <c r="X80" i="21"/>
  <c r="X81" i="21"/>
  <c r="X82" i="21"/>
  <c r="X32" i="19"/>
  <c r="X32" i="17" s="1"/>
  <c r="X32" i="4" s="1"/>
  <c r="X243" i="19"/>
  <c r="X244" i="19"/>
  <c r="X245" i="19"/>
  <c r="X246" i="19"/>
  <c r="X247" i="19"/>
  <c r="X248" i="19"/>
  <c r="X249" i="19"/>
  <c r="X250" i="19"/>
  <c r="X251" i="19"/>
  <c r="X252" i="19"/>
  <c r="X253" i="19"/>
  <c r="X254" i="19"/>
  <c r="X255" i="19"/>
  <c r="X260" i="19"/>
  <c r="X271" i="19"/>
  <c r="X272" i="19"/>
  <c r="X277" i="19"/>
  <c r="X278" i="19"/>
  <c r="X279" i="19"/>
  <c r="X280" i="19"/>
  <c r="X281" i="19"/>
  <c r="X282" i="19"/>
  <c r="X283" i="19"/>
  <c r="X284" i="19"/>
  <c r="AF284" i="19" s="1"/>
  <c r="X285" i="19"/>
  <c r="X286" i="19"/>
  <c r="X287" i="19"/>
  <c r="X288" i="19"/>
  <c r="X289" i="19"/>
  <c r="X294" i="19"/>
  <c r="X295" i="19"/>
  <c r="X296" i="19"/>
  <c r="X297" i="19"/>
  <c r="X298" i="19"/>
  <c r="X299" i="19"/>
  <c r="X300" i="19"/>
  <c r="X301" i="19"/>
  <c r="X302" i="19"/>
  <c r="X303" i="19"/>
  <c r="X304" i="19"/>
  <c r="X305" i="19"/>
  <c r="X306" i="19"/>
  <c r="X311" i="19"/>
  <c r="X323" i="19"/>
  <c r="X328" i="19"/>
  <c r="X329" i="19"/>
  <c r="X330" i="19"/>
  <c r="X331" i="19"/>
  <c r="X332" i="19"/>
  <c r="X333" i="19"/>
  <c r="X334" i="19"/>
  <c r="X335" i="19"/>
  <c r="X336" i="19"/>
  <c r="X337" i="19"/>
  <c r="X338" i="19"/>
  <c r="X339" i="19"/>
  <c r="X345" i="19"/>
  <c r="X346" i="19"/>
  <c r="X358" i="19" s="1"/>
  <c r="X347" i="19"/>
  <c r="X348" i="19"/>
  <c r="X349" i="19"/>
  <c r="X350" i="19"/>
  <c r="X351" i="19"/>
  <c r="X352" i="19"/>
  <c r="X353" i="19"/>
  <c r="X354" i="19"/>
  <c r="X355" i="19"/>
  <c r="X356" i="19"/>
  <c r="X361" i="19"/>
  <c r="X362" i="19"/>
  <c r="X363" i="19"/>
  <c r="X364" i="19"/>
  <c r="X365" i="19"/>
  <c r="X366" i="19"/>
  <c r="X367" i="19"/>
  <c r="X368" i="19"/>
  <c r="X369" i="19"/>
  <c r="X370" i="19"/>
  <c r="X371" i="19"/>
  <c r="X372" i="19"/>
  <c r="X373" i="19"/>
  <c r="X83" i="21"/>
  <c r="X11" i="21"/>
  <c r="X28" i="21"/>
  <c r="X21" i="21"/>
  <c r="X37" i="21"/>
  <c r="X57" i="21"/>
  <c r="X67" i="21"/>
  <c r="X57" i="20"/>
  <c r="X67" i="20"/>
  <c r="X67" i="19"/>
  <c r="Y10" i="17"/>
  <c r="Y27" i="17"/>
  <c r="Y27" i="4" s="1"/>
  <c r="Y72" i="17"/>
  <c r="Y72" i="4" s="1"/>
  <c r="Y77" i="17"/>
  <c r="Y78" i="17"/>
  <c r="Y95" i="21"/>
  <c r="Y96" i="21"/>
  <c r="Y97" i="21"/>
  <c r="Y98" i="21"/>
  <c r="Y99" i="21"/>
  <c r="Y100" i="21"/>
  <c r="Y101" i="21"/>
  <c r="Y102" i="21"/>
  <c r="Y103" i="21"/>
  <c r="Y107" i="21"/>
  <c r="Y108" i="21"/>
  <c r="Y116" i="21" s="1"/>
  <c r="Y70" i="21" s="1"/>
  <c r="Y109" i="21"/>
  <c r="Y110" i="21"/>
  <c r="Y111" i="21"/>
  <c r="Y112" i="21"/>
  <c r="Y113" i="21"/>
  <c r="Y114" i="21"/>
  <c r="Y119" i="21"/>
  <c r="Y120" i="21"/>
  <c r="Y121" i="21"/>
  <c r="Y122" i="21"/>
  <c r="Y123" i="21"/>
  <c r="Y124" i="21"/>
  <c r="Y128" i="21"/>
  <c r="Y71" i="21"/>
  <c r="Y125" i="21"/>
  <c r="Y126" i="21"/>
  <c r="Y167" i="21"/>
  <c r="Y176" i="21" s="1"/>
  <c r="Y73" i="21" s="1"/>
  <c r="Y168" i="21"/>
  <c r="Y169" i="21"/>
  <c r="Y170" i="21"/>
  <c r="Y171" i="21"/>
  <c r="Y172" i="21"/>
  <c r="Y173" i="21"/>
  <c r="Y174" i="21"/>
  <c r="Y143" i="21"/>
  <c r="Y152" i="21" s="1"/>
  <c r="Y74" i="21" s="1"/>
  <c r="Y74" i="4" s="1"/>
  <c r="Y144" i="21"/>
  <c r="Y145" i="21"/>
  <c r="Y146" i="21"/>
  <c r="Y147" i="21"/>
  <c r="Y148" i="21"/>
  <c r="Y149" i="21"/>
  <c r="Y150" i="21"/>
  <c r="Y155" i="21"/>
  <c r="Y156" i="21"/>
  <c r="Y157" i="21"/>
  <c r="Y158" i="21"/>
  <c r="Y159" i="21"/>
  <c r="Y160" i="21"/>
  <c r="Y161" i="21"/>
  <c r="Y162" i="21"/>
  <c r="Y75" i="21"/>
  <c r="Y76" i="21"/>
  <c r="Y77" i="21"/>
  <c r="Y78" i="21"/>
  <c r="Y79" i="21"/>
  <c r="Y80" i="21"/>
  <c r="Y81" i="21"/>
  <c r="Y82" i="21"/>
  <c r="Y32" i="19"/>
  <c r="Y32" i="17" s="1"/>
  <c r="Y32" i="4" s="1"/>
  <c r="Y243" i="19"/>
  <c r="Y244" i="19"/>
  <c r="Y245" i="19"/>
  <c r="Y246" i="19"/>
  <c r="Y247" i="19"/>
  <c r="Y248" i="19"/>
  <c r="Y249" i="19"/>
  <c r="AF249" i="19" s="1"/>
  <c r="Y250" i="19"/>
  <c r="Y251" i="19"/>
  <c r="Y252" i="19"/>
  <c r="Y253" i="19"/>
  <c r="Y254" i="19"/>
  <c r="Y255" i="19"/>
  <c r="Y260" i="19"/>
  <c r="Y261" i="19"/>
  <c r="Y262" i="19"/>
  <c r="Y263" i="19"/>
  <c r="Y274" i="19" s="1"/>
  <c r="Y264" i="19"/>
  <c r="Y265" i="19"/>
  <c r="AF265" i="19" s="1"/>
  <c r="Y266" i="19"/>
  <c r="Y267" i="19"/>
  <c r="Y268" i="19"/>
  <c r="Y269" i="19"/>
  <c r="Y270" i="19"/>
  <c r="Y271" i="19"/>
  <c r="Y272" i="19"/>
  <c r="Y277" i="19"/>
  <c r="Y278" i="19"/>
  <c r="Y291" i="19" s="1"/>
  <c r="Y281" i="19"/>
  <c r="Y282" i="19"/>
  <c r="Y283" i="19"/>
  <c r="Y284" i="19"/>
  <c r="Y285" i="19"/>
  <c r="Y286" i="19"/>
  <c r="Y287" i="19"/>
  <c r="Y288" i="19"/>
  <c r="Y289" i="19"/>
  <c r="Y305" i="19"/>
  <c r="Y306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45" i="19"/>
  <c r="Y358" i="19" s="1"/>
  <c r="Y346" i="19"/>
  <c r="Y347" i="19"/>
  <c r="Y348" i="19"/>
  <c r="Y349" i="19"/>
  <c r="Y350" i="19"/>
  <c r="Y351" i="19"/>
  <c r="Y352" i="19"/>
  <c r="Y353" i="19"/>
  <c r="Y354" i="19"/>
  <c r="Y355" i="19"/>
  <c r="Y356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83" i="21"/>
  <c r="Y11" i="21"/>
  <c r="Y28" i="21"/>
  <c r="Y21" i="21"/>
  <c r="Y37" i="21"/>
  <c r="Y57" i="21"/>
  <c r="Y67" i="21"/>
  <c r="Y57" i="20"/>
  <c r="Y67" i="20"/>
  <c r="Y67" i="19"/>
  <c r="Z10" i="17"/>
  <c r="Z27" i="17"/>
  <c r="Z27" i="4" s="1"/>
  <c r="Z72" i="17"/>
  <c r="Z72" i="4" s="1"/>
  <c r="Z76" i="17"/>
  <c r="Z77" i="17"/>
  <c r="Z95" i="21"/>
  <c r="Z96" i="21"/>
  <c r="Z97" i="21"/>
  <c r="Z98" i="21"/>
  <c r="Z99" i="21"/>
  <c r="Z100" i="21"/>
  <c r="Z101" i="21"/>
  <c r="Z102" i="21"/>
  <c r="Z103" i="21"/>
  <c r="Z107" i="21"/>
  <c r="Z108" i="21"/>
  <c r="Z109" i="21"/>
  <c r="Z110" i="21"/>
  <c r="Z111" i="21"/>
  <c r="Z112" i="21"/>
  <c r="Z113" i="21"/>
  <c r="Z114" i="21"/>
  <c r="Z119" i="21"/>
  <c r="Z128" i="21" s="1"/>
  <c r="Z71" i="21" s="1"/>
  <c r="Z120" i="21"/>
  <c r="Z121" i="21"/>
  <c r="Z122" i="21"/>
  <c r="Z123" i="21"/>
  <c r="Z124" i="21"/>
  <c r="Z125" i="21"/>
  <c r="Z126" i="21"/>
  <c r="Z167" i="21"/>
  <c r="Z168" i="21"/>
  <c r="Z169" i="21"/>
  <c r="Z170" i="21"/>
  <c r="Z171" i="21"/>
  <c r="Z172" i="21"/>
  <c r="Z173" i="21"/>
  <c r="Z174" i="21"/>
  <c r="Z143" i="21"/>
  <c r="Z144" i="21"/>
  <c r="Z145" i="21"/>
  <c r="Z146" i="21"/>
  <c r="Z147" i="21"/>
  <c r="Z148" i="21"/>
  <c r="Z149" i="21"/>
  <c r="Z150" i="21"/>
  <c r="Z155" i="21"/>
  <c r="Z156" i="21"/>
  <c r="Z157" i="21"/>
  <c r="Z158" i="21"/>
  <c r="AF158" i="21" s="1"/>
  <c r="Z159" i="21"/>
  <c r="AF159" i="21" s="1"/>
  <c r="Z160" i="21"/>
  <c r="Z161" i="21"/>
  <c r="Z162" i="21"/>
  <c r="Z75" i="21"/>
  <c r="Z76" i="21"/>
  <c r="Z77" i="21"/>
  <c r="Z78" i="21"/>
  <c r="Z79" i="21"/>
  <c r="Z80" i="21"/>
  <c r="Z81" i="21"/>
  <c r="Z82" i="21"/>
  <c r="Z32" i="19"/>
  <c r="Z32" i="17" s="1"/>
  <c r="Z32" i="4" s="1"/>
  <c r="Z243" i="19"/>
  <c r="Z244" i="19"/>
  <c r="Z245" i="19"/>
  <c r="Z246" i="19"/>
  <c r="Z247" i="19"/>
  <c r="Z248" i="19"/>
  <c r="Z249" i="19"/>
  <c r="Z250" i="19"/>
  <c r="Z257" i="19" s="1"/>
  <c r="Z251" i="19"/>
  <c r="Z252" i="19"/>
  <c r="Z253" i="19"/>
  <c r="Z254" i="19"/>
  <c r="Z255" i="19"/>
  <c r="Z260" i="19"/>
  <c r="Z261" i="19"/>
  <c r="Z262" i="19"/>
  <c r="Z263" i="19"/>
  <c r="Z264" i="19"/>
  <c r="Z265" i="19"/>
  <c r="Z266" i="19"/>
  <c r="Z267" i="19"/>
  <c r="Z268" i="19"/>
  <c r="Z269" i="19"/>
  <c r="Z270" i="19"/>
  <c r="Z271" i="19"/>
  <c r="Z272" i="19"/>
  <c r="Z277" i="19"/>
  <c r="Z278" i="19"/>
  <c r="Z279" i="19"/>
  <c r="Z280" i="19"/>
  <c r="Z281" i="19"/>
  <c r="Z282" i="19"/>
  <c r="Z283" i="19"/>
  <c r="Z284" i="19"/>
  <c r="Z285" i="19"/>
  <c r="Z286" i="19"/>
  <c r="Z287" i="19"/>
  <c r="Z288" i="19"/>
  <c r="Z289" i="19"/>
  <c r="Z305" i="19"/>
  <c r="Z306" i="19"/>
  <c r="Z311" i="19"/>
  <c r="Z312" i="19"/>
  <c r="Z313" i="19"/>
  <c r="Z325" i="19" s="1"/>
  <c r="Z314" i="19"/>
  <c r="Z315" i="19"/>
  <c r="Z316" i="19"/>
  <c r="Z317" i="19"/>
  <c r="Z318" i="19"/>
  <c r="Z319" i="19"/>
  <c r="Z320" i="19"/>
  <c r="Z321" i="19"/>
  <c r="Z322" i="19"/>
  <c r="Z323" i="19"/>
  <c r="Z345" i="19"/>
  <c r="Z346" i="19"/>
  <c r="Z347" i="19"/>
  <c r="Z348" i="19"/>
  <c r="Z349" i="19"/>
  <c r="Z350" i="19"/>
  <c r="Z351" i="19"/>
  <c r="Z352" i="19"/>
  <c r="Z353" i="19"/>
  <c r="Z354" i="19"/>
  <c r="Z355" i="19"/>
  <c r="Z356" i="19"/>
  <c r="Z361" i="19"/>
  <c r="Z375" i="19" s="1"/>
  <c r="Z362" i="19"/>
  <c r="Z363" i="19"/>
  <c r="Z364" i="19"/>
  <c r="Z365" i="19"/>
  <c r="Z366" i="19"/>
  <c r="Z367" i="19"/>
  <c r="Z368" i="19"/>
  <c r="Z369" i="19"/>
  <c r="Z370" i="19"/>
  <c r="Z371" i="19"/>
  <c r="Z372" i="19"/>
  <c r="Z373" i="19"/>
  <c r="Z83" i="21"/>
  <c r="Z11" i="21"/>
  <c r="Z28" i="21"/>
  <c r="Z21" i="21"/>
  <c r="Z37" i="21"/>
  <c r="Z57" i="21"/>
  <c r="Z67" i="21"/>
  <c r="Z57" i="20"/>
  <c r="Z67" i="20"/>
  <c r="Z67" i="19"/>
  <c r="AA10" i="17"/>
  <c r="AA27" i="17"/>
  <c r="AA27" i="4" s="1"/>
  <c r="AA76" i="17"/>
  <c r="AA77" i="17"/>
  <c r="AA95" i="21"/>
  <c r="AA104" i="21" s="1"/>
  <c r="AA69" i="21" s="1"/>
  <c r="AA96" i="21"/>
  <c r="AA97" i="21"/>
  <c r="AA98" i="21"/>
  <c r="AA99" i="21"/>
  <c r="AA100" i="21"/>
  <c r="AA101" i="21"/>
  <c r="AA102" i="21"/>
  <c r="AA103" i="21"/>
  <c r="AA107" i="21"/>
  <c r="AA108" i="21"/>
  <c r="AA109" i="21"/>
  <c r="AA110" i="21"/>
  <c r="AA111" i="21"/>
  <c r="AA112" i="21"/>
  <c r="AA113" i="21"/>
  <c r="AA114" i="21"/>
  <c r="AA119" i="21"/>
  <c r="AA120" i="21"/>
  <c r="AA121" i="21"/>
  <c r="AA122" i="21"/>
  <c r="AA123" i="21"/>
  <c r="AA124" i="21"/>
  <c r="AA125" i="21"/>
  <c r="AA126" i="21"/>
  <c r="AA167" i="21"/>
  <c r="AA176" i="21" s="1"/>
  <c r="AA73" i="21" s="1"/>
  <c r="AA168" i="21"/>
  <c r="AA169" i="21"/>
  <c r="AA170" i="21"/>
  <c r="AA171" i="21"/>
  <c r="AA172" i="21"/>
  <c r="AA173" i="21"/>
  <c r="AA174" i="21"/>
  <c r="AA143" i="21"/>
  <c r="AA144" i="21"/>
  <c r="AA145" i="21"/>
  <c r="AA146" i="21"/>
  <c r="AA147" i="21"/>
  <c r="AA148" i="21"/>
  <c r="AA149" i="21"/>
  <c r="AA150" i="21"/>
  <c r="AA155" i="21"/>
  <c r="AA164" i="21" s="1"/>
  <c r="AA74" i="21" s="1"/>
  <c r="AA156" i="21"/>
  <c r="AA157" i="21"/>
  <c r="AA158" i="21"/>
  <c r="AA159" i="21"/>
  <c r="AA160" i="21"/>
  <c r="AA161" i="21"/>
  <c r="AA162" i="21"/>
  <c r="AA75" i="21"/>
  <c r="AA76" i="21"/>
  <c r="AA77" i="21"/>
  <c r="AA78" i="21"/>
  <c r="AA79" i="21"/>
  <c r="AA80" i="21"/>
  <c r="AA81" i="21"/>
  <c r="AA82" i="21"/>
  <c r="AA32" i="19"/>
  <c r="AA243" i="19"/>
  <c r="AA244" i="19"/>
  <c r="AA245" i="19"/>
  <c r="AA246" i="19"/>
  <c r="AA247" i="19"/>
  <c r="AA248" i="19"/>
  <c r="AA249" i="19"/>
  <c r="AA250" i="19"/>
  <c r="AA251" i="19"/>
  <c r="AA252" i="19"/>
  <c r="AA253" i="19"/>
  <c r="AA254" i="19"/>
  <c r="AA255" i="19"/>
  <c r="AA260" i="19"/>
  <c r="AA261" i="19"/>
  <c r="AA262" i="19"/>
  <c r="AA263" i="19"/>
  <c r="AA264" i="19"/>
  <c r="AA265" i="19"/>
  <c r="AA266" i="19"/>
  <c r="AA267" i="19"/>
  <c r="AA268" i="19"/>
  <c r="AA269" i="19"/>
  <c r="AA270" i="19"/>
  <c r="AA271" i="19"/>
  <c r="AA272" i="19"/>
  <c r="AA277" i="19"/>
  <c r="AA278" i="19"/>
  <c r="AA279" i="19"/>
  <c r="AA280" i="19"/>
  <c r="AA281" i="19"/>
  <c r="AA282" i="19"/>
  <c r="AA283" i="19"/>
  <c r="AA284" i="19"/>
  <c r="AA285" i="19"/>
  <c r="AA286" i="19"/>
  <c r="AA287" i="19"/>
  <c r="AA288" i="19"/>
  <c r="AA289" i="19"/>
  <c r="AA294" i="19"/>
  <c r="AA295" i="19"/>
  <c r="AA296" i="19"/>
  <c r="AA297" i="19"/>
  <c r="AA298" i="19"/>
  <c r="AA299" i="19"/>
  <c r="AA300" i="19"/>
  <c r="AA301" i="19"/>
  <c r="AA302" i="19"/>
  <c r="AA303" i="19"/>
  <c r="AA304" i="19"/>
  <c r="AA305" i="19"/>
  <c r="AA306" i="19"/>
  <c r="AA323" i="19"/>
  <c r="AA345" i="19"/>
  <c r="AA358" i="19" s="1"/>
  <c r="AA346" i="19"/>
  <c r="AA347" i="19"/>
  <c r="AA348" i="19"/>
  <c r="AA349" i="19"/>
  <c r="AA350" i="19"/>
  <c r="AA351" i="19"/>
  <c r="AA352" i="19"/>
  <c r="AA353" i="19"/>
  <c r="AA354" i="19"/>
  <c r="AA355" i="19"/>
  <c r="AA356" i="19"/>
  <c r="AA361" i="19"/>
  <c r="AA362" i="19"/>
  <c r="AA363" i="19"/>
  <c r="AA364" i="19"/>
  <c r="AA365" i="19"/>
  <c r="AA366" i="19"/>
  <c r="AA367" i="19"/>
  <c r="AA368" i="19"/>
  <c r="AA369" i="19"/>
  <c r="AA370" i="19"/>
  <c r="AA371" i="19"/>
  <c r="AA372" i="19"/>
  <c r="AA373" i="19"/>
  <c r="AA375" i="19"/>
  <c r="AA83" i="21"/>
  <c r="AA11" i="21"/>
  <c r="AA28" i="21"/>
  <c r="AA21" i="21"/>
  <c r="AA37" i="21"/>
  <c r="AA57" i="21"/>
  <c r="AA67" i="21"/>
  <c r="AA57" i="20"/>
  <c r="AA67" i="20"/>
  <c r="AA67" i="19"/>
  <c r="AB10" i="17"/>
  <c r="AB27" i="17"/>
  <c r="AB27" i="4" s="1"/>
  <c r="AB72" i="17"/>
  <c r="AB76" i="17"/>
  <c r="AB77" i="17"/>
  <c r="AB78" i="17"/>
  <c r="AB95" i="21"/>
  <c r="AB96" i="21"/>
  <c r="AB97" i="21"/>
  <c r="AB98" i="21"/>
  <c r="AB99" i="21"/>
  <c r="AB100" i="21"/>
  <c r="AB101" i="21"/>
  <c r="AB102" i="21"/>
  <c r="AB103" i="21"/>
  <c r="AB107" i="21"/>
  <c r="AB108" i="21"/>
  <c r="AB109" i="21"/>
  <c r="AB110" i="21"/>
  <c r="AB111" i="21"/>
  <c r="AB112" i="21"/>
  <c r="AB113" i="21"/>
  <c r="AB114" i="21"/>
  <c r="AB119" i="21"/>
  <c r="AB120" i="21"/>
  <c r="AB121" i="21"/>
  <c r="AB122" i="21"/>
  <c r="AB128" i="21" s="1"/>
  <c r="AB71" i="21" s="1"/>
  <c r="AB71" i="4" s="1"/>
  <c r="AB123" i="21"/>
  <c r="AB124" i="21"/>
  <c r="AB125" i="21"/>
  <c r="AB126" i="21"/>
  <c r="AB167" i="21"/>
  <c r="AB168" i="21"/>
  <c r="AB169" i="21"/>
  <c r="AB170" i="21"/>
  <c r="AB171" i="21"/>
  <c r="AB172" i="21"/>
  <c r="AB173" i="21"/>
  <c r="AB174" i="21"/>
  <c r="AB176" i="21" s="1"/>
  <c r="AB73" i="21" s="1"/>
  <c r="AB143" i="21"/>
  <c r="AB144" i="21"/>
  <c r="AB145" i="21"/>
  <c r="AB146" i="21"/>
  <c r="AB147" i="21"/>
  <c r="AB148" i="21"/>
  <c r="AB149" i="21"/>
  <c r="AB150" i="21"/>
  <c r="AB155" i="21"/>
  <c r="AB156" i="21"/>
  <c r="AB157" i="21"/>
  <c r="AB158" i="21"/>
  <c r="AB159" i="21"/>
  <c r="AB160" i="21"/>
  <c r="AB161" i="21"/>
  <c r="AB162" i="21"/>
  <c r="AB75" i="21"/>
  <c r="AB76" i="21"/>
  <c r="AB77" i="21"/>
  <c r="AB78" i="21"/>
  <c r="AB79" i="21"/>
  <c r="AB80" i="21"/>
  <c r="AB80" i="4" s="1"/>
  <c r="AB81" i="21"/>
  <c r="AB82" i="21"/>
  <c r="AB32" i="19"/>
  <c r="AB243" i="19"/>
  <c r="AB257" i="19" s="1"/>
  <c r="AB244" i="19"/>
  <c r="AB245" i="19"/>
  <c r="AB246" i="19"/>
  <c r="AB247" i="19"/>
  <c r="AB248" i="19"/>
  <c r="AB249" i="19"/>
  <c r="AB250" i="19"/>
  <c r="AB251" i="19"/>
  <c r="AB252" i="19"/>
  <c r="AB253" i="19"/>
  <c r="AB254" i="19"/>
  <c r="AB255" i="19"/>
  <c r="AB260" i="19"/>
  <c r="AB261" i="19"/>
  <c r="AB262" i="19"/>
  <c r="AB263" i="19"/>
  <c r="AB264" i="19"/>
  <c r="AB265" i="19"/>
  <c r="AB266" i="19"/>
  <c r="AB267" i="19"/>
  <c r="AB268" i="19"/>
  <c r="AB269" i="19"/>
  <c r="AB270" i="19"/>
  <c r="AB271" i="19"/>
  <c r="AB272" i="19"/>
  <c r="AB277" i="19"/>
  <c r="AB278" i="19"/>
  <c r="AB291" i="19" s="1"/>
  <c r="AB279" i="19"/>
  <c r="AB280" i="19"/>
  <c r="AB281" i="19"/>
  <c r="AB282" i="19"/>
  <c r="AB283" i="19"/>
  <c r="AB284" i="19"/>
  <c r="AB285" i="19"/>
  <c r="AB286" i="19"/>
  <c r="AB287" i="19"/>
  <c r="AB288" i="19"/>
  <c r="AB289" i="19"/>
  <c r="AF289" i="19" s="1"/>
  <c r="AB294" i="19"/>
  <c r="AB295" i="19"/>
  <c r="AB296" i="19"/>
  <c r="AB297" i="19"/>
  <c r="AB298" i="19"/>
  <c r="AB299" i="19"/>
  <c r="AB300" i="19"/>
  <c r="AB301" i="19"/>
  <c r="AB302" i="19"/>
  <c r="AB303" i="19"/>
  <c r="AB304" i="19"/>
  <c r="AB305" i="19"/>
  <c r="AB306" i="19"/>
  <c r="AB323" i="19"/>
  <c r="AB328" i="19"/>
  <c r="AB342" i="19" s="1"/>
  <c r="AB329" i="19"/>
  <c r="AB330" i="19"/>
  <c r="AB331" i="19"/>
  <c r="AB332" i="19"/>
  <c r="AB333" i="19"/>
  <c r="AB334" i="19"/>
  <c r="AB335" i="19"/>
  <c r="AB336" i="19"/>
  <c r="AB337" i="19"/>
  <c r="AB338" i="19"/>
  <c r="AB339" i="19"/>
  <c r="AB345" i="19"/>
  <c r="AB346" i="19"/>
  <c r="AB347" i="19"/>
  <c r="AB358" i="19" s="1"/>
  <c r="AB348" i="19"/>
  <c r="AB349" i="19"/>
  <c r="AB350" i="19"/>
  <c r="AB351" i="19"/>
  <c r="AB352" i="19"/>
  <c r="AB353" i="19"/>
  <c r="AB354" i="19"/>
  <c r="AB355" i="19"/>
  <c r="AB356" i="19"/>
  <c r="AB361" i="19"/>
  <c r="AB362" i="19"/>
  <c r="AB363" i="19"/>
  <c r="AB364" i="19"/>
  <c r="AB365" i="19"/>
  <c r="AB366" i="19"/>
  <c r="AB367" i="19"/>
  <c r="AB368" i="19"/>
  <c r="AB369" i="19"/>
  <c r="AB370" i="19"/>
  <c r="AB371" i="19"/>
  <c r="AB372" i="19"/>
  <c r="AB373" i="19"/>
  <c r="AB83" i="21"/>
  <c r="AB11" i="21"/>
  <c r="AB28" i="21"/>
  <c r="AB21" i="21"/>
  <c r="AB37" i="21"/>
  <c r="AB57" i="21"/>
  <c r="AB67" i="21"/>
  <c r="AB57" i="20"/>
  <c r="AB67" i="20"/>
  <c r="AB67" i="19"/>
  <c r="AC10" i="17"/>
  <c r="AC27" i="17"/>
  <c r="AC27" i="4" s="1"/>
  <c r="AC72" i="17"/>
  <c r="AC76" i="17"/>
  <c r="AC77" i="17"/>
  <c r="AC77" i="4" s="1"/>
  <c r="AC95" i="21"/>
  <c r="AC96" i="21"/>
  <c r="AC97" i="21"/>
  <c r="AC98" i="21"/>
  <c r="AC99" i="21"/>
  <c r="AC100" i="21"/>
  <c r="AC101" i="21"/>
  <c r="AC102" i="21"/>
  <c r="AC103" i="21"/>
  <c r="AC107" i="21"/>
  <c r="AC108" i="21"/>
  <c r="AC109" i="21"/>
  <c r="AC110" i="21"/>
  <c r="AC111" i="21"/>
  <c r="AC112" i="21"/>
  <c r="AC113" i="21"/>
  <c r="AC114" i="21"/>
  <c r="AC119" i="21"/>
  <c r="AC120" i="21"/>
  <c r="AC121" i="21"/>
  <c r="AC128" i="21" s="1"/>
  <c r="AC71" i="21" s="1"/>
  <c r="AC122" i="21"/>
  <c r="AC123" i="21"/>
  <c r="AC124" i="21"/>
  <c r="AC125" i="21"/>
  <c r="AC126" i="21"/>
  <c r="AC167" i="21"/>
  <c r="AC168" i="21"/>
  <c r="AC169" i="21"/>
  <c r="AC170" i="21"/>
  <c r="AC171" i="21"/>
  <c r="AC172" i="21"/>
  <c r="AC173" i="21"/>
  <c r="AC174" i="21"/>
  <c r="AC143" i="21"/>
  <c r="AC144" i="21"/>
  <c r="AC145" i="21"/>
  <c r="AC146" i="21"/>
  <c r="AC147" i="21"/>
  <c r="AC148" i="21"/>
  <c r="AC149" i="21"/>
  <c r="AC150" i="21"/>
  <c r="AC155" i="21"/>
  <c r="AC164" i="21" s="1"/>
  <c r="AC74" i="21" s="1"/>
  <c r="AC74" i="4" s="1"/>
  <c r="AC156" i="21"/>
  <c r="AC157" i="21"/>
  <c r="AC158" i="21"/>
  <c r="AC159" i="21"/>
  <c r="AC160" i="21"/>
  <c r="AC161" i="21"/>
  <c r="AC162" i="21"/>
  <c r="AC75" i="21"/>
  <c r="AC76" i="21"/>
  <c r="AC77" i="21"/>
  <c r="AC78" i="21"/>
  <c r="AC79" i="21"/>
  <c r="AC80" i="21"/>
  <c r="AC81" i="21"/>
  <c r="AC82" i="21"/>
  <c r="AC32" i="19"/>
  <c r="AC243" i="19"/>
  <c r="AC244" i="19"/>
  <c r="AC245" i="19"/>
  <c r="AC257" i="19" s="1"/>
  <c r="AC246" i="19"/>
  <c r="AC247" i="19"/>
  <c r="AC248" i="19"/>
  <c r="AC249" i="19"/>
  <c r="AC250" i="19"/>
  <c r="AC251" i="19"/>
  <c r="AC252" i="19"/>
  <c r="AC253" i="19"/>
  <c r="AC254" i="19"/>
  <c r="AC255" i="19"/>
  <c r="AC260" i="19"/>
  <c r="AC261" i="19"/>
  <c r="AC262" i="19"/>
  <c r="AC263" i="19"/>
  <c r="AC274" i="19" s="1"/>
  <c r="AC264" i="19"/>
  <c r="AC265" i="19"/>
  <c r="AC266" i="19"/>
  <c r="AC267" i="19"/>
  <c r="AC268" i="19"/>
  <c r="AC269" i="19"/>
  <c r="AC270" i="19"/>
  <c r="AC271" i="19"/>
  <c r="AC272" i="19"/>
  <c r="AF272" i="19" s="1"/>
  <c r="AC277" i="19"/>
  <c r="AC278" i="19"/>
  <c r="AC279" i="19"/>
  <c r="AC280" i="19"/>
  <c r="AC281" i="19"/>
  <c r="AC282" i="19"/>
  <c r="AC283" i="19"/>
  <c r="AC284" i="19"/>
  <c r="AC285" i="19"/>
  <c r="AC286" i="19"/>
  <c r="AC287" i="19"/>
  <c r="AC288" i="19"/>
  <c r="AC289" i="19"/>
  <c r="AC294" i="19"/>
  <c r="AC295" i="19"/>
  <c r="AC296" i="19"/>
  <c r="AC297" i="19"/>
  <c r="AC298" i="19"/>
  <c r="AC299" i="19"/>
  <c r="AC300" i="19"/>
  <c r="AC301" i="19"/>
  <c r="AC302" i="19"/>
  <c r="AC303" i="19"/>
  <c r="AC304" i="19"/>
  <c r="AC305" i="19"/>
  <c r="AC306" i="19"/>
  <c r="AC311" i="19"/>
  <c r="AC312" i="19"/>
  <c r="AC313" i="19"/>
  <c r="AC314" i="19"/>
  <c r="AC315" i="19"/>
  <c r="AC316" i="19"/>
  <c r="AC317" i="19"/>
  <c r="AC318" i="19"/>
  <c r="AC319" i="19"/>
  <c r="AC320" i="19"/>
  <c r="AC321" i="19"/>
  <c r="AC322" i="19"/>
  <c r="AC323" i="19"/>
  <c r="AC328" i="19"/>
  <c r="AC329" i="19"/>
  <c r="AC342" i="19" s="1"/>
  <c r="AC330" i="19"/>
  <c r="AC331" i="19"/>
  <c r="AC332" i="19"/>
  <c r="AC333" i="19"/>
  <c r="AC334" i="19"/>
  <c r="AC335" i="19"/>
  <c r="AC336" i="19"/>
  <c r="AC337" i="19"/>
  <c r="AC338" i="19"/>
  <c r="AC339" i="19"/>
  <c r="AC353" i="19"/>
  <c r="AC354" i="19"/>
  <c r="AC355" i="19"/>
  <c r="AC356" i="19"/>
  <c r="AC361" i="19"/>
  <c r="AC362" i="19"/>
  <c r="AC363" i="19"/>
  <c r="AC375" i="19" s="1"/>
  <c r="AC364" i="19"/>
  <c r="AC365" i="19"/>
  <c r="AC366" i="19"/>
  <c r="AC367" i="19"/>
  <c r="AC368" i="19"/>
  <c r="AC369" i="19"/>
  <c r="AC370" i="19"/>
  <c r="AC371" i="19"/>
  <c r="AC372" i="19"/>
  <c r="AC373" i="19"/>
  <c r="AC83" i="21"/>
  <c r="AC11" i="21"/>
  <c r="AC28" i="21"/>
  <c r="AC21" i="21"/>
  <c r="AC37" i="21"/>
  <c r="AC57" i="21"/>
  <c r="AC67" i="21"/>
  <c r="AC57" i="20"/>
  <c r="AC67" i="20"/>
  <c r="AC67" i="19"/>
  <c r="AD10" i="17"/>
  <c r="AD27" i="17"/>
  <c r="AD27" i="4" s="1"/>
  <c r="AD72" i="17"/>
  <c r="AD72" i="4" s="1"/>
  <c r="AD76" i="17"/>
  <c r="AD77" i="17"/>
  <c r="AD95" i="21"/>
  <c r="AD96" i="21"/>
  <c r="AD97" i="21"/>
  <c r="AD98" i="21"/>
  <c r="AD99" i="21"/>
  <c r="AD100" i="21"/>
  <c r="AD101" i="21"/>
  <c r="AD102" i="21"/>
  <c r="AD103" i="21"/>
  <c r="AD107" i="21"/>
  <c r="AD116" i="21" s="1"/>
  <c r="AD70" i="21" s="1"/>
  <c r="AD108" i="21"/>
  <c r="AD109" i="21"/>
  <c r="AD110" i="21"/>
  <c r="AD111" i="21"/>
  <c r="AD112" i="21"/>
  <c r="AD113" i="21"/>
  <c r="AD114" i="21"/>
  <c r="AD119" i="21"/>
  <c r="AD120" i="21"/>
  <c r="AD128" i="21"/>
  <c r="AD71" i="21" s="1"/>
  <c r="AD121" i="21"/>
  <c r="AD122" i="21"/>
  <c r="AD123" i="21"/>
  <c r="AD124" i="21"/>
  <c r="AD125" i="21"/>
  <c r="AD126" i="21"/>
  <c r="AD167" i="21"/>
  <c r="AD168" i="21"/>
  <c r="AD169" i="21"/>
  <c r="AD176" i="21"/>
  <c r="AD73" i="21" s="1"/>
  <c r="AD73" i="4" s="1"/>
  <c r="AD170" i="21"/>
  <c r="AD171" i="21"/>
  <c r="AD172" i="21"/>
  <c r="AD173" i="21"/>
  <c r="AD174" i="21"/>
  <c r="AD143" i="21"/>
  <c r="AD152" i="21" s="1"/>
  <c r="AD74" i="21" s="1"/>
  <c r="AD74" i="4" s="1"/>
  <c r="AD144" i="21"/>
  <c r="AD145" i="21"/>
  <c r="AD146" i="21"/>
  <c r="AD147" i="21"/>
  <c r="AD148" i="21"/>
  <c r="AD149" i="21"/>
  <c r="AD150" i="21"/>
  <c r="AD155" i="21"/>
  <c r="AD156" i="21"/>
  <c r="AD157" i="21"/>
  <c r="AD158" i="21"/>
  <c r="AD159" i="21"/>
  <c r="AD160" i="21"/>
  <c r="AD161" i="21"/>
  <c r="AD162" i="21"/>
  <c r="AD75" i="21"/>
  <c r="AD76" i="21"/>
  <c r="AD77" i="21"/>
  <c r="AD78" i="21"/>
  <c r="AD79" i="21"/>
  <c r="AD80" i="21"/>
  <c r="AD81" i="21"/>
  <c r="AD82" i="21"/>
  <c r="AD32" i="19"/>
  <c r="AF32" i="19"/>
  <c r="AD243" i="19"/>
  <c r="AD244" i="19"/>
  <c r="AD245" i="19"/>
  <c r="AD246" i="19"/>
  <c r="AD247" i="19"/>
  <c r="AD248" i="19"/>
  <c r="AD249" i="19"/>
  <c r="AD250" i="19"/>
  <c r="AD251" i="19"/>
  <c r="AD252" i="19"/>
  <c r="AD253" i="19"/>
  <c r="AF253" i="19" s="1"/>
  <c r="AD254" i="19"/>
  <c r="AD255" i="19"/>
  <c r="AD260" i="19"/>
  <c r="AD261" i="19"/>
  <c r="AD262" i="19"/>
  <c r="AD263" i="19"/>
  <c r="AD264" i="19"/>
  <c r="AD265" i="19"/>
  <c r="AD266" i="19"/>
  <c r="AD267" i="19"/>
  <c r="AD268" i="19"/>
  <c r="AD269" i="19"/>
  <c r="AF269" i="19" s="1"/>
  <c r="AD270" i="19"/>
  <c r="AF270" i="19" s="1"/>
  <c r="AD271" i="19"/>
  <c r="AF271" i="19" s="1"/>
  <c r="AD272" i="19"/>
  <c r="AD277" i="19"/>
  <c r="AD278" i="19"/>
  <c r="AD279" i="19"/>
  <c r="AD280" i="19"/>
  <c r="AD281" i="19"/>
  <c r="AD282" i="19"/>
  <c r="AD283" i="19"/>
  <c r="AD284" i="19"/>
  <c r="AD285" i="19"/>
  <c r="AD286" i="19"/>
  <c r="AD287" i="19"/>
  <c r="AD288" i="19"/>
  <c r="AD289" i="19"/>
  <c r="AD294" i="19"/>
  <c r="AD295" i="19"/>
  <c r="AD296" i="19"/>
  <c r="AD297" i="19"/>
  <c r="AD298" i="19"/>
  <c r="AD299" i="19"/>
  <c r="AD300" i="19"/>
  <c r="AD301" i="19"/>
  <c r="AD302" i="19"/>
  <c r="AD303" i="19"/>
  <c r="AD304" i="19"/>
  <c r="AD305" i="19"/>
  <c r="AD306" i="19"/>
  <c r="AD311" i="19"/>
  <c r="AD312" i="19"/>
  <c r="AD313" i="19"/>
  <c r="AD314" i="19"/>
  <c r="AD315" i="19"/>
  <c r="AD316" i="19"/>
  <c r="AD317" i="19"/>
  <c r="AD318" i="19"/>
  <c r="AD319" i="19"/>
  <c r="AD320" i="19"/>
  <c r="AD321" i="19"/>
  <c r="AD322" i="19"/>
  <c r="AD323" i="19"/>
  <c r="AD328" i="19"/>
  <c r="AD329" i="19"/>
  <c r="AD330" i="19"/>
  <c r="AD331" i="19"/>
  <c r="AD332" i="19"/>
  <c r="AD333" i="19"/>
  <c r="AF333" i="19" s="1"/>
  <c r="AD334" i="19"/>
  <c r="AD335" i="19"/>
  <c r="AD336" i="19"/>
  <c r="AD337" i="19"/>
  <c r="AD338" i="19"/>
  <c r="AD339" i="19"/>
  <c r="AD345" i="19"/>
  <c r="AD346" i="19"/>
  <c r="AD347" i="19"/>
  <c r="AD348" i="19"/>
  <c r="AD349" i="19"/>
  <c r="AD350" i="19"/>
  <c r="AD351" i="19"/>
  <c r="AD352" i="19"/>
  <c r="AD353" i="19"/>
  <c r="AD354" i="19"/>
  <c r="AD355" i="19"/>
  <c r="AD356" i="19"/>
  <c r="AD361" i="19"/>
  <c r="AD375" i="19" s="1"/>
  <c r="AD362" i="19"/>
  <c r="AD363" i="19"/>
  <c r="AD364" i="19"/>
  <c r="AD365" i="19"/>
  <c r="AD366" i="19"/>
  <c r="AD367" i="19"/>
  <c r="AD368" i="19"/>
  <c r="AD369" i="19"/>
  <c r="AD370" i="19"/>
  <c r="AD371" i="19"/>
  <c r="AD372" i="19"/>
  <c r="AD373" i="19"/>
  <c r="AD83" i="21"/>
  <c r="AD11" i="21"/>
  <c r="AD28" i="21"/>
  <c r="AD21" i="21"/>
  <c r="AD37" i="21"/>
  <c r="AD57" i="21"/>
  <c r="AD67" i="21"/>
  <c r="AD57" i="20"/>
  <c r="AD67" i="20"/>
  <c r="AD67" i="19"/>
  <c r="D163" i="42"/>
  <c r="F10" i="17"/>
  <c r="F67" i="17"/>
  <c r="F83" i="21"/>
  <c r="F11" i="21"/>
  <c r="F28" i="21"/>
  <c r="F21" i="21"/>
  <c r="F37" i="21"/>
  <c r="F57" i="21"/>
  <c r="F67" i="21"/>
  <c r="F57" i="20"/>
  <c r="F67" i="20"/>
  <c r="G10" i="17"/>
  <c r="G67" i="17"/>
  <c r="G83" i="21"/>
  <c r="G11" i="21"/>
  <c r="G28" i="21"/>
  <c r="G21" i="21"/>
  <c r="G37" i="21"/>
  <c r="G57" i="21"/>
  <c r="G67" i="21"/>
  <c r="G76" i="20"/>
  <c r="G77" i="20"/>
  <c r="G81" i="20"/>
  <c r="G81" i="4" s="1"/>
  <c r="G57" i="20"/>
  <c r="G67" i="20"/>
  <c r="H10" i="17"/>
  <c r="H83" i="21"/>
  <c r="H11" i="21"/>
  <c r="H28" i="21"/>
  <c r="H21" i="21"/>
  <c r="H37" i="21"/>
  <c r="H57" i="21"/>
  <c r="H67" i="21"/>
  <c r="H76" i="20"/>
  <c r="H77" i="20"/>
  <c r="H81" i="20"/>
  <c r="H57" i="20"/>
  <c r="H67" i="20"/>
  <c r="I10" i="17"/>
  <c r="I83" i="21"/>
  <c r="I11" i="21"/>
  <c r="I28" i="21"/>
  <c r="I21" i="21"/>
  <c r="I37" i="21"/>
  <c r="I57" i="21"/>
  <c r="I67" i="21"/>
  <c r="I76" i="20"/>
  <c r="I77" i="20"/>
  <c r="I81" i="20"/>
  <c r="I57" i="20"/>
  <c r="I67" i="20"/>
  <c r="J10" i="17"/>
  <c r="J67" i="17"/>
  <c r="J83" i="21"/>
  <c r="J11" i="21"/>
  <c r="J28" i="21"/>
  <c r="J21" i="21"/>
  <c r="J37" i="21"/>
  <c r="J57" i="21"/>
  <c r="J67" i="21"/>
  <c r="J76" i="20"/>
  <c r="J77" i="20"/>
  <c r="J81" i="20"/>
  <c r="J81" i="4" s="1"/>
  <c r="J57" i="20"/>
  <c r="J67" i="20"/>
  <c r="K10" i="17"/>
  <c r="K67" i="17"/>
  <c r="K83" i="21"/>
  <c r="K11" i="21"/>
  <c r="K28" i="21"/>
  <c r="K21" i="21"/>
  <c r="K37" i="21"/>
  <c r="K57" i="21"/>
  <c r="K67" i="21"/>
  <c r="K76" i="20"/>
  <c r="K77" i="20"/>
  <c r="K81" i="20"/>
  <c r="K57" i="20"/>
  <c r="K67" i="20"/>
  <c r="L10" i="17"/>
  <c r="L83" i="21"/>
  <c r="L11" i="21"/>
  <c r="L28" i="21"/>
  <c r="L21" i="21"/>
  <c r="L37" i="21"/>
  <c r="L57" i="21"/>
  <c r="L67" i="21"/>
  <c r="L76" i="20"/>
  <c r="L77" i="20"/>
  <c r="L81" i="20"/>
  <c r="L57" i="20"/>
  <c r="L67" i="20"/>
  <c r="M10" i="17"/>
  <c r="M83" i="21"/>
  <c r="M11" i="21"/>
  <c r="M28" i="21"/>
  <c r="M21" i="21"/>
  <c r="M37" i="21"/>
  <c r="M57" i="21"/>
  <c r="M67" i="21"/>
  <c r="M76" i="20"/>
  <c r="M77" i="20"/>
  <c r="M81" i="20"/>
  <c r="M57" i="20"/>
  <c r="M67" i="20"/>
  <c r="N10" i="17"/>
  <c r="N67" i="17"/>
  <c r="N83" i="21"/>
  <c r="N11" i="21"/>
  <c r="N28" i="21"/>
  <c r="N21" i="21"/>
  <c r="N37" i="21"/>
  <c r="N57" i="21"/>
  <c r="N67" i="21"/>
  <c r="N76" i="20"/>
  <c r="N77" i="20"/>
  <c r="N81" i="20"/>
  <c r="N81" i="4" s="1"/>
  <c r="N57" i="20"/>
  <c r="N67" i="20"/>
  <c r="O10" i="17"/>
  <c r="O67" i="17"/>
  <c r="O83" i="21"/>
  <c r="O11" i="21"/>
  <c r="O28" i="21"/>
  <c r="O21" i="21"/>
  <c r="O37" i="21"/>
  <c r="O57" i="21"/>
  <c r="O67" i="21"/>
  <c r="O76" i="20"/>
  <c r="O77" i="20"/>
  <c r="O81" i="20"/>
  <c r="O57" i="20"/>
  <c r="O67" i="20"/>
  <c r="P10" i="17"/>
  <c r="P83" i="21"/>
  <c r="P11" i="21"/>
  <c r="P28" i="21"/>
  <c r="P21" i="21"/>
  <c r="P37" i="21"/>
  <c r="P57" i="21"/>
  <c r="P67" i="21"/>
  <c r="P76" i="20"/>
  <c r="P77" i="20"/>
  <c r="P81" i="20"/>
  <c r="P57" i="20"/>
  <c r="P67" i="20"/>
  <c r="Q82" i="42"/>
  <c r="R200" i="42"/>
  <c r="R193" i="42"/>
  <c r="R185" i="42"/>
  <c r="R179" i="42"/>
  <c r="R173" i="42"/>
  <c r="R174" i="42"/>
  <c r="R175" i="42"/>
  <c r="R170" i="42"/>
  <c r="R166" i="42"/>
  <c r="R160" i="42"/>
  <c r="R162" i="42"/>
  <c r="R139" i="42"/>
  <c r="R141" i="42"/>
  <c r="R135" i="42"/>
  <c r="S125" i="42"/>
  <c r="R125" i="42"/>
  <c r="R119" i="42"/>
  <c r="R118" i="42"/>
  <c r="P82" i="42"/>
  <c r="O82" i="42"/>
  <c r="N82" i="42"/>
  <c r="M82" i="42"/>
  <c r="L82" i="42"/>
  <c r="K82" i="42"/>
  <c r="J82" i="42"/>
  <c r="I82" i="42"/>
  <c r="H82" i="42"/>
  <c r="G82" i="42"/>
  <c r="F82" i="42"/>
  <c r="Q65" i="42"/>
  <c r="P65" i="42"/>
  <c r="O65" i="42"/>
  <c r="N65" i="42"/>
  <c r="M65" i="42"/>
  <c r="L65" i="42"/>
  <c r="K65" i="42"/>
  <c r="J65" i="42"/>
  <c r="I65" i="42"/>
  <c r="H65" i="42"/>
  <c r="G65" i="42"/>
  <c r="F65" i="42"/>
  <c r="Q76" i="20"/>
  <c r="Q77" i="20"/>
  <c r="Q81" i="20"/>
  <c r="Q57" i="20"/>
  <c r="Q67" i="20"/>
  <c r="AE95" i="21"/>
  <c r="AE96" i="21"/>
  <c r="AE97" i="21"/>
  <c r="AE98" i="21"/>
  <c r="AE99" i="21"/>
  <c r="AE100" i="21"/>
  <c r="AE101" i="21"/>
  <c r="AE102" i="21"/>
  <c r="AF102" i="21"/>
  <c r="AE103" i="21"/>
  <c r="AF103" i="21"/>
  <c r="AE107" i="21"/>
  <c r="AE116" i="21" s="1"/>
  <c r="AE70" i="21" s="1"/>
  <c r="AE108" i="21"/>
  <c r="AE109" i="21"/>
  <c r="AE110" i="21"/>
  <c r="AE111" i="21"/>
  <c r="AE112" i="21"/>
  <c r="AE113" i="21"/>
  <c r="AE114" i="21"/>
  <c r="AE119" i="21"/>
  <c r="AE120" i="21"/>
  <c r="AE121" i="21"/>
  <c r="AE122" i="21"/>
  <c r="AE123" i="21"/>
  <c r="AE124" i="21"/>
  <c r="AE125" i="21"/>
  <c r="AE126" i="21"/>
  <c r="AE167" i="21"/>
  <c r="AE168" i="21"/>
  <c r="AE169" i="21"/>
  <c r="AE170" i="21"/>
  <c r="AE171" i="21"/>
  <c r="AF171" i="21"/>
  <c r="AE172" i="21"/>
  <c r="AE173" i="21"/>
  <c r="AE174" i="21"/>
  <c r="AE143" i="21"/>
  <c r="AE144" i="21"/>
  <c r="AE145" i="21"/>
  <c r="AE146" i="21"/>
  <c r="AE147" i="21"/>
  <c r="AE148" i="21"/>
  <c r="AE149" i="21"/>
  <c r="AE150" i="21"/>
  <c r="AE155" i="21"/>
  <c r="AE156" i="21"/>
  <c r="AE157" i="21"/>
  <c r="AE158" i="21"/>
  <c r="AE159" i="21"/>
  <c r="AE160" i="21"/>
  <c r="AE161" i="21"/>
  <c r="AE162" i="21"/>
  <c r="AE75" i="21"/>
  <c r="AE76" i="21"/>
  <c r="AE77" i="21"/>
  <c r="AE78" i="21"/>
  <c r="AF78" i="21" s="1"/>
  <c r="AE79" i="21"/>
  <c r="AE80" i="21"/>
  <c r="AE81" i="21"/>
  <c r="AE81" i="4" s="1"/>
  <c r="AE82" i="21"/>
  <c r="AF69" i="19"/>
  <c r="AE72" i="17"/>
  <c r="AE72" i="4" s="1"/>
  <c r="AE76" i="17"/>
  <c r="AE76" i="4" s="1"/>
  <c r="AF77" i="19"/>
  <c r="AE77" i="17"/>
  <c r="AE78" i="17"/>
  <c r="AE78" i="4" s="1"/>
  <c r="AE32" i="19"/>
  <c r="AE32" i="17"/>
  <c r="AE32" i="4"/>
  <c r="AE243" i="19"/>
  <c r="AE244" i="19"/>
  <c r="AE245" i="19"/>
  <c r="AE246" i="19"/>
  <c r="AF246" i="19" s="1"/>
  <c r="AE247" i="19"/>
  <c r="AE248" i="19"/>
  <c r="AE249" i="19"/>
  <c r="AE250" i="19"/>
  <c r="AE251" i="19"/>
  <c r="AE252" i="19"/>
  <c r="AE253" i="19"/>
  <c r="AE254" i="19"/>
  <c r="AF254" i="19" s="1"/>
  <c r="AE255" i="19"/>
  <c r="AE260" i="19"/>
  <c r="AE261" i="19"/>
  <c r="AE262" i="19"/>
  <c r="AE263" i="19"/>
  <c r="AF263" i="19" s="1"/>
  <c r="AE264" i="19"/>
  <c r="AE265" i="19"/>
  <c r="AE266" i="19"/>
  <c r="AE267" i="19"/>
  <c r="AE268" i="19"/>
  <c r="AE269" i="19"/>
  <c r="AE270" i="19"/>
  <c r="AE271" i="19"/>
  <c r="AE272" i="19"/>
  <c r="AE277" i="19"/>
  <c r="AE278" i="19"/>
  <c r="AE279" i="19"/>
  <c r="AF279" i="19" s="1"/>
  <c r="AE280" i="19"/>
  <c r="AE281" i="19"/>
  <c r="AE282" i="19"/>
  <c r="AE283" i="19"/>
  <c r="AE284" i="19"/>
  <c r="AE285" i="19"/>
  <c r="AE286" i="19"/>
  <c r="AE287" i="19"/>
  <c r="AE288" i="19"/>
  <c r="AE289" i="19"/>
  <c r="AE294" i="19"/>
  <c r="AF294" i="19" s="1"/>
  <c r="AE295" i="19"/>
  <c r="AE296" i="19"/>
  <c r="AE297" i="19"/>
  <c r="AE298" i="19"/>
  <c r="AE299" i="19"/>
  <c r="AE300" i="19"/>
  <c r="AE301" i="19"/>
  <c r="AE302" i="19"/>
  <c r="AE303" i="19"/>
  <c r="AE304" i="19"/>
  <c r="AE305" i="19"/>
  <c r="AE306" i="19"/>
  <c r="AF306" i="19" s="1"/>
  <c r="AE311" i="19"/>
  <c r="AE312" i="19"/>
  <c r="AE313" i="19"/>
  <c r="AE314" i="19"/>
  <c r="AE315" i="19"/>
  <c r="AE325" i="19" s="1"/>
  <c r="AE316" i="19"/>
  <c r="AE317" i="19"/>
  <c r="AE318" i="19"/>
  <c r="AE319" i="19"/>
  <c r="AE320" i="19"/>
  <c r="AE321" i="19"/>
  <c r="AF321" i="19" s="1"/>
  <c r="AE322" i="19"/>
  <c r="AF322" i="19" s="1"/>
  <c r="AE323" i="19"/>
  <c r="AE328" i="19"/>
  <c r="AE329" i="19"/>
  <c r="AE330" i="19"/>
  <c r="AE331" i="19"/>
  <c r="AE332" i="19"/>
  <c r="AE333" i="19"/>
  <c r="AE334" i="19"/>
  <c r="AE335" i="19"/>
  <c r="AF335" i="19"/>
  <c r="AE336" i="19"/>
  <c r="AF336" i="19" s="1"/>
  <c r="AE337" i="19"/>
  <c r="AE338" i="19"/>
  <c r="AE339" i="19"/>
  <c r="AE345" i="19"/>
  <c r="AE346" i="19"/>
  <c r="AE347" i="19"/>
  <c r="AE348" i="19"/>
  <c r="AF348" i="19" s="1"/>
  <c r="AE349" i="19"/>
  <c r="AE350" i="19"/>
  <c r="AE351" i="19"/>
  <c r="AE352" i="19"/>
  <c r="AE353" i="19"/>
  <c r="AE354" i="19"/>
  <c r="AE355" i="19"/>
  <c r="AF355" i="19" s="1"/>
  <c r="AE356" i="19"/>
  <c r="AE361" i="19"/>
  <c r="AE362" i="19"/>
  <c r="AE363" i="19"/>
  <c r="AE364" i="19"/>
  <c r="AE365" i="19"/>
  <c r="AE366" i="19"/>
  <c r="AE367" i="19"/>
  <c r="AE375" i="19" s="1"/>
  <c r="AE368" i="19"/>
  <c r="AE369" i="19"/>
  <c r="AE370" i="19"/>
  <c r="AE371" i="19"/>
  <c r="AE372" i="19"/>
  <c r="AE373" i="19"/>
  <c r="AE67" i="19"/>
  <c r="AE57" i="20"/>
  <c r="AE67" i="20"/>
  <c r="AF41" i="19"/>
  <c r="AF48" i="19"/>
  <c r="AF49" i="19"/>
  <c r="AF52" i="19"/>
  <c r="AF53" i="19"/>
  <c r="AF54" i="19"/>
  <c r="AF13" i="19"/>
  <c r="AF14" i="19"/>
  <c r="AF18" i="19"/>
  <c r="AF19" i="19"/>
  <c r="AF20" i="19"/>
  <c r="AF7" i="19"/>
  <c r="AF8" i="19"/>
  <c r="AF10" i="19"/>
  <c r="AF23" i="19"/>
  <c r="AF25" i="19"/>
  <c r="AF26" i="19"/>
  <c r="AF70" i="19"/>
  <c r="AF71" i="19"/>
  <c r="AF73" i="19"/>
  <c r="AF74" i="19"/>
  <c r="AF75" i="19"/>
  <c r="AF78" i="19"/>
  <c r="AF79" i="19"/>
  <c r="AF80" i="19"/>
  <c r="AF81" i="19"/>
  <c r="AF82" i="19"/>
  <c r="AF84" i="19"/>
  <c r="AF31" i="19"/>
  <c r="AF33" i="19"/>
  <c r="AF34" i="19"/>
  <c r="AF35" i="19"/>
  <c r="AF36" i="19"/>
  <c r="AF59" i="19"/>
  <c r="AF67" i="19" s="1"/>
  <c r="AF60" i="19"/>
  <c r="AF61" i="19"/>
  <c r="AF62" i="19"/>
  <c r="AF63" i="19"/>
  <c r="AF64" i="19"/>
  <c r="AF65" i="19"/>
  <c r="AF66" i="19"/>
  <c r="R41" i="19"/>
  <c r="R48" i="19"/>
  <c r="R49" i="19"/>
  <c r="R52" i="19"/>
  <c r="R53" i="19"/>
  <c r="R54" i="19"/>
  <c r="R13" i="19"/>
  <c r="R14" i="19"/>
  <c r="R18" i="19"/>
  <c r="R19" i="19"/>
  <c r="R20" i="19"/>
  <c r="R7" i="19"/>
  <c r="R8" i="19"/>
  <c r="R10" i="19"/>
  <c r="R69" i="19"/>
  <c r="R70" i="19"/>
  <c r="R71" i="19"/>
  <c r="R73" i="19"/>
  <c r="R74" i="19"/>
  <c r="R75" i="19"/>
  <c r="R77" i="19"/>
  <c r="R78" i="19"/>
  <c r="R79" i="19"/>
  <c r="R80" i="19"/>
  <c r="R81" i="19"/>
  <c r="R82" i="19"/>
  <c r="R84" i="19"/>
  <c r="R31" i="19"/>
  <c r="R33" i="19"/>
  <c r="R34" i="19"/>
  <c r="R35" i="19"/>
  <c r="R36" i="19"/>
  <c r="R59" i="19"/>
  <c r="R60" i="19"/>
  <c r="R61" i="19"/>
  <c r="R62" i="19"/>
  <c r="R67" i="19" s="1"/>
  <c r="R63" i="19"/>
  <c r="R64" i="19"/>
  <c r="R65" i="19"/>
  <c r="R66" i="19"/>
  <c r="R255" i="19"/>
  <c r="R254" i="19"/>
  <c r="R253" i="19"/>
  <c r="AF252" i="19"/>
  <c r="R252" i="19"/>
  <c r="R251" i="19"/>
  <c r="AF250" i="19"/>
  <c r="R250" i="19"/>
  <c r="R249" i="19"/>
  <c r="AF248" i="19"/>
  <c r="R248" i="19"/>
  <c r="R247" i="19"/>
  <c r="R246" i="19"/>
  <c r="R245" i="19"/>
  <c r="R244" i="19"/>
  <c r="R243" i="19"/>
  <c r="R257" i="19" s="1"/>
  <c r="A4" i="5"/>
  <c r="A5" i="5" s="1"/>
  <c r="AG184" i="2"/>
  <c r="S101" i="5"/>
  <c r="T101" i="5"/>
  <c r="O92" i="36"/>
  <c r="O95" i="36"/>
  <c r="O69" i="36"/>
  <c r="N65" i="36"/>
  <c r="H92" i="36"/>
  <c r="H95" i="36"/>
  <c r="H69" i="36"/>
  <c r="G65" i="3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3" i="16"/>
  <c r="AF54" i="16"/>
  <c r="AF55" i="16"/>
  <c r="AF56" i="16"/>
  <c r="AF10" i="16"/>
  <c r="AF7" i="16"/>
  <c r="AF8" i="16"/>
  <c r="AF13" i="16"/>
  <c r="AF14" i="16"/>
  <c r="AF15" i="16"/>
  <c r="AF18" i="16"/>
  <c r="AF19" i="16"/>
  <c r="AF20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4" i="16"/>
  <c r="AF31" i="16"/>
  <c r="AF32" i="16"/>
  <c r="AF33" i="16"/>
  <c r="AF34" i="16"/>
  <c r="AF35" i="16"/>
  <c r="AF36" i="16"/>
  <c r="AF24" i="16"/>
  <c r="AF26" i="16"/>
  <c r="AF27" i="16"/>
  <c r="AF60" i="16"/>
  <c r="AF61" i="16"/>
  <c r="AF62" i="16"/>
  <c r="AF63" i="16"/>
  <c r="AF64" i="16"/>
  <c r="AF65" i="16"/>
  <c r="AF66" i="16"/>
  <c r="AF97" i="16"/>
  <c r="AF96" i="16"/>
  <c r="AF95" i="16"/>
  <c r="AF94" i="16"/>
  <c r="H113" i="36"/>
  <c r="O113" i="36"/>
  <c r="M65" i="36"/>
  <c r="L65" i="36"/>
  <c r="K65" i="36"/>
  <c r="F65" i="36"/>
  <c r="E65" i="36"/>
  <c r="D65" i="36"/>
  <c r="N113" i="36"/>
  <c r="M113" i="36"/>
  <c r="L113" i="36"/>
  <c r="K113" i="36"/>
  <c r="G113" i="36"/>
  <c r="F113" i="36"/>
  <c r="E113" i="36"/>
  <c r="D113" i="36"/>
  <c r="O139" i="36"/>
  <c r="O135" i="36"/>
  <c r="O118" i="36"/>
  <c r="O119" i="36"/>
  <c r="O120" i="36"/>
  <c r="N82" i="36"/>
  <c r="L82" i="36"/>
  <c r="K82" i="36"/>
  <c r="H118" i="36"/>
  <c r="H119" i="36"/>
  <c r="G82" i="36"/>
  <c r="F82" i="36"/>
  <c r="E82" i="36"/>
  <c r="D82" i="36"/>
  <c r="AE138" i="32"/>
  <c r="AE133" i="32"/>
  <c r="AE29" i="32"/>
  <c r="AE30" i="32"/>
  <c r="AE83" i="21"/>
  <c r="AF7" i="20"/>
  <c r="AF8" i="20"/>
  <c r="AF10" i="20"/>
  <c r="AF27" i="20"/>
  <c r="AF13" i="20"/>
  <c r="AF15" i="20"/>
  <c r="AF18" i="20"/>
  <c r="AF71" i="20"/>
  <c r="AF72" i="20"/>
  <c r="AF74" i="20"/>
  <c r="AF75" i="20"/>
  <c r="AF82" i="20"/>
  <c r="AF84" i="20"/>
  <c r="AF34" i="20"/>
  <c r="AF39" i="20"/>
  <c r="AF40" i="20"/>
  <c r="AF41" i="20"/>
  <c r="AF42" i="20"/>
  <c r="AF43" i="20"/>
  <c r="AF44" i="20"/>
  <c r="AF45" i="20"/>
  <c r="AF46" i="20"/>
  <c r="AF47" i="20"/>
  <c r="AF48" i="20"/>
  <c r="AF49" i="20"/>
  <c r="AF50" i="20"/>
  <c r="AF51" i="20"/>
  <c r="AF52" i="20"/>
  <c r="AF53" i="20"/>
  <c r="AF54" i="20"/>
  <c r="AF55" i="20"/>
  <c r="AF56" i="20"/>
  <c r="AF59" i="20"/>
  <c r="AF60" i="20"/>
  <c r="AF61" i="20"/>
  <c r="AF67" i="20" s="1"/>
  <c r="AF62" i="20"/>
  <c r="AF63" i="20"/>
  <c r="AF64" i="20"/>
  <c r="AF65" i="20"/>
  <c r="AF66" i="20"/>
  <c r="AF7" i="23"/>
  <c r="AF8" i="23"/>
  <c r="AF10" i="23"/>
  <c r="AF27" i="23"/>
  <c r="AF13" i="23"/>
  <c r="AF14" i="23"/>
  <c r="AF15" i="23"/>
  <c r="AF18" i="23"/>
  <c r="AF19" i="23"/>
  <c r="AF20" i="23"/>
  <c r="AF69" i="23"/>
  <c r="AF70" i="23"/>
  <c r="AF71" i="23"/>
  <c r="AF72" i="23"/>
  <c r="AF73" i="23"/>
  <c r="AF74" i="23"/>
  <c r="AF75" i="23"/>
  <c r="AF76" i="23"/>
  <c r="AF77" i="23"/>
  <c r="AF78" i="23"/>
  <c r="AF79" i="23"/>
  <c r="AF80" i="23"/>
  <c r="AF81" i="23"/>
  <c r="AF82" i="23"/>
  <c r="AF84" i="23"/>
  <c r="AF31" i="23"/>
  <c r="AF32" i="23"/>
  <c r="AF33" i="23"/>
  <c r="AF34" i="23"/>
  <c r="AF35" i="23"/>
  <c r="AF36" i="23"/>
  <c r="AF39" i="23"/>
  <c r="AF40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3" i="23"/>
  <c r="AF54" i="23"/>
  <c r="AF55" i="23"/>
  <c r="AF56" i="23"/>
  <c r="AF60" i="23"/>
  <c r="AF61" i="23"/>
  <c r="AF62" i="23"/>
  <c r="AF63" i="23"/>
  <c r="AF64" i="23"/>
  <c r="AF65" i="23"/>
  <c r="AF66" i="23"/>
  <c r="AF260" i="19"/>
  <c r="AF261" i="19"/>
  <c r="AF264" i="19"/>
  <c r="AF268" i="19"/>
  <c r="AF282" i="19"/>
  <c r="AF283" i="19"/>
  <c r="AF287" i="19"/>
  <c r="AF298" i="19"/>
  <c r="AF299" i="19"/>
  <c r="AF301" i="19"/>
  <c r="AF302" i="19"/>
  <c r="AF303" i="19"/>
  <c r="AF312" i="19"/>
  <c r="AF313" i="19"/>
  <c r="AF314" i="19"/>
  <c r="AF315" i="19"/>
  <c r="AF317" i="19"/>
  <c r="AF318" i="19"/>
  <c r="AF320" i="19"/>
  <c r="AF323" i="19"/>
  <c r="AF329" i="19"/>
  <c r="AF330" i="19"/>
  <c r="AF331" i="19"/>
  <c r="AF332" i="19"/>
  <c r="AF334" i="19"/>
  <c r="AF337" i="19"/>
  <c r="AF345" i="19"/>
  <c r="AF346" i="19"/>
  <c r="AF349" i="19"/>
  <c r="AF351" i="19"/>
  <c r="AF352" i="19"/>
  <c r="AF353" i="19"/>
  <c r="AF354" i="19"/>
  <c r="AF356" i="19"/>
  <c r="AF361" i="19"/>
  <c r="AF363" i="19"/>
  <c r="AF364" i="19"/>
  <c r="AF365" i="19"/>
  <c r="AF368" i="19"/>
  <c r="AF369" i="19"/>
  <c r="AF371" i="19"/>
  <c r="AF372" i="19"/>
  <c r="AF373" i="19"/>
  <c r="AF224" i="19"/>
  <c r="AF225" i="19"/>
  <c r="AF226" i="19"/>
  <c r="AF227" i="19"/>
  <c r="AF228" i="19"/>
  <c r="AF229" i="19"/>
  <c r="AF230" i="19"/>
  <c r="AF231" i="19"/>
  <c r="AF232" i="19"/>
  <c r="AF233" i="19"/>
  <c r="AF206" i="19"/>
  <c r="AF208" i="19"/>
  <c r="AF209" i="19"/>
  <c r="AF212" i="19"/>
  <c r="AF213" i="19"/>
  <c r="AF214" i="19"/>
  <c r="AF216" i="19"/>
  <c r="AF217" i="19"/>
  <c r="AF192" i="19"/>
  <c r="AF193" i="19"/>
  <c r="AF194" i="19"/>
  <c r="AF195" i="19"/>
  <c r="AF196" i="19"/>
  <c r="AF197" i="19"/>
  <c r="AF199" i="19"/>
  <c r="AF200" i="19"/>
  <c r="AF201" i="19"/>
  <c r="AF176" i="19"/>
  <c r="AF177" i="19"/>
  <c r="AF178" i="19"/>
  <c r="AF179" i="19"/>
  <c r="AF181" i="19"/>
  <c r="AF182" i="19"/>
  <c r="AF183" i="19"/>
  <c r="AF184" i="19"/>
  <c r="AF185" i="19"/>
  <c r="AF158" i="19"/>
  <c r="AF159" i="19"/>
  <c r="AF160" i="19"/>
  <c r="AF162" i="19"/>
  <c r="AF164" i="19"/>
  <c r="AF165" i="19"/>
  <c r="AF166" i="19"/>
  <c r="AF167" i="19"/>
  <c r="AF168" i="19"/>
  <c r="AF169" i="19"/>
  <c r="AF142" i="19"/>
  <c r="AF143" i="19"/>
  <c r="AF144" i="19"/>
  <c r="AF145" i="19"/>
  <c r="AF146" i="19"/>
  <c r="AF147" i="19"/>
  <c r="AF148" i="19"/>
  <c r="AF149" i="19"/>
  <c r="AF150" i="19"/>
  <c r="AF151" i="19"/>
  <c r="AF152" i="19"/>
  <c r="AF153" i="19"/>
  <c r="AF128" i="19"/>
  <c r="AF130" i="19"/>
  <c r="AF131" i="19"/>
  <c r="AF132" i="19"/>
  <c r="AF133" i="19"/>
  <c r="AF134" i="19"/>
  <c r="AF135" i="19"/>
  <c r="AF136" i="19"/>
  <c r="AF117" i="19"/>
  <c r="AF118" i="19"/>
  <c r="AF119" i="19"/>
  <c r="AF120" i="19"/>
  <c r="AF121" i="19"/>
  <c r="AF122" i="19"/>
  <c r="AF105" i="19"/>
  <c r="AF106" i="19"/>
  <c r="AF107" i="19"/>
  <c r="AF108" i="19"/>
  <c r="AF109" i="19"/>
  <c r="AF110" i="19"/>
  <c r="AF111" i="19"/>
  <c r="AF95" i="18"/>
  <c r="AF96" i="18"/>
  <c r="AF97" i="18"/>
  <c r="AF98" i="18"/>
  <c r="AF99" i="18"/>
  <c r="AF100" i="18"/>
  <c r="AF101" i="18"/>
  <c r="AF102" i="18"/>
  <c r="AF8" i="18"/>
  <c r="AF10" i="18"/>
  <c r="AF27" i="18"/>
  <c r="AF13" i="18"/>
  <c r="AF14" i="18"/>
  <c r="AF18" i="18"/>
  <c r="AF20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4" i="18"/>
  <c r="AF31" i="18"/>
  <c r="AF32" i="18"/>
  <c r="AF33" i="18"/>
  <c r="AF34" i="18"/>
  <c r="AF35" i="18"/>
  <c r="AF36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3" i="18"/>
  <c r="AF54" i="18"/>
  <c r="AF55" i="18"/>
  <c r="AF56" i="18"/>
  <c r="AF59" i="18"/>
  <c r="AF60" i="18"/>
  <c r="AF61" i="18"/>
  <c r="AF62" i="18"/>
  <c r="AF63" i="18"/>
  <c r="AF64" i="18"/>
  <c r="AF65" i="18"/>
  <c r="AF66" i="18"/>
  <c r="AF8" i="17"/>
  <c r="AE10" i="17"/>
  <c r="AF10" i="17" s="1"/>
  <c r="AF13" i="17"/>
  <c r="AF14" i="17"/>
  <c r="AF18" i="17"/>
  <c r="AF20" i="17"/>
  <c r="AF70" i="17"/>
  <c r="AF71" i="17"/>
  <c r="AF73" i="17"/>
  <c r="AF74" i="17"/>
  <c r="AF75" i="17"/>
  <c r="AF78" i="17"/>
  <c r="AF79" i="17"/>
  <c r="AF80" i="17"/>
  <c r="AF81" i="17"/>
  <c r="AF82" i="17"/>
  <c r="AF84" i="17"/>
  <c r="AF31" i="17"/>
  <c r="AF33" i="17"/>
  <c r="AF34" i="17"/>
  <c r="AF35" i="17"/>
  <c r="AF36" i="17"/>
  <c r="AF41" i="17"/>
  <c r="AF48" i="17"/>
  <c r="AF49" i="17"/>
  <c r="AF53" i="17"/>
  <c r="AF54" i="17"/>
  <c r="AF56" i="17"/>
  <c r="AF60" i="17"/>
  <c r="AF61" i="17"/>
  <c r="AF62" i="17"/>
  <c r="AF63" i="17"/>
  <c r="AF64" i="17"/>
  <c r="AF65" i="17"/>
  <c r="AF66" i="17"/>
  <c r="AF124" i="9"/>
  <c r="AF123" i="9"/>
  <c r="AF122" i="9"/>
  <c r="AF121" i="9"/>
  <c r="AF120" i="9"/>
  <c r="AF119" i="9"/>
  <c r="AF118" i="9"/>
  <c r="AF117" i="9"/>
  <c r="AF113" i="9"/>
  <c r="AF112" i="9"/>
  <c r="AF111" i="9"/>
  <c r="AF110" i="9"/>
  <c r="AF109" i="9"/>
  <c r="AF108" i="9"/>
  <c r="AF107" i="9"/>
  <c r="AF106" i="9"/>
  <c r="AF105" i="9"/>
  <c r="AF104" i="9"/>
  <c r="AF103" i="9"/>
  <c r="AF102" i="9"/>
  <c r="AF101" i="9"/>
  <c r="AF100" i="9"/>
  <c r="AF99" i="9"/>
  <c r="AF98" i="9"/>
  <c r="AF97" i="9"/>
  <c r="AF96" i="9"/>
  <c r="AE57" i="9"/>
  <c r="AE67" i="9"/>
  <c r="AD57" i="9"/>
  <c r="AD67" i="9"/>
  <c r="AC57" i="9"/>
  <c r="AC67" i="9"/>
  <c r="AB57" i="9"/>
  <c r="AB67" i="9"/>
  <c r="AA57" i="9"/>
  <c r="AA67" i="9"/>
  <c r="Z57" i="9"/>
  <c r="Z67" i="9"/>
  <c r="Y57" i="9"/>
  <c r="Y67" i="9"/>
  <c r="X57" i="9"/>
  <c r="X67" i="9"/>
  <c r="W57" i="9"/>
  <c r="W67" i="9"/>
  <c r="V57" i="9"/>
  <c r="V67" i="9"/>
  <c r="U57" i="9"/>
  <c r="U67" i="9"/>
  <c r="T57" i="9"/>
  <c r="T67" i="9"/>
  <c r="AF7" i="8"/>
  <c r="AF8" i="8"/>
  <c r="AF10" i="8"/>
  <c r="AF23" i="8"/>
  <c r="AF24" i="8"/>
  <c r="AF25" i="8"/>
  <c r="AF26" i="8"/>
  <c r="AF27" i="8"/>
  <c r="AF13" i="8"/>
  <c r="AF14" i="8"/>
  <c r="AF15" i="8"/>
  <c r="AF18" i="8"/>
  <c r="AF19" i="8"/>
  <c r="AF20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4" i="8"/>
  <c r="AF31" i="8"/>
  <c r="AF32" i="8"/>
  <c r="AF33" i="8"/>
  <c r="AF34" i="8"/>
  <c r="AF35" i="8"/>
  <c r="AF36" i="8"/>
  <c r="AF39" i="8"/>
  <c r="AF57" i="8" s="1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9" i="8"/>
  <c r="AF60" i="8"/>
  <c r="AF64" i="8"/>
  <c r="AF65" i="8"/>
  <c r="AF95" i="8"/>
  <c r="AF96" i="8"/>
  <c r="AF105" i="8" s="1"/>
  <c r="AF97" i="8"/>
  <c r="AF98" i="8"/>
  <c r="AF99" i="8"/>
  <c r="AF100" i="8"/>
  <c r="AF101" i="8"/>
  <c r="AF102" i="8"/>
  <c r="AF103" i="8"/>
  <c r="AF104" i="8"/>
  <c r="AF107" i="8"/>
  <c r="AF108" i="8"/>
  <c r="AF118" i="8" s="1"/>
  <c r="AF109" i="8"/>
  <c r="AF110" i="8"/>
  <c r="AF111" i="8"/>
  <c r="AF112" i="8"/>
  <c r="AF113" i="8"/>
  <c r="AF114" i="8"/>
  <c r="AF115" i="8"/>
  <c r="AF116" i="8"/>
  <c r="AF117" i="8"/>
  <c r="AF120" i="8"/>
  <c r="AF122" i="8"/>
  <c r="AF130" i="8"/>
  <c r="AF133" i="8"/>
  <c r="AF134" i="8"/>
  <c r="AF135" i="8"/>
  <c r="AF143" i="8"/>
  <c r="AF146" i="8"/>
  <c r="AF147" i="8"/>
  <c r="AF149" i="8"/>
  <c r="AF150" i="8"/>
  <c r="AF151" i="8"/>
  <c r="AF152" i="8"/>
  <c r="AF153" i="8"/>
  <c r="AF154" i="8"/>
  <c r="AF157" i="8"/>
  <c r="AF158" i="8"/>
  <c r="AF159" i="8"/>
  <c r="AF160" i="8"/>
  <c r="AF161" i="8"/>
  <c r="AF162" i="8"/>
  <c r="AF163" i="8"/>
  <c r="AF164" i="8"/>
  <c r="AF165" i="8"/>
  <c r="AF166" i="8"/>
  <c r="AF167" i="8"/>
  <c r="AF170" i="8"/>
  <c r="AF171" i="8"/>
  <c r="AF172" i="8"/>
  <c r="AF173" i="8"/>
  <c r="AF174" i="8"/>
  <c r="AF175" i="8"/>
  <c r="AF176" i="8"/>
  <c r="AF177" i="8"/>
  <c r="AF178" i="8"/>
  <c r="AF179" i="8"/>
  <c r="AF180" i="8"/>
  <c r="AF22" i="8"/>
  <c r="AF75" i="21"/>
  <c r="AF76" i="21"/>
  <c r="AF77" i="21"/>
  <c r="AF79" i="21"/>
  <c r="AF80" i="21"/>
  <c r="AF81" i="21"/>
  <c r="AF82" i="21"/>
  <c r="AF83" i="21"/>
  <c r="AF6" i="21"/>
  <c r="AF7" i="21"/>
  <c r="AF11" i="21"/>
  <c r="AF8" i="21"/>
  <c r="AF9" i="21"/>
  <c r="AF10" i="21"/>
  <c r="AF23" i="21"/>
  <c r="AF24" i="21"/>
  <c r="AF25" i="21"/>
  <c r="AF26" i="21"/>
  <c r="AF27" i="21"/>
  <c r="AF13" i="21"/>
  <c r="AF14" i="21"/>
  <c r="AF15" i="21"/>
  <c r="AF21" i="21" s="1"/>
  <c r="AF16" i="21"/>
  <c r="AF17" i="21"/>
  <c r="AF18" i="21"/>
  <c r="AF19" i="21"/>
  <c r="AF20" i="21"/>
  <c r="AF30" i="21"/>
  <c r="AF31" i="21"/>
  <c r="AF32" i="21"/>
  <c r="AF33" i="21"/>
  <c r="AF37" i="21" s="1"/>
  <c r="AF34" i="21"/>
  <c r="AF35" i="21"/>
  <c r="AF36" i="21"/>
  <c r="AF39" i="21"/>
  <c r="AF40" i="21"/>
  <c r="AF57" i="21" s="1"/>
  <c r="AF41" i="21"/>
  <c r="AF42" i="21"/>
  <c r="AF43" i="21"/>
  <c r="AF44" i="21"/>
  <c r="AF45" i="21"/>
  <c r="AF46" i="21"/>
  <c r="AF47" i="21"/>
  <c r="AF48" i="21"/>
  <c r="AF49" i="21"/>
  <c r="AF50" i="21"/>
  <c r="AF56" i="21"/>
  <c r="AF59" i="21"/>
  <c r="AF60" i="21"/>
  <c r="AF61" i="21"/>
  <c r="AF62" i="21"/>
  <c r="AF63" i="21"/>
  <c r="AF64" i="21"/>
  <c r="AF66" i="21"/>
  <c r="AF96" i="21"/>
  <c r="AF98" i="21"/>
  <c r="AF99" i="21"/>
  <c r="AF101" i="21"/>
  <c r="AF107" i="21"/>
  <c r="AF108" i="21"/>
  <c r="AF109" i="21"/>
  <c r="AF110" i="21"/>
  <c r="AF113" i="21"/>
  <c r="AF114" i="21"/>
  <c r="AF115" i="21"/>
  <c r="AF119" i="21"/>
  <c r="AF120" i="21"/>
  <c r="AF121" i="21"/>
  <c r="AF122" i="21"/>
  <c r="AF125" i="21"/>
  <c r="AF126" i="21"/>
  <c r="AF127" i="21"/>
  <c r="T131" i="21"/>
  <c r="U131" i="21"/>
  <c r="AF131" i="21" s="1"/>
  <c r="V131" i="21"/>
  <c r="W131" i="21"/>
  <c r="X131" i="21"/>
  <c r="Y131" i="21"/>
  <c r="Y140" i="21"/>
  <c r="Z131" i="21"/>
  <c r="Z140" i="21" s="1"/>
  <c r="AA131" i="21"/>
  <c r="AB131" i="21"/>
  <c r="AC131" i="21"/>
  <c r="AD131" i="21"/>
  <c r="AE131" i="21"/>
  <c r="T132" i="21"/>
  <c r="U132" i="21"/>
  <c r="V132" i="21"/>
  <c r="W132" i="21"/>
  <c r="X132" i="21"/>
  <c r="Y132" i="21"/>
  <c r="Z132" i="21"/>
  <c r="AA132" i="21"/>
  <c r="AB132" i="21"/>
  <c r="AC132" i="21"/>
  <c r="AD132" i="21"/>
  <c r="AD140" i="21" s="1"/>
  <c r="AE132" i="21"/>
  <c r="T133" i="21"/>
  <c r="U133" i="21"/>
  <c r="U140" i="21" s="1"/>
  <c r="V133" i="21"/>
  <c r="AF133" i="21"/>
  <c r="W133" i="21"/>
  <c r="X133" i="21"/>
  <c r="Y133" i="21"/>
  <c r="Z133" i="21"/>
  <c r="AA133" i="21"/>
  <c r="AB133" i="21"/>
  <c r="AC133" i="21"/>
  <c r="AD133" i="21"/>
  <c r="AE133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9" i="21"/>
  <c r="AF143" i="21"/>
  <c r="AF144" i="21"/>
  <c r="AF146" i="21"/>
  <c r="AF148" i="21"/>
  <c r="AF149" i="21"/>
  <c r="AF150" i="21"/>
  <c r="AF151" i="21"/>
  <c r="AF156" i="21"/>
  <c r="AF157" i="21"/>
  <c r="AF160" i="21"/>
  <c r="AF162" i="21"/>
  <c r="AF163" i="21"/>
  <c r="AF167" i="21"/>
  <c r="AF168" i="21"/>
  <c r="AF170" i="21"/>
  <c r="AF172" i="21"/>
  <c r="AF173" i="21"/>
  <c r="AF174" i="21"/>
  <c r="AF175" i="21"/>
  <c r="AE11" i="21"/>
  <c r="AE28" i="21"/>
  <c r="AE21" i="21"/>
  <c r="AE37" i="21"/>
  <c r="AE57" i="21"/>
  <c r="AE67" i="21"/>
  <c r="AF6" i="10"/>
  <c r="AF7" i="10"/>
  <c r="AF8" i="10"/>
  <c r="AF9" i="10"/>
  <c r="AF10" i="10"/>
  <c r="AF23" i="10"/>
  <c r="AF28" i="10" s="1"/>
  <c r="AF24" i="10"/>
  <c r="AF25" i="10"/>
  <c r="AF26" i="10"/>
  <c r="AF27" i="10"/>
  <c r="AF13" i="10"/>
  <c r="AF14" i="10"/>
  <c r="AF15" i="10"/>
  <c r="AF16" i="10"/>
  <c r="AF17" i="10"/>
  <c r="AF18" i="10"/>
  <c r="AF19" i="10"/>
  <c r="AF20" i="10"/>
  <c r="AF69" i="10"/>
  <c r="AF70" i="10"/>
  <c r="AF85" i="10" s="1"/>
  <c r="AF71" i="10"/>
  <c r="AF72" i="10"/>
  <c r="AF73" i="10"/>
  <c r="AF74" i="10"/>
  <c r="AF75" i="10"/>
  <c r="AF76" i="10"/>
  <c r="AF77" i="10"/>
  <c r="AF78" i="10"/>
  <c r="AF83" i="10"/>
  <c r="AF84" i="10"/>
  <c r="AF30" i="10"/>
  <c r="AF31" i="10"/>
  <c r="AF32" i="10"/>
  <c r="AF33" i="10"/>
  <c r="AF34" i="10"/>
  <c r="AF35" i="10"/>
  <c r="AF36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6" i="10"/>
  <c r="AF59" i="10"/>
  <c r="AF60" i="10"/>
  <c r="AF61" i="10"/>
  <c r="AF62" i="10"/>
  <c r="AF63" i="10"/>
  <c r="AF67" i="10" s="1"/>
  <c r="AF64" i="10"/>
  <c r="AF66" i="10"/>
  <c r="AF6" i="11"/>
  <c r="AF11" i="11" s="1"/>
  <c r="AF7" i="11"/>
  <c r="AF8" i="11"/>
  <c r="AF9" i="11"/>
  <c r="AF10" i="11"/>
  <c r="AF23" i="11"/>
  <c r="AF24" i="11"/>
  <c r="AF25" i="11"/>
  <c r="AF26" i="11"/>
  <c r="AF27" i="11"/>
  <c r="AF13" i="11"/>
  <c r="AF21" i="11" s="1"/>
  <c r="AF14" i="11"/>
  <c r="AF15" i="11"/>
  <c r="AF16" i="11"/>
  <c r="AF17" i="11"/>
  <c r="AF18" i="11"/>
  <c r="AF19" i="11"/>
  <c r="AF20" i="11"/>
  <c r="AF69" i="11"/>
  <c r="AF70" i="11"/>
  <c r="AF71" i="11"/>
  <c r="AF85" i="11" s="1"/>
  <c r="AF72" i="11"/>
  <c r="AF73" i="11"/>
  <c r="AF74" i="11"/>
  <c r="AF75" i="11"/>
  <c r="AF76" i="11"/>
  <c r="AF77" i="11"/>
  <c r="AF78" i="11"/>
  <c r="AF83" i="11"/>
  <c r="AF84" i="11"/>
  <c r="AF30" i="11"/>
  <c r="AF31" i="11"/>
  <c r="AF32" i="11"/>
  <c r="AF33" i="11"/>
  <c r="AF34" i="11"/>
  <c r="AF35" i="11"/>
  <c r="AF36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6" i="11"/>
  <c r="AF59" i="11"/>
  <c r="AF60" i="11"/>
  <c r="AF61" i="11"/>
  <c r="AF62" i="11"/>
  <c r="AF63" i="11"/>
  <c r="AF64" i="11"/>
  <c r="AF66" i="11"/>
  <c r="AF6" i="13"/>
  <c r="AF11" i="13" s="1"/>
  <c r="AF7" i="13"/>
  <c r="AF8" i="13"/>
  <c r="AF9" i="13"/>
  <c r="AF10" i="13"/>
  <c r="AF23" i="13"/>
  <c r="AF28" i="13" s="1"/>
  <c r="AF24" i="13"/>
  <c r="AF25" i="13"/>
  <c r="AF26" i="13"/>
  <c r="AF27" i="13"/>
  <c r="AF13" i="13"/>
  <c r="AF14" i="13"/>
  <c r="AF15" i="13"/>
  <c r="AF16" i="13"/>
  <c r="AF17" i="13"/>
  <c r="AF18" i="13"/>
  <c r="AF19" i="13"/>
  <c r="AF20" i="13"/>
  <c r="AF69" i="13"/>
  <c r="AF70" i="13"/>
  <c r="AF71" i="13"/>
  <c r="AF85" i="13" s="1"/>
  <c r="AF72" i="13"/>
  <c r="AF73" i="13"/>
  <c r="AF74" i="13"/>
  <c r="AF75" i="13"/>
  <c r="AF76" i="13"/>
  <c r="AF77" i="13"/>
  <c r="AF78" i="13"/>
  <c r="AF83" i="13"/>
  <c r="AF84" i="13"/>
  <c r="AF30" i="13"/>
  <c r="AF31" i="13"/>
  <c r="AF32" i="13"/>
  <c r="AF33" i="13"/>
  <c r="AF34" i="13"/>
  <c r="AF35" i="13"/>
  <c r="AF36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6" i="13"/>
  <c r="AF59" i="13"/>
  <c r="AF60" i="13"/>
  <c r="AF61" i="13"/>
  <c r="AF62" i="13"/>
  <c r="AF63" i="13"/>
  <c r="AF64" i="13"/>
  <c r="AF66" i="13"/>
  <c r="Q10" i="17"/>
  <c r="R10" i="17" s="1"/>
  <c r="R8" i="17"/>
  <c r="R13" i="17"/>
  <c r="R14" i="17"/>
  <c r="R15" i="17"/>
  <c r="R18" i="17"/>
  <c r="R19" i="17"/>
  <c r="R20" i="17"/>
  <c r="R70" i="17"/>
  <c r="R71" i="17"/>
  <c r="R73" i="17"/>
  <c r="R74" i="17"/>
  <c r="R75" i="17"/>
  <c r="R78" i="17"/>
  <c r="R79" i="17"/>
  <c r="R80" i="17"/>
  <c r="R81" i="17"/>
  <c r="R82" i="17"/>
  <c r="R84" i="17"/>
  <c r="R31" i="17"/>
  <c r="R33" i="17"/>
  <c r="R34" i="17"/>
  <c r="R35" i="17"/>
  <c r="R36" i="17"/>
  <c r="R41" i="17"/>
  <c r="R48" i="17"/>
  <c r="R49" i="17"/>
  <c r="R53" i="17"/>
  <c r="R54" i="17"/>
  <c r="R55" i="17"/>
  <c r="R56" i="17"/>
  <c r="R60" i="17"/>
  <c r="R61" i="17"/>
  <c r="R62" i="17"/>
  <c r="R63" i="17"/>
  <c r="R64" i="17"/>
  <c r="R65" i="17"/>
  <c r="R66" i="17"/>
  <c r="AE171" i="4"/>
  <c r="AB169" i="4"/>
  <c r="AA168" i="4"/>
  <c r="AA169" i="4"/>
  <c r="Z171" i="4"/>
  <c r="X168" i="4"/>
  <c r="X169" i="4"/>
  <c r="U171" i="4"/>
  <c r="T171" i="4"/>
  <c r="T123" i="4"/>
  <c r="T161" i="4" s="1"/>
  <c r="U123" i="4"/>
  <c r="V123" i="4"/>
  <c r="W123" i="4"/>
  <c r="U161" i="4" s="1"/>
  <c r="X123" i="4"/>
  <c r="Y123" i="4"/>
  <c r="Z123" i="4"/>
  <c r="V161" i="4" s="1"/>
  <c r="AA123" i="4"/>
  <c r="AB123" i="4"/>
  <c r="AC123" i="4"/>
  <c r="AD123" i="4"/>
  <c r="AE123" i="4"/>
  <c r="T147" i="4"/>
  <c r="AF147" i="4"/>
  <c r="U147" i="4"/>
  <c r="V147" i="4"/>
  <c r="W147" i="4"/>
  <c r="X147" i="4"/>
  <c r="Y147" i="4"/>
  <c r="Z147" i="4"/>
  <c r="AA147" i="4"/>
  <c r="AB147" i="4"/>
  <c r="AC147" i="4"/>
  <c r="AD147" i="4"/>
  <c r="AE147" i="4"/>
  <c r="T133" i="4"/>
  <c r="T140" i="4" s="1"/>
  <c r="T144" i="4" s="1"/>
  <c r="U133" i="4"/>
  <c r="V133" i="4"/>
  <c r="W133" i="4"/>
  <c r="W140" i="4" s="1"/>
  <c r="W144" i="4" s="1"/>
  <c r="X133" i="4"/>
  <c r="X140" i="4"/>
  <c r="X144" i="4" s="1"/>
  <c r="Y133" i="4"/>
  <c r="Z133" i="4"/>
  <c r="AA133" i="4"/>
  <c r="AB133" i="4"/>
  <c r="AC133" i="4"/>
  <c r="AD133" i="4"/>
  <c r="AD140" i="4" s="1"/>
  <c r="AD144" i="4" s="1"/>
  <c r="AE133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T137" i="4"/>
  <c r="AF137" i="4"/>
  <c r="U137" i="4"/>
  <c r="V137" i="4"/>
  <c r="W137" i="4"/>
  <c r="X137" i="4"/>
  <c r="Y137" i="4"/>
  <c r="Z137" i="4"/>
  <c r="AA137" i="4"/>
  <c r="AB137" i="4"/>
  <c r="AC137" i="4"/>
  <c r="AD137" i="4"/>
  <c r="AE137" i="4"/>
  <c r="T138" i="4"/>
  <c r="AF138" i="4" s="1"/>
  <c r="U138" i="4"/>
  <c r="V138" i="4"/>
  <c r="W138" i="4"/>
  <c r="X138" i="4"/>
  <c r="Y138" i="4"/>
  <c r="Z138" i="4"/>
  <c r="AA138" i="4"/>
  <c r="AB138" i="4"/>
  <c r="AC138" i="4"/>
  <c r="AD138" i="4"/>
  <c r="AE138" i="4"/>
  <c r="T139" i="4"/>
  <c r="AF139" i="4"/>
  <c r="U139" i="4"/>
  <c r="V139" i="4"/>
  <c r="W139" i="4"/>
  <c r="X139" i="4"/>
  <c r="Y139" i="4"/>
  <c r="Z139" i="4"/>
  <c r="AA139" i="4"/>
  <c r="AB139" i="4"/>
  <c r="AC139" i="4"/>
  <c r="AD139" i="4"/>
  <c r="AE139" i="4"/>
  <c r="T141" i="4"/>
  <c r="AF141" i="4"/>
  <c r="U141" i="4"/>
  <c r="V141" i="4"/>
  <c r="W141" i="4"/>
  <c r="X141" i="4"/>
  <c r="Y141" i="4"/>
  <c r="Z141" i="4"/>
  <c r="AA141" i="4"/>
  <c r="AB141" i="4"/>
  <c r="AC141" i="4"/>
  <c r="AD141" i="4"/>
  <c r="AE141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T143" i="4"/>
  <c r="AF143" i="4"/>
  <c r="U143" i="4"/>
  <c r="V143" i="4"/>
  <c r="W143" i="4"/>
  <c r="X143" i="4"/>
  <c r="Y143" i="4"/>
  <c r="Z143" i="4"/>
  <c r="AA143" i="4"/>
  <c r="AB143" i="4"/>
  <c r="AC143" i="4"/>
  <c r="AD143" i="4"/>
  <c r="AE143" i="4"/>
  <c r="AE140" i="4"/>
  <c r="AE144" i="4"/>
  <c r="AC140" i="4"/>
  <c r="AC144" i="4" s="1"/>
  <c r="AB140" i="4"/>
  <c r="AB144" i="4" s="1"/>
  <c r="AA140" i="4"/>
  <c r="AA144" i="4"/>
  <c r="Z140" i="4"/>
  <c r="Z144" i="4" s="1"/>
  <c r="Y140" i="4"/>
  <c r="Y144" i="4"/>
  <c r="V140" i="4"/>
  <c r="V144" i="4" s="1"/>
  <c r="U140" i="4"/>
  <c r="U144" i="4" s="1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AF94" i="4"/>
  <c r="R10" i="23"/>
  <c r="R7" i="23"/>
  <c r="R8" i="23"/>
  <c r="R13" i="23"/>
  <c r="R14" i="23"/>
  <c r="R15" i="23"/>
  <c r="R18" i="23"/>
  <c r="R19" i="23"/>
  <c r="R20" i="23"/>
  <c r="R69" i="23"/>
  <c r="R70" i="23"/>
  <c r="R71" i="23"/>
  <c r="R72" i="23"/>
  <c r="R73" i="23"/>
  <c r="R74" i="23"/>
  <c r="R75" i="23"/>
  <c r="R76" i="23"/>
  <c r="R77" i="23"/>
  <c r="R78" i="23"/>
  <c r="R79" i="23"/>
  <c r="R80" i="23"/>
  <c r="R81" i="23"/>
  <c r="R82" i="23"/>
  <c r="R84" i="23"/>
  <c r="R31" i="23"/>
  <c r="R32" i="23"/>
  <c r="R33" i="23"/>
  <c r="R34" i="23"/>
  <c r="R35" i="23"/>
  <c r="R36" i="23"/>
  <c r="R39" i="23"/>
  <c r="R40" i="23"/>
  <c r="R41" i="23"/>
  <c r="R42" i="23"/>
  <c r="R43" i="23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R60" i="23"/>
  <c r="R61" i="23"/>
  <c r="R62" i="23"/>
  <c r="R63" i="23"/>
  <c r="R64" i="23"/>
  <c r="R65" i="23"/>
  <c r="R66" i="23"/>
  <c r="Q83" i="21"/>
  <c r="L123" i="4"/>
  <c r="M123" i="4"/>
  <c r="N123" i="4"/>
  <c r="H161" i="4" s="1"/>
  <c r="O123" i="4"/>
  <c r="P123" i="4"/>
  <c r="Q123" i="4"/>
  <c r="I123" i="4"/>
  <c r="G161" i="4" s="1"/>
  <c r="J123" i="4"/>
  <c r="K123" i="4"/>
  <c r="F123" i="4"/>
  <c r="G123" i="4"/>
  <c r="H123" i="4"/>
  <c r="R105" i="19"/>
  <c r="R119" i="19"/>
  <c r="R141" i="19"/>
  <c r="R142" i="19"/>
  <c r="R155" i="19" s="1"/>
  <c r="R143" i="19"/>
  <c r="R144" i="19"/>
  <c r="R145" i="19"/>
  <c r="R146" i="19"/>
  <c r="R147" i="19"/>
  <c r="R148" i="19"/>
  <c r="R149" i="19"/>
  <c r="R150" i="19"/>
  <c r="R151" i="19"/>
  <c r="R152" i="19"/>
  <c r="R153" i="19"/>
  <c r="R80" i="18"/>
  <c r="R81" i="18"/>
  <c r="R82" i="18"/>
  <c r="R69" i="18"/>
  <c r="R70" i="18"/>
  <c r="R71" i="18"/>
  <c r="R72" i="18"/>
  <c r="R73" i="18"/>
  <c r="R74" i="18"/>
  <c r="R75" i="18"/>
  <c r="R76" i="18"/>
  <c r="R77" i="18"/>
  <c r="R78" i="18"/>
  <c r="R79" i="18"/>
  <c r="R84" i="18"/>
  <c r="R10" i="18"/>
  <c r="R8" i="18"/>
  <c r="R19" i="18"/>
  <c r="R15" i="18"/>
  <c r="R13" i="18"/>
  <c r="R14" i="18"/>
  <c r="R18" i="18"/>
  <c r="R20" i="18"/>
  <c r="R31" i="18"/>
  <c r="R32" i="18"/>
  <c r="R33" i="18"/>
  <c r="R34" i="18"/>
  <c r="R35" i="18"/>
  <c r="R36" i="18"/>
  <c r="R53" i="18"/>
  <c r="R49" i="18"/>
  <c r="R46" i="18"/>
  <c r="R52" i="18"/>
  <c r="R39" i="18"/>
  <c r="R40" i="18"/>
  <c r="R41" i="18"/>
  <c r="R42" i="18"/>
  <c r="R43" i="18"/>
  <c r="R44" i="18"/>
  <c r="R45" i="18"/>
  <c r="R47" i="18"/>
  <c r="R48" i="18"/>
  <c r="R50" i="18"/>
  <c r="R51" i="18"/>
  <c r="R54" i="18"/>
  <c r="R55" i="18"/>
  <c r="R56" i="18"/>
  <c r="R59" i="18"/>
  <c r="R60" i="18"/>
  <c r="R61" i="18"/>
  <c r="R62" i="18"/>
  <c r="R63" i="18"/>
  <c r="R64" i="18"/>
  <c r="R65" i="18"/>
  <c r="R66" i="18"/>
  <c r="G57" i="9"/>
  <c r="G67" i="9"/>
  <c r="H57" i="9"/>
  <c r="H67" i="9"/>
  <c r="I57" i="9"/>
  <c r="I67" i="9"/>
  <c r="J57" i="9"/>
  <c r="J67" i="9"/>
  <c r="K57" i="9"/>
  <c r="K67" i="9"/>
  <c r="L57" i="9"/>
  <c r="L67" i="9"/>
  <c r="M57" i="9"/>
  <c r="M67" i="9"/>
  <c r="N57" i="9"/>
  <c r="N67" i="9"/>
  <c r="O57" i="9"/>
  <c r="O67" i="9"/>
  <c r="P57" i="9"/>
  <c r="P67" i="9"/>
  <c r="Q57" i="9"/>
  <c r="Q67" i="9"/>
  <c r="R127" i="19"/>
  <c r="R138" i="19" s="1"/>
  <c r="R128" i="19"/>
  <c r="R129" i="19"/>
  <c r="R94" i="4"/>
  <c r="R124" i="9"/>
  <c r="R123" i="9"/>
  <c r="R122" i="9"/>
  <c r="R121" i="9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D125" i="9"/>
  <c r="R260" i="19"/>
  <c r="R264" i="19"/>
  <c r="R265" i="19"/>
  <c r="R266" i="19"/>
  <c r="R267" i="19"/>
  <c r="R268" i="19"/>
  <c r="R269" i="19"/>
  <c r="R261" i="19"/>
  <c r="R274" i="19" s="1"/>
  <c r="R262" i="19"/>
  <c r="R263" i="19"/>
  <c r="R270" i="19"/>
  <c r="R271" i="19"/>
  <c r="R272" i="19"/>
  <c r="R277" i="19"/>
  <c r="R291" i="19" s="1"/>
  <c r="R278" i="19"/>
  <c r="R279" i="19"/>
  <c r="R280" i="19"/>
  <c r="R281" i="19"/>
  <c r="R282" i="19"/>
  <c r="R283" i="19"/>
  <c r="R284" i="19"/>
  <c r="R285" i="19"/>
  <c r="R286" i="19"/>
  <c r="R287" i="19"/>
  <c r="R288" i="19"/>
  <c r="R289" i="19"/>
  <c r="R294" i="19"/>
  <c r="R308" i="19" s="1"/>
  <c r="R298" i="19"/>
  <c r="R299" i="19"/>
  <c r="R300" i="19"/>
  <c r="R301" i="19"/>
  <c r="R302" i="19"/>
  <c r="R303" i="19"/>
  <c r="R295" i="19"/>
  <c r="R296" i="19"/>
  <c r="R297" i="19"/>
  <c r="R304" i="19"/>
  <c r="R305" i="19"/>
  <c r="R306" i="19"/>
  <c r="R311" i="19"/>
  <c r="R312" i="19"/>
  <c r="R313" i="19"/>
  <c r="R314" i="19"/>
  <c r="R315" i="19"/>
  <c r="R316" i="19"/>
  <c r="R317" i="19"/>
  <c r="R318" i="19"/>
  <c r="R319" i="19"/>
  <c r="R320" i="19"/>
  <c r="R321" i="19"/>
  <c r="R322" i="19"/>
  <c r="R323" i="19"/>
  <c r="R328" i="19"/>
  <c r="R329" i="19"/>
  <c r="R330" i="19"/>
  <c r="R331" i="19"/>
  <c r="R332" i="19"/>
  <c r="R333" i="19"/>
  <c r="R334" i="19"/>
  <c r="R335" i="19"/>
  <c r="R336" i="19"/>
  <c r="R337" i="19"/>
  <c r="R338" i="19"/>
  <c r="R339" i="19"/>
  <c r="R345" i="19"/>
  <c r="R346" i="19"/>
  <c r="R347" i="19"/>
  <c r="R348" i="19"/>
  <c r="R349" i="19"/>
  <c r="R350" i="19"/>
  <c r="R351" i="19"/>
  <c r="R352" i="19"/>
  <c r="R353" i="19"/>
  <c r="R354" i="19"/>
  <c r="R355" i="19"/>
  <c r="R356" i="19"/>
  <c r="R361" i="19"/>
  <c r="R362" i="19"/>
  <c r="R363" i="19"/>
  <c r="R364" i="19"/>
  <c r="R365" i="19"/>
  <c r="R366" i="19"/>
  <c r="R367" i="19"/>
  <c r="R368" i="19"/>
  <c r="R369" i="19"/>
  <c r="R370" i="19"/>
  <c r="R371" i="19"/>
  <c r="R372" i="19"/>
  <c r="R373" i="19"/>
  <c r="R95" i="18"/>
  <c r="R103" i="18" s="1"/>
  <c r="R96" i="18"/>
  <c r="R97" i="18"/>
  <c r="R98" i="18"/>
  <c r="R99" i="18"/>
  <c r="R100" i="18"/>
  <c r="R101" i="18"/>
  <c r="R102" i="18"/>
  <c r="J121" i="5"/>
  <c r="Q138" i="32"/>
  <c r="Q133" i="32"/>
  <c r="Q29" i="32"/>
  <c r="Q30" i="32"/>
  <c r="D93" i="32"/>
  <c r="D79" i="32"/>
  <c r="D64" i="32"/>
  <c r="D47" i="32"/>
  <c r="C125" i="9"/>
  <c r="B125" i="9"/>
  <c r="R147" i="8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R84" i="20"/>
  <c r="R82" i="20"/>
  <c r="R77" i="20"/>
  <c r="R76" i="20"/>
  <c r="R75" i="20"/>
  <c r="R74" i="20"/>
  <c r="R73" i="20"/>
  <c r="R72" i="20"/>
  <c r="R71" i="20"/>
  <c r="R66" i="20"/>
  <c r="R65" i="20"/>
  <c r="R64" i="20"/>
  <c r="R63" i="20"/>
  <c r="R62" i="20"/>
  <c r="R61" i="20"/>
  <c r="R60" i="20"/>
  <c r="R59" i="20"/>
  <c r="R56" i="20"/>
  <c r="R55" i="20"/>
  <c r="R54" i="20"/>
  <c r="R53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39" i="20"/>
  <c r="R35" i="20"/>
  <c r="R34" i="20"/>
  <c r="R32" i="20"/>
  <c r="R19" i="20"/>
  <c r="R18" i="20"/>
  <c r="R15" i="20"/>
  <c r="R14" i="20"/>
  <c r="R13" i="20"/>
  <c r="R7" i="20"/>
  <c r="R8" i="20"/>
  <c r="R10" i="20"/>
  <c r="R222" i="19"/>
  <c r="R223" i="19"/>
  <c r="R224" i="19"/>
  <c r="R225" i="19"/>
  <c r="R226" i="19"/>
  <c r="R227" i="19"/>
  <c r="R228" i="19"/>
  <c r="R229" i="19"/>
  <c r="R230" i="19"/>
  <c r="R231" i="19"/>
  <c r="R232" i="19"/>
  <c r="R233" i="19"/>
  <c r="R206" i="19"/>
  <c r="R208" i="19"/>
  <c r="R209" i="19"/>
  <c r="R210" i="19"/>
  <c r="R211" i="19"/>
  <c r="R212" i="19"/>
  <c r="R213" i="19"/>
  <c r="R214" i="19"/>
  <c r="R215" i="19"/>
  <c r="R216" i="19"/>
  <c r="R217" i="19"/>
  <c r="R190" i="19"/>
  <c r="R191" i="19"/>
  <c r="R192" i="19"/>
  <c r="R193" i="19"/>
  <c r="R194" i="19"/>
  <c r="R195" i="19"/>
  <c r="R196" i="19"/>
  <c r="R197" i="19"/>
  <c r="R198" i="19"/>
  <c r="R199" i="19"/>
  <c r="R200" i="19"/>
  <c r="R201" i="19"/>
  <c r="R174" i="19"/>
  <c r="R175" i="19"/>
  <c r="R176" i="19"/>
  <c r="R177" i="19"/>
  <c r="R178" i="19"/>
  <c r="R179" i="19"/>
  <c r="R180" i="19"/>
  <c r="R181" i="19"/>
  <c r="R182" i="19"/>
  <c r="R183" i="19"/>
  <c r="R184" i="19"/>
  <c r="R185" i="19"/>
  <c r="R158" i="19"/>
  <c r="R159" i="19"/>
  <c r="R160" i="19"/>
  <c r="R161" i="19"/>
  <c r="R162" i="19"/>
  <c r="R163" i="19"/>
  <c r="R164" i="19"/>
  <c r="R165" i="19"/>
  <c r="R166" i="19"/>
  <c r="R167" i="19"/>
  <c r="R168" i="19"/>
  <c r="R169" i="19"/>
  <c r="R130" i="19"/>
  <c r="R131" i="19"/>
  <c r="R132" i="19"/>
  <c r="R133" i="19"/>
  <c r="R134" i="19"/>
  <c r="R135" i="19"/>
  <c r="R136" i="19"/>
  <c r="R116" i="19"/>
  <c r="R117" i="19"/>
  <c r="R118" i="19"/>
  <c r="R120" i="19"/>
  <c r="R121" i="19"/>
  <c r="R122" i="19"/>
  <c r="R103" i="19"/>
  <c r="R104" i="19"/>
  <c r="R113" i="19"/>
  <c r="R106" i="19"/>
  <c r="R107" i="19"/>
  <c r="R108" i="19"/>
  <c r="R109" i="19"/>
  <c r="R110" i="19"/>
  <c r="R111" i="19"/>
  <c r="Q11" i="21"/>
  <c r="Q28" i="21"/>
  <c r="Q21" i="21"/>
  <c r="Q37" i="21"/>
  <c r="Q57" i="21"/>
  <c r="Q67" i="21"/>
  <c r="AM94" i="5"/>
  <c r="AM96" i="5"/>
  <c r="AM74" i="5"/>
  <c r="AM75" i="5"/>
  <c r="AM77" i="5"/>
  <c r="D155" i="5"/>
  <c r="C155" i="5"/>
  <c r="B155" i="5"/>
  <c r="D149" i="5"/>
  <c r="C149" i="5"/>
  <c r="B149" i="5"/>
  <c r="D148" i="5"/>
  <c r="C148" i="5"/>
  <c r="B148" i="5"/>
  <c r="D147" i="5"/>
  <c r="C147" i="5"/>
  <c r="B147" i="5"/>
  <c r="D146" i="5"/>
  <c r="C146" i="5"/>
  <c r="B146" i="5"/>
  <c r="D145" i="5"/>
  <c r="C145" i="5"/>
  <c r="B145" i="5"/>
  <c r="D144" i="5"/>
  <c r="C144" i="5"/>
  <c r="B144" i="5"/>
  <c r="D143" i="5"/>
  <c r="C143" i="5"/>
  <c r="B143" i="5"/>
  <c r="D142" i="5"/>
  <c r="C142" i="5"/>
  <c r="B142" i="5"/>
  <c r="D141" i="5"/>
  <c r="C141" i="5"/>
  <c r="B141" i="5"/>
  <c r="D140" i="5"/>
  <c r="C140" i="5"/>
  <c r="B140" i="5"/>
  <c r="D139" i="5"/>
  <c r="C139" i="5"/>
  <c r="B139" i="5"/>
  <c r="D138" i="5"/>
  <c r="C138" i="5"/>
  <c r="B138" i="5"/>
  <c r="D137" i="5"/>
  <c r="C137" i="5"/>
  <c r="B137" i="5"/>
  <c r="D136" i="5"/>
  <c r="C136" i="5"/>
  <c r="B136" i="5"/>
  <c r="D135" i="5"/>
  <c r="C135" i="5"/>
  <c r="B135" i="5"/>
  <c r="D134" i="5"/>
  <c r="C134" i="5"/>
  <c r="B134" i="5"/>
  <c r="D133" i="5"/>
  <c r="C133" i="5"/>
  <c r="B133" i="5"/>
  <c r="D132" i="5"/>
  <c r="C132" i="5"/>
  <c r="B132" i="5"/>
  <c r="D131" i="5"/>
  <c r="C131" i="5"/>
  <c r="B131" i="5"/>
  <c r="D130" i="5"/>
  <c r="C130" i="5"/>
  <c r="B130" i="5"/>
  <c r="D129" i="5"/>
  <c r="C129" i="5"/>
  <c r="B129" i="5"/>
  <c r="D128" i="5"/>
  <c r="C128" i="5"/>
  <c r="B128" i="5"/>
  <c r="D127" i="5"/>
  <c r="C127" i="5"/>
  <c r="B127" i="5"/>
  <c r="A127" i="5"/>
  <c r="A170" i="8"/>
  <c r="A157" i="8"/>
  <c r="A146" i="8"/>
  <c r="A133" i="8"/>
  <c r="A120" i="8"/>
  <c r="A107" i="8"/>
  <c r="A94" i="8"/>
  <c r="R4" i="13"/>
  <c r="R82" i="21"/>
  <c r="R79" i="21"/>
  <c r="R80" i="21"/>
  <c r="R81" i="21"/>
  <c r="R76" i="21"/>
  <c r="R77" i="21"/>
  <c r="R78" i="21"/>
  <c r="R75" i="21"/>
  <c r="R83" i="21"/>
  <c r="R6" i="21"/>
  <c r="R7" i="21"/>
  <c r="R8" i="21"/>
  <c r="R9" i="21"/>
  <c r="R10" i="21"/>
  <c r="R23" i="21"/>
  <c r="R24" i="21"/>
  <c r="R25" i="21"/>
  <c r="R26" i="21"/>
  <c r="R27" i="21"/>
  <c r="R13" i="21"/>
  <c r="R21" i="21" s="1"/>
  <c r="R14" i="21"/>
  <c r="R15" i="21"/>
  <c r="R16" i="21"/>
  <c r="R17" i="21"/>
  <c r="R18" i="21"/>
  <c r="R19" i="21"/>
  <c r="R20" i="21"/>
  <c r="R30" i="21"/>
  <c r="R37" i="21" s="1"/>
  <c r="R31" i="21"/>
  <c r="R32" i="21"/>
  <c r="R33" i="21"/>
  <c r="R34" i="21"/>
  <c r="R35" i="21"/>
  <c r="R36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9" i="21"/>
  <c r="R67" i="21" s="1"/>
  <c r="R60" i="21"/>
  <c r="R61" i="21"/>
  <c r="R62" i="21"/>
  <c r="R63" i="21"/>
  <c r="R64" i="21"/>
  <c r="R65" i="21"/>
  <c r="R66" i="21"/>
  <c r="R55" i="16"/>
  <c r="R51" i="16"/>
  <c r="R52" i="16"/>
  <c r="R53" i="16"/>
  <c r="R54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6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4" i="16"/>
  <c r="R10" i="16"/>
  <c r="R7" i="16"/>
  <c r="R8" i="16"/>
  <c r="R15" i="16"/>
  <c r="R13" i="16"/>
  <c r="R14" i="16"/>
  <c r="R18" i="16"/>
  <c r="R19" i="16"/>
  <c r="R20" i="16"/>
  <c r="R60" i="16"/>
  <c r="R61" i="16"/>
  <c r="R62" i="16"/>
  <c r="R63" i="16"/>
  <c r="R64" i="16"/>
  <c r="R65" i="16"/>
  <c r="R66" i="16"/>
  <c r="R31" i="16"/>
  <c r="R32" i="16"/>
  <c r="R33" i="16"/>
  <c r="R34" i="16"/>
  <c r="R35" i="16"/>
  <c r="R36" i="16"/>
  <c r="R28" i="16"/>
  <c r="R76" i="8"/>
  <c r="R78" i="8"/>
  <c r="R69" i="8"/>
  <c r="R70" i="8"/>
  <c r="R71" i="8"/>
  <c r="R72" i="8"/>
  <c r="R73" i="8"/>
  <c r="R74" i="8"/>
  <c r="R75" i="8"/>
  <c r="R79" i="8"/>
  <c r="R80" i="8"/>
  <c r="R81" i="8"/>
  <c r="R82" i="8"/>
  <c r="R84" i="8"/>
  <c r="R10" i="8"/>
  <c r="R8" i="8"/>
  <c r="R7" i="8"/>
  <c r="R15" i="8"/>
  <c r="R19" i="8"/>
  <c r="R13" i="8"/>
  <c r="R14" i="8"/>
  <c r="R18" i="8"/>
  <c r="R20" i="8"/>
  <c r="R59" i="8"/>
  <c r="R65" i="8"/>
  <c r="R31" i="8"/>
  <c r="R32" i="8"/>
  <c r="R33" i="8"/>
  <c r="R34" i="8"/>
  <c r="R35" i="8"/>
  <c r="R36" i="8"/>
  <c r="R39" i="8"/>
  <c r="R57" i="8" s="1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69" i="9"/>
  <c r="R70" i="9"/>
  <c r="R72" i="9"/>
  <c r="R73" i="9"/>
  <c r="R74" i="9"/>
  <c r="R75" i="9"/>
  <c r="R76" i="9"/>
  <c r="R77" i="9"/>
  <c r="R78" i="9"/>
  <c r="R79" i="9"/>
  <c r="R80" i="9"/>
  <c r="R81" i="9"/>
  <c r="R82" i="9"/>
  <c r="R84" i="9"/>
  <c r="R10" i="9"/>
  <c r="R7" i="9"/>
  <c r="R8" i="9"/>
  <c r="R13" i="9"/>
  <c r="R14" i="9"/>
  <c r="R15" i="9"/>
  <c r="R18" i="9"/>
  <c r="R19" i="9"/>
  <c r="R20" i="9"/>
  <c r="R31" i="9"/>
  <c r="R32" i="9"/>
  <c r="R33" i="9"/>
  <c r="R34" i="9"/>
  <c r="R35" i="9"/>
  <c r="R36" i="9"/>
  <c r="R28" i="9"/>
  <c r="R39" i="9"/>
  <c r="R40" i="9"/>
  <c r="R41" i="9"/>
  <c r="R42" i="9"/>
  <c r="R43" i="9"/>
  <c r="R44" i="9"/>
  <c r="R45" i="9"/>
  <c r="R46" i="9"/>
  <c r="R47" i="9"/>
  <c r="R57" i="9" s="1"/>
  <c r="R48" i="9"/>
  <c r="R49" i="9"/>
  <c r="R50" i="9"/>
  <c r="R51" i="9"/>
  <c r="R52" i="9"/>
  <c r="R53" i="9"/>
  <c r="R54" i="9"/>
  <c r="R55" i="9"/>
  <c r="R56" i="9"/>
  <c r="R59" i="9"/>
  <c r="R60" i="9"/>
  <c r="R61" i="9"/>
  <c r="R62" i="9"/>
  <c r="R63" i="9"/>
  <c r="R64" i="9"/>
  <c r="R65" i="9"/>
  <c r="R66" i="9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4" i="10"/>
  <c r="R10" i="10"/>
  <c r="R7" i="10"/>
  <c r="R8" i="10"/>
  <c r="R13" i="10"/>
  <c r="R14" i="10"/>
  <c r="R15" i="10"/>
  <c r="R17" i="10"/>
  <c r="R18" i="10"/>
  <c r="R19" i="10"/>
  <c r="R20" i="10"/>
  <c r="R31" i="10"/>
  <c r="R32" i="10"/>
  <c r="R33" i="10"/>
  <c r="R34" i="10"/>
  <c r="R35" i="10"/>
  <c r="R36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9" i="10"/>
  <c r="R60" i="10"/>
  <c r="R61" i="10"/>
  <c r="R67" i="10" s="1"/>
  <c r="R62" i="10"/>
  <c r="R63" i="10"/>
  <c r="R64" i="10"/>
  <c r="R65" i="10"/>
  <c r="R66" i="10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4" i="11"/>
  <c r="R10" i="11"/>
  <c r="R7" i="11"/>
  <c r="R8" i="11"/>
  <c r="R13" i="11"/>
  <c r="R14" i="11"/>
  <c r="R15" i="11"/>
  <c r="R17" i="11"/>
  <c r="R18" i="11"/>
  <c r="R19" i="11"/>
  <c r="R20" i="11"/>
  <c r="R31" i="11"/>
  <c r="R32" i="11"/>
  <c r="R33" i="11"/>
  <c r="R34" i="11"/>
  <c r="R35" i="11"/>
  <c r="R36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9" i="11"/>
  <c r="R60" i="11"/>
  <c r="R61" i="11"/>
  <c r="R62" i="11"/>
  <c r="R63" i="11"/>
  <c r="R64" i="11"/>
  <c r="R65" i="11"/>
  <c r="R66" i="11"/>
  <c r="R65" i="12"/>
  <c r="R72" i="13"/>
  <c r="R76" i="13"/>
  <c r="R69" i="13"/>
  <c r="R70" i="13"/>
  <c r="R71" i="13"/>
  <c r="R73" i="13"/>
  <c r="R74" i="13"/>
  <c r="R75" i="13"/>
  <c r="R77" i="13"/>
  <c r="R78" i="13"/>
  <c r="R79" i="13"/>
  <c r="R80" i="13"/>
  <c r="R81" i="13"/>
  <c r="R82" i="13"/>
  <c r="R84" i="13"/>
  <c r="R10" i="13"/>
  <c r="R8" i="13"/>
  <c r="R7" i="13"/>
  <c r="R19" i="13"/>
  <c r="R13" i="13"/>
  <c r="R14" i="13"/>
  <c r="R15" i="13"/>
  <c r="R17" i="13"/>
  <c r="R18" i="13"/>
  <c r="R20" i="13"/>
  <c r="R60" i="13"/>
  <c r="R65" i="13"/>
  <c r="R31" i="13"/>
  <c r="R32" i="13"/>
  <c r="R33" i="13"/>
  <c r="R34" i="13"/>
  <c r="R35" i="13"/>
  <c r="R36" i="13"/>
  <c r="R39" i="13"/>
  <c r="R40" i="13"/>
  <c r="R57" i="13" s="1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F57" i="9"/>
  <c r="F67" i="9"/>
  <c r="R95" i="21"/>
  <c r="R96" i="21"/>
  <c r="R97" i="21"/>
  <c r="R98" i="21"/>
  <c r="R99" i="21"/>
  <c r="R100" i="21"/>
  <c r="R101" i="21"/>
  <c r="R102" i="21"/>
  <c r="R103" i="21"/>
  <c r="R107" i="21"/>
  <c r="R108" i="21"/>
  <c r="R109" i="21"/>
  <c r="R116" i="21" s="1"/>
  <c r="R110" i="21"/>
  <c r="R111" i="21"/>
  <c r="R112" i="21"/>
  <c r="R113" i="21"/>
  <c r="R114" i="21"/>
  <c r="R115" i="21"/>
  <c r="R120" i="21"/>
  <c r="R121" i="21"/>
  <c r="R122" i="21"/>
  <c r="R124" i="21"/>
  <c r="R125" i="21"/>
  <c r="R126" i="21"/>
  <c r="R127" i="21"/>
  <c r="F131" i="21"/>
  <c r="G131" i="21"/>
  <c r="G140" i="21" s="1"/>
  <c r="H131" i="21"/>
  <c r="I131" i="21"/>
  <c r="J131" i="21"/>
  <c r="K131" i="21"/>
  <c r="L131" i="21"/>
  <c r="M131" i="21"/>
  <c r="N131" i="21"/>
  <c r="O131" i="21"/>
  <c r="O140" i="21" s="1"/>
  <c r="P131" i="21"/>
  <c r="P140" i="21" s="1"/>
  <c r="Q131" i="21"/>
  <c r="Q140" i="21" s="1"/>
  <c r="F132" i="21"/>
  <c r="G132" i="21"/>
  <c r="H132" i="21"/>
  <c r="I132" i="21"/>
  <c r="J132" i="21"/>
  <c r="K132" i="21"/>
  <c r="K140" i="21" s="1"/>
  <c r="L132" i="21"/>
  <c r="M132" i="21"/>
  <c r="N132" i="21"/>
  <c r="N140" i="21" s="1"/>
  <c r="O132" i="21"/>
  <c r="P132" i="21"/>
  <c r="Q132" i="21"/>
  <c r="F133" i="21"/>
  <c r="G133" i="21"/>
  <c r="H133" i="21"/>
  <c r="H140" i="21"/>
  <c r="I133" i="21"/>
  <c r="J133" i="21"/>
  <c r="K133" i="21"/>
  <c r="L133" i="21"/>
  <c r="M133" i="21"/>
  <c r="N133" i="21"/>
  <c r="O133" i="21"/>
  <c r="P133" i="21"/>
  <c r="Q133" i="21"/>
  <c r="F134" i="21"/>
  <c r="G134" i="21"/>
  <c r="H134" i="21"/>
  <c r="I134" i="21"/>
  <c r="J134" i="21"/>
  <c r="J140" i="21" s="1"/>
  <c r="K134" i="21"/>
  <c r="L134" i="21"/>
  <c r="M134" i="21"/>
  <c r="N134" i="21"/>
  <c r="O134" i="21"/>
  <c r="P134" i="21"/>
  <c r="Q134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9" i="21"/>
  <c r="R143" i="21"/>
  <c r="R144" i="21"/>
  <c r="R145" i="21"/>
  <c r="R146" i="21"/>
  <c r="R147" i="21"/>
  <c r="R148" i="21"/>
  <c r="R149" i="21"/>
  <c r="R150" i="21"/>
  <c r="R151" i="21"/>
  <c r="R156" i="21"/>
  <c r="R157" i="21"/>
  <c r="R158" i="21"/>
  <c r="R159" i="21"/>
  <c r="R160" i="21"/>
  <c r="R161" i="21"/>
  <c r="R162" i="21"/>
  <c r="R163" i="21"/>
  <c r="R167" i="21"/>
  <c r="R176" i="21" s="1"/>
  <c r="R168" i="21"/>
  <c r="R169" i="21"/>
  <c r="R170" i="21"/>
  <c r="R171" i="21"/>
  <c r="R172" i="21"/>
  <c r="R174" i="21"/>
  <c r="R175" i="21"/>
  <c r="D176" i="21"/>
  <c r="D178" i="21" s="1"/>
  <c r="D164" i="21"/>
  <c r="D152" i="21"/>
  <c r="D140" i="21"/>
  <c r="D128" i="21"/>
  <c r="D116" i="21"/>
  <c r="C176" i="21"/>
  <c r="C164" i="21"/>
  <c r="C152" i="21"/>
  <c r="C128" i="21"/>
  <c r="C178" i="21"/>
  <c r="C116" i="21"/>
  <c r="C104" i="21"/>
  <c r="AF4" i="21"/>
  <c r="R4" i="21"/>
  <c r="L102" i="5"/>
  <c r="M102" i="5"/>
  <c r="N102" i="5"/>
  <c r="O102" i="5"/>
  <c r="P102" i="5"/>
  <c r="Q102" i="5"/>
  <c r="R102" i="5"/>
  <c r="S102" i="5"/>
  <c r="T102" i="5"/>
  <c r="U102" i="5"/>
  <c r="V102" i="5"/>
  <c r="AF94" i="13"/>
  <c r="AF107" i="13"/>
  <c r="AF120" i="13"/>
  <c r="AF133" i="13"/>
  <c r="AF146" i="13"/>
  <c r="AF159" i="13"/>
  <c r="AF172" i="13"/>
  <c r="AE185" i="13"/>
  <c r="Z185" i="13"/>
  <c r="U185" i="13"/>
  <c r="T185" i="13"/>
  <c r="L96" i="5"/>
  <c r="M96" i="5"/>
  <c r="N96" i="5"/>
  <c r="O96" i="5"/>
  <c r="P96" i="5"/>
  <c r="Q96" i="5"/>
  <c r="R96" i="5"/>
  <c r="S96" i="5"/>
  <c r="T96" i="5"/>
  <c r="U96" i="5"/>
  <c r="V96" i="5"/>
  <c r="R94" i="13"/>
  <c r="R107" i="13"/>
  <c r="R120" i="13"/>
  <c r="R133" i="13"/>
  <c r="R146" i="13"/>
  <c r="R159" i="13"/>
  <c r="R172" i="13"/>
  <c r="P185" i="13"/>
  <c r="O185" i="13"/>
  <c r="N185" i="13"/>
  <c r="M185" i="13"/>
  <c r="L185" i="13"/>
  <c r="K185" i="13"/>
  <c r="J185" i="13"/>
  <c r="I185" i="13"/>
  <c r="H185" i="13"/>
  <c r="G185" i="13"/>
  <c r="F185" i="13"/>
  <c r="AF4" i="13"/>
  <c r="L95" i="5"/>
  <c r="M95" i="5"/>
  <c r="N95" i="5"/>
  <c r="O95" i="5"/>
  <c r="P95" i="5"/>
  <c r="K30" i="12" s="1"/>
  <c r="K37" i="12" s="1"/>
  <c r="Q95" i="5"/>
  <c r="L30" i="12" s="1"/>
  <c r="L37" i="12" s="1"/>
  <c r="R95" i="5"/>
  <c r="S95" i="5"/>
  <c r="T95" i="5"/>
  <c r="U95" i="5"/>
  <c r="V95" i="5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20" i="12"/>
  <c r="R130" i="12"/>
  <c r="R133" i="12"/>
  <c r="R143" i="12"/>
  <c r="AF4" i="11"/>
  <c r="AF4" i="10"/>
  <c r="R95" i="8"/>
  <c r="R96" i="8"/>
  <c r="R97" i="8"/>
  <c r="R98" i="8"/>
  <c r="R99" i="8"/>
  <c r="R100" i="8"/>
  <c r="R101" i="8"/>
  <c r="R102" i="8"/>
  <c r="R103" i="8"/>
  <c r="R104" i="8"/>
  <c r="R107" i="8"/>
  <c r="R108" i="8"/>
  <c r="R109" i="8"/>
  <c r="R110" i="8"/>
  <c r="R111" i="8"/>
  <c r="R112" i="8"/>
  <c r="R113" i="8"/>
  <c r="R114" i="8"/>
  <c r="R115" i="8"/>
  <c r="R116" i="8"/>
  <c r="R117" i="8"/>
  <c r="R120" i="8"/>
  <c r="R121" i="8"/>
  <c r="R122" i="8"/>
  <c r="R130" i="8"/>
  <c r="R133" i="8"/>
  <c r="R134" i="8"/>
  <c r="R143" i="8"/>
  <c r="R146" i="8"/>
  <c r="R149" i="8"/>
  <c r="R150" i="8"/>
  <c r="R151" i="8"/>
  <c r="R152" i="8"/>
  <c r="R153" i="8"/>
  <c r="R154" i="8"/>
  <c r="R157" i="8"/>
  <c r="R158" i="8"/>
  <c r="R159" i="8"/>
  <c r="R168" i="8" s="1"/>
  <c r="R160" i="8"/>
  <c r="R161" i="8"/>
  <c r="R162" i="8"/>
  <c r="R163" i="8"/>
  <c r="R164" i="8"/>
  <c r="R165" i="8"/>
  <c r="R166" i="8"/>
  <c r="R167" i="8"/>
  <c r="R170" i="8"/>
  <c r="R171" i="8"/>
  <c r="R172" i="8"/>
  <c r="R173" i="8"/>
  <c r="R174" i="8"/>
  <c r="R175" i="8"/>
  <c r="R176" i="8"/>
  <c r="R177" i="8"/>
  <c r="R178" i="8"/>
  <c r="R179" i="8"/>
  <c r="R180" i="8"/>
  <c r="D177" i="5"/>
  <c r="C177" i="5"/>
  <c r="B177" i="5"/>
  <c r="D176" i="5"/>
  <c r="C176" i="5"/>
  <c r="B176" i="5"/>
  <c r="D175" i="5"/>
  <c r="C175" i="5"/>
  <c r="B175" i="5"/>
  <c r="D174" i="5"/>
  <c r="C174" i="5"/>
  <c r="B174" i="5"/>
  <c r="D173" i="5"/>
  <c r="C173" i="5"/>
  <c r="B173" i="5"/>
  <c r="D172" i="5"/>
  <c r="C172" i="5"/>
  <c r="B172" i="5"/>
  <c r="D171" i="5"/>
  <c r="C171" i="5"/>
  <c r="B171" i="5"/>
  <c r="D170" i="5"/>
  <c r="C170" i="5"/>
  <c r="B170" i="5"/>
  <c r="D169" i="5"/>
  <c r="C169" i="5"/>
  <c r="B169" i="5"/>
  <c r="D168" i="5"/>
  <c r="C168" i="5"/>
  <c r="B168" i="5"/>
  <c r="D167" i="5"/>
  <c r="C167" i="5"/>
  <c r="B167" i="5"/>
  <c r="D166" i="5"/>
  <c r="C166" i="5"/>
  <c r="B166" i="5"/>
  <c r="D165" i="5"/>
  <c r="C165" i="5"/>
  <c r="B165" i="5"/>
  <c r="D164" i="5"/>
  <c r="C164" i="5"/>
  <c r="B164" i="5"/>
  <c r="A164" i="5"/>
  <c r="D163" i="5"/>
  <c r="C163" i="5"/>
  <c r="B163" i="5"/>
  <c r="A163" i="5"/>
  <c r="D126" i="5"/>
  <c r="C126" i="5"/>
  <c r="B126" i="5"/>
  <c r="A126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Z95" i="5"/>
  <c r="U30" i="12" s="1"/>
  <c r="U37" i="12" s="1"/>
  <c r="AA95" i="5"/>
  <c r="AB95" i="5"/>
  <c r="AC95" i="5"/>
  <c r="AD95" i="5"/>
  <c r="AE95" i="5"/>
  <c r="AF95" i="5"/>
  <c r="AG95" i="5"/>
  <c r="AH95" i="5"/>
  <c r="AI95" i="5"/>
  <c r="AD30" i="12" s="1"/>
  <c r="AD37" i="12" s="1"/>
  <c r="AJ95" i="5"/>
  <c r="AK95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J91" i="5"/>
  <c r="J92" i="5"/>
  <c r="J93" i="5"/>
  <c r="J94" i="5"/>
  <c r="J95" i="5"/>
  <c r="J96" i="5"/>
  <c r="J97" i="5"/>
  <c r="J98" i="5"/>
  <c r="J99" i="5"/>
  <c r="J100" i="5"/>
  <c r="J101" i="5"/>
  <c r="J102" i="5"/>
  <c r="J66" i="5"/>
  <c r="J67" i="5"/>
  <c r="J57" i="5"/>
  <c r="J60" i="5"/>
  <c r="F142" i="4"/>
  <c r="G142" i="4"/>
  <c r="H142" i="4"/>
  <c r="I142" i="4"/>
  <c r="J142" i="4"/>
  <c r="K142" i="4"/>
  <c r="L142" i="4"/>
  <c r="M142" i="4"/>
  <c r="N142" i="4"/>
  <c r="O142" i="4"/>
  <c r="P142" i="4"/>
  <c r="R188" i="2"/>
  <c r="Q188" i="2"/>
  <c r="P188" i="2"/>
  <c r="O188" i="2"/>
  <c r="N188" i="2"/>
  <c r="M188" i="2"/>
  <c r="L188" i="2"/>
  <c r="K188" i="2"/>
  <c r="J188" i="2"/>
  <c r="I188" i="2"/>
  <c r="H188" i="2"/>
  <c r="G188" i="2"/>
  <c r="R149" i="42"/>
  <c r="S149" i="42"/>
  <c r="R124" i="42"/>
  <c r="S124" i="42"/>
  <c r="AF52" i="16"/>
  <c r="AD274" i="19"/>
  <c r="F67" i="13"/>
  <c r="P67" i="13"/>
  <c r="I67" i="13"/>
  <c r="AD308" i="19"/>
  <c r="AD164" i="21"/>
  <c r="G72" i="21"/>
  <c r="I72" i="21"/>
  <c r="K72" i="21"/>
  <c r="M72" i="21"/>
  <c r="O72" i="21"/>
  <c r="Q72" i="21"/>
  <c r="X72" i="21"/>
  <c r="U72" i="21"/>
  <c r="AF72" i="21" s="1"/>
  <c r="Y72" i="21"/>
  <c r="AD72" i="21"/>
  <c r="F72" i="21"/>
  <c r="R72" i="21" s="1"/>
  <c r="H72" i="21"/>
  <c r="J72" i="21"/>
  <c r="L72" i="21"/>
  <c r="N72" i="21"/>
  <c r="P72" i="21"/>
  <c r="T72" i="21"/>
  <c r="V72" i="21"/>
  <c r="W72" i="21"/>
  <c r="Z72" i="21"/>
  <c r="AA72" i="21"/>
  <c r="AC72" i="21"/>
  <c r="AB72" i="21"/>
  <c r="O67" i="13"/>
  <c r="N67" i="13"/>
  <c r="G67" i="13"/>
  <c r="AE69" i="17"/>
  <c r="AD342" i="19"/>
  <c r="M67" i="13"/>
  <c r="AE28" i="19"/>
  <c r="AE27" i="17"/>
  <c r="AE27" i="4" s="1"/>
  <c r="AD358" i="19"/>
  <c r="J67" i="13"/>
  <c r="H67" i="13"/>
  <c r="AC69" i="17"/>
  <c r="AB32" i="17"/>
  <c r="AB32" i="4"/>
  <c r="AB69" i="17"/>
  <c r="AA69" i="17"/>
  <c r="Z69" i="17"/>
  <c r="W69" i="17"/>
  <c r="T69" i="17"/>
  <c r="Q69" i="17"/>
  <c r="P69" i="17"/>
  <c r="O32" i="17"/>
  <c r="O32" i="4"/>
  <c r="O69" i="17"/>
  <c r="N32" i="17"/>
  <c r="N32" i="4" s="1"/>
  <c r="J32" i="17"/>
  <c r="J32" i="4"/>
  <c r="J69" i="17"/>
  <c r="I69" i="17"/>
  <c r="AD69" i="17"/>
  <c r="AC32" i="17"/>
  <c r="AC32" i="4" s="1"/>
  <c r="AA32" i="17"/>
  <c r="V32" i="17"/>
  <c r="V32" i="4"/>
  <c r="V69" i="17"/>
  <c r="U69" i="17"/>
  <c r="T32" i="17"/>
  <c r="T32" i="4" s="1"/>
  <c r="I101" i="42"/>
  <c r="J101" i="42" s="1"/>
  <c r="K101" i="42" s="1"/>
  <c r="O28" i="19"/>
  <c r="O27" i="17"/>
  <c r="O27" i="4" s="1"/>
  <c r="N69" i="17"/>
  <c r="M69" i="17"/>
  <c r="L32" i="17"/>
  <c r="L32" i="4"/>
  <c r="L69" i="17"/>
  <c r="I28" i="19"/>
  <c r="I27" i="17"/>
  <c r="I27" i="4" s="1"/>
  <c r="G32" i="17"/>
  <c r="G32" i="4" s="1"/>
  <c r="G69" i="17"/>
  <c r="F69" i="17"/>
  <c r="D100" i="36"/>
  <c r="I100" i="42"/>
  <c r="J100" i="42"/>
  <c r="K100" i="42" s="1"/>
  <c r="L101" i="36"/>
  <c r="AD32" i="17"/>
  <c r="AD32" i="4" s="1"/>
  <c r="Y69" i="17"/>
  <c r="X69" i="17"/>
  <c r="M28" i="19"/>
  <c r="M27" i="17"/>
  <c r="M27" i="4" s="1"/>
  <c r="K69" i="17"/>
  <c r="H32" i="17"/>
  <c r="H32" i="4"/>
  <c r="G28" i="19"/>
  <c r="G27" i="17"/>
  <c r="K100" i="36"/>
  <c r="AF25" i="20"/>
  <c r="AF24" i="20"/>
  <c r="Q32" i="17"/>
  <c r="Q32" i="4" s="1"/>
  <c r="H69" i="17"/>
  <c r="AF116" i="9"/>
  <c r="L28" i="10"/>
  <c r="K28" i="10"/>
  <c r="D103" i="36"/>
  <c r="I103" i="42"/>
  <c r="J103" i="42" s="1"/>
  <c r="K103" i="42" s="1"/>
  <c r="L103" i="36"/>
  <c r="I104" i="42"/>
  <c r="J104" i="42"/>
  <c r="K104" i="42" s="1"/>
  <c r="G142" i="36"/>
  <c r="F145" i="36"/>
  <c r="E144" i="36"/>
  <c r="E134" i="36"/>
  <c r="D145" i="36"/>
  <c r="D134" i="36"/>
  <c r="Q28" i="19"/>
  <c r="D144" i="36"/>
  <c r="D125" i="36"/>
  <c r="G144" i="36"/>
  <c r="F143" i="36"/>
  <c r="F125" i="36"/>
  <c r="E124" i="36"/>
  <c r="D143" i="36"/>
  <c r="G143" i="36"/>
  <c r="D124" i="36"/>
  <c r="G125" i="36"/>
  <c r="F142" i="36"/>
  <c r="H142" i="36" s="1"/>
  <c r="F124" i="36"/>
  <c r="E145" i="36"/>
  <c r="E141" i="36"/>
  <c r="D141" i="36"/>
  <c r="D142" i="36"/>
  <c r="L28" i="20"/>
  <c r="N28" i="19"/>
  <c r="G28" i="23"/>
  <c r="K28" i="19"/>
  <c r="J28" i="19"/>
  <c r="P28" i="19"/>
  <c r="H28" i="19"/>
  <c r="F28" i="19"/>
  <c r="I28" i="20"/>
  <c r="F28" i="23"/>
  <c r="I28" i="16"/>
  <c r="H28" i="16"/>
  <c r="L28" i="19"/>
  <c r="AB28" i="19"/>
  <c r="AB28" i="16"/>
  <c r="Z28" i="19"/>
  <c r="AE28" i="18"/>
  <c r="U28" i="20"/>
  <c r="U28" i="23"/>
  <c r="AC28" i="19"/>
  <c r="Y28" i="19"/>
  <c r="AD28" i="19"/>
  <c r="W28" i="20"/>
  <c r="Z28" i="23"/>
  <c r="X28" i="19"/>
  <c r="U28" i="19"/>
  <c r="Y28" i="16"/>
  <c r="X28" i="16"/>
  <c r="W28" i="16"/>
  <c r="W28" i="19"/>
  <c r="T28" i="19"/>
  <c r="AA28" i="19"/>
  <c r="V28" i="19"/>
  <c r="AF104" i="19"/>
  <c r="AA28" i="20"/>
  <c r="AF103" i="19"/>
  <c r="AF113" i="19" s="1"/>
  <c r="M103" i="36"/>
  <c r="AF103" i="42"/>
  <c r="AG103" i="42" s="1"/>
  <c r="N103" i="36" s="1"/>
  <c r="O103" i="36" s="1"/>
  <c r="AF23" i="20"/>
  <c r="M101" i="36"/>
  <c r="AF101" i="42"/>
  <c r="AG101" i="42" s="1"/>
  <c r="N101" i="36" s="1"/>
  <c r="O101" i="36" s="1"/>
  <c r="AF114" i="9"/>
  <c r="AL52" i="5"/>
  <c r="K102" i="36"/>
  <c r="AF26" i="20"/>
  <c r="AF57" i="16"/>
  <c r="AF115" i="9"/>
  <c r="L100" i="36"/>
  <c r="M100" i="36"/>
  <c r="AF100" i="42"/>
  <c r="AG100" i="42" s="1"/>
  <c r="N100" i="36" s="1"/>
  <c r="O100" i="36" s="1"/>
  <c r="AG143" i="36"/>
  <c r="G160" i="42"/>
  <c r="G163" i="42" s="1"/>
  <c r="H160" i="42" s="1"/>
  <c r="H163" i="42" s="1"/>
  <c r="F28" i="20"/>
  <c r="O149" i="5"/>
  <c r="U144" i="5"/>
  <c r="V143" i="5"/>
  <c r="T140" i="5"/>
  <c r="R132" i="5"/>
  <c r="U134" i="5"/>
  <c r="P134" i="5"/>
  <c r="T148" i="5"/>
  <c r="K142" i="5"/>
  <c r="R142" i="5"/>
  <c r="U136" i="5"/>
  <c r="AG126" i="5"/>
  <c r="V134" i="5"/>
  <c r="I16" i="13"/>
  <c r="I21" i="13" s="1"/>
  <c r="G9" i="13"/>
  <c r="G11" i="13" s="1"/>
  <c r="AF69" i="17"/>
  <c r="L128" i="21"/>
  <c r="R123" i="21"/>
  <c r="T325" i="19"/>
  <c r="AF311" i="19"/>
  <c r="T375" i="19"/>
  <c r="AF362" i="19"/>
  <c r="F77" i="6"/>
  <c r="R77" i="8"/>
  <c r="G77" i="6"/>
  <c r="G77" i="4" s="1"/>
  <c r="Q28" i="8"/>
  <c r="M66" i="6"/>
  <c r="M66" i="4" s="1"/>
  <c r="R66" i="8"/>
  <c r="M60" i="6"/>
  <c r="M60" i="4" s="1"/>
  <c r="R60" i="8"/>
  <c r="L64" i="6"/>
  <c r="L64" i="4" s="1"/>
  <c r="R64" i="8"/>
  <c r="AF121" i="8"/>
  <c r="X66" i="6"/>
  <c r="X66" i="4" s="1"/>
  <c r="AF66" i="8"/>
  <c r="K142" i="36"/>
  <c r="R48" i="4"/>
  <c r="R36" i="4"/>
  <c r="R34" i="4"/>
  <c r="G27" i="4"/>
  <c r="M140" i="21"/>
  <c r="R132" i="21"/>
  <c r="R69" i="17"/>
  <c r="L140" i="21"/>
  <c r="R152" i="21"/>
  <c r="R137" i="21"/>
  <c r="R28" i="11"/>
  <c r="R57" i="16"/>
  <c r="R57" i="21"/>
  <c r="R124" i="19"/>
  <c r="R187" i="19"/>
  <c r="R342" i="19"/>
  <c r="R57" i="23"/>
  <c r="R28" i="23"/>
  <c r="AF67" i="13"/>
  <c r="AF21" i="13"/>
  <c r="AF37" i="11"/>
  <c r="AF11" i="10"/>
  <c r="AF136" i="21"/>
  <c r="V140" i="21"/>
  <c r="AF28" i="21"/>
  <c r="AF103" i="18"/>
  <c r="AE104" i="21"/>
  <c r="AF95" i="21"/>
  <c r="W291" i="19"/>
  <c r="AF280" i="19"/>
  <c r="AF316" i="19"/>
  <c r="R135" i="21"/>
  <c r="R133" i="21"/>
  <c r="R67" i="11"/>
  <c r="R375" i="19"/>
  <c r="R358" i="19"/>
  <c r="R57" i="18"/>
  <c r="AF57" i="11"/>
  <c r="AF28" i="11"/>
  <c r="AF134" i="21"/>
  <c r="AF67" i="18"/>
  <c r="R131" i="21"/>
  <c r="R57" i="10"/>
  <c r="R171" i="19"/>
  <c r="R67" i="18"/>
  <c r="AF37" i="10"/>
  <c r="AF138" i="21"/>
  <c r="AF132" i="21"/>
  <c r="X140" i="21"/>
  <c r="Y104" i="21"/>
  <c r="AF97" i="21"/>
  <c r="X291" i="19"/>
  <c r="AF277" i="19"/>
  <c r="R118" i="8"/>
  <c r="I140" i="21"/>
  <c r="R104" i="21"/>
  <c r="R57" i="11"/>
  <c r="R67" i="9"/>
  <c r="R11" i="21"/>
  <c r="R235" i="19"/>
  <c r="AF67" i="11"/>
  <c r="AF57" i="10"/>
  <c r="AA140" i="21"/>
  <c r="AE140" i="21"/>
  <c r="W140" i="21"/>
  <c r="Y375" i="19"/>
  <c r="AF366" i="19"/>
  <c r="K77" i="4"/>
  <c r="R77" i="17"/>
  <c r="Q64" i="13"/>
  <c r="Q185" i="13"/>
  <c r="Q28" i="10"/>
  <c r="R138" i="21"/>
  <c r="R134" i="21"/>
  <c r="R28" i="13"/>
  <c r="R203" i="19"/>
  <c r="R57" i="20"/>
  <c r="AA128" i="21"/>
  <c r="AA71" i="21"/>
  <c r="AF124" i="21"/>
  <c r="AA116" i="21"/>
  <c r="AF112" i="21"/>
  <c r="K72" i="17"/>
  <c r="I72" i="17"/>
  <c r="G72" i="17"/>
  <c r="U28" i="16"/>
  <c r="AF23" i="16"/>
  <c r="R136" i="21"/>
  <c r="I161" i="4"/>
  <c r="AF37" i="13"/>
  <c r="AF135" i="21"/>
  <c r="AC140" i="21"/>
  <c r="AF67" i="21"/>
  <c r="AF168" i="8"/>
  <c r="AF305" i="19"/>
  <c r="AF297" i="19"/>
  <c r="AA291" i="19"/>
  <c r="P32" i="17"/>
  <c r="R32" i="19"/>
  <c r="R105" i="8"/>
  <c r="F140" i="21"/>
  <c r="R28" i="21"/>
  <c r="R67" i="20"/>
  <c r="R325" i="19"/>
  <c r="AF57" i="13"/>
  <c r="AF21" i="10"/>
  <c r="AF137" i="21"/>
  <c r="AB140" i="21"/>
  <c r="AF57" i="23"/>
  <c r="U325" i="19"/>
  <c r="T140" i="21"/>
  <c r="AF145" i="21"/>
  <c r="AF367" i="19"/>
  <c r="AF328" i="19"/>
  <c r="AF57" i="20"/>
  <c r="AE358" i="19"/>
  <c r="AC308" i="19"/>
  <c r="AC176" i="21"/>
  <c r="AC73" i="21"/>
  <c r="AC116" i="21"/>
  <c r="AC70" i="21"/>
  <c r="AB164" i="21"/>
  <c r="AB72" i="4"/>
  <c r="AA308" i="19"/>
  <c r="AA257" i="19"/>
  <c r="Z164" i="21"/>
  <c r="Z116" i="21"/>
  <c r="Z70" i="21" s="1"/>
  <c r="X375" i="19"/>
  <c r="X342" i="19"/>
  <c r="X176" i="21"/>
  <c r="X73" i="21" s="1"/>
  <c r="X73" i="4" s="1"/>
  <c r="U375" i="19"/>
  <c r="U116" i="21"/>
  <c r="U70" i="21"/>
  <c r="K152" i="21"/>
  <c r="K74" i="21" s="1"/>
  <c r="K74" i="4" s="1"/>
  <c r="G104" i="21"/>
  <c r="F116" i="21"/>
  <c r="F70" i="21" s="1"/>
  <c r="R72" i="6"/>
  <c r="F28" i="10"/>
  <c r="M28" i="11"/>
  <c r="K67" i="13"/>
  <c r="K72" i="4"/>
  <c r="AE87" i="11"/>
  <c r="AE169" i="4" s="1"/>
  <c r="Z87" i="11"/>
  <c r="Z169" i="4" s="1"/>
  <c r="T308" i="19"/>
  <c r="P66" i="6"/>
  <c r="P66" i="4" s="1"/>
  <c r="O77" i="4"/>
  <c r="T60" i="4"/>
  <c r="X23" i="6"/>
  <c r="X28" i="8"/>
  <c r="G78" i="4"/>
  <c r="AF54" i="4"/>
  <c r="AF33" i="4"/>
  <c r="H28" i="23"/>
  <c r="F57" i="18"/>
  <c r="F52" i="17"/>
  <c r="V28" i="16"/>
  <c r="AF123" i="4"/>
  <c r="AF304" i="19"/>
  <c r="AF244" i="19"/>
  <c r="AE274" i="19"/>
  <c r="AE152" i="21"/>
  <c r="AE176" i="21"/>
  <c r="AE73" i="21" s="1"/>
  <c r="AE73" i="4" s="1"/>
  <c r="R176" i="42"/>
  <c r="AC104" i="21"/>
  <c r="AB308" i="19"/>
  <c r="AB152" i="21"/>
  <c r="AB74" i="21" s="1"/>
  <c r="AB74" i="4" s="1"/>
  <c r="AB116" i="21"/>
  <c r="AB70" i="21"/>
  <c r="AA152" i="21"/>
  <c r="AF72" i="19"/>
  <c r="Z104" i="21"/>
  <c r="Y257" i="19"/>
  <c r="W152" i="21"/>
  <c r="W128" i="21"/>
  <c r="W71" i="21"/>
  <c r="U104" i="21"/>
  <c r="N380" i="19"/>
  <c r="N51" i="19"/>
  <c r="N51" i="17"/>
  <c r="N51" i="4"/>
  <c r="M152" i="21"/>
  <c r="M74" i="21"/>
  <c r="I104" i="21"/>
  <c r="H104" i="21"/>
  <c r="G164" i="21"/>
  <c r="G176" i="21"/>
  <c r="G73" i="21"/>
  <c r="K28" i="11"/>
  <c r="AD87" i="13"/>
  <c r="AA87" i="13"/>
  <c r="AF251" i="19"/>
  <c r="AF255" i="19"/>
  <c r="AF247" i="19"/>
  <c r="T257" i="19"/>
  <c r="P77" i="4"/>
  <c r="K64" i="6"/>
  <c r="K64" i="4" s="1"/>
  <c r="K59" i="6"/>
  <c r="J77" i="4"/>
  <c r="H66" i="6"/>
  <c r="H66" i="4" s="1"/>
  <c r="T64" i="4"/>
  <c r="AF64" i="6"/>
  <c r="T59" i="4"/>
  <c r="R49" i="4"/>
  <c r="R41" i="4"/>
  <c r="R35" i="4"/>
  <c r="R33" i="4"/>
  <c r="J73" i="4"/>
  <c r="F71" i="4"/>
  <c r="AF53" i="4"/>
  <c r="AF31" i="4"/>
  <c r="W81" i="4"/>
  <c r="J28" i="20"/>
  <c r="M57" i="18"/>
  <c r="M52" i="17"/>
  <c r="M52" i="4" s="1"/>
  <c r="AM93" i="5"/>
  <c r="AE128" i="21"/>
  <c r="AE71" i="21" s="1"/>
  <c r="AC325" i="19"/>
  <c r="AB375" i="19"/>
  <c r="Z274" i="19"/>
  <c r="Y325" i="19"/>
  <c r="X104" i="21"/>
  <c r="W308" i="19"/>
  <c r="W116" i="21"/>
  <c r="K27" i="17"/>
  <c r="K27" i="4" s="1"/>
  <c r="O74" i="21"/>
  <c r="K104" i="21"/>
  <c r="J104" i="21"/>
  <c r="I164" i="21"/>
  <c r="I176" i="21"/>
  <c r="I73" i="21"/>
  <c r="I73" i="4" s="1"/>
  <c r="Q28" i="13"/>
  <c r="P72" i="4"/>
  <c r="N66" i="6"/>
  <c r="N66" i="4" s="1"/>
  <c r="L60" i="6"/>
  <c r="L60" i="4" s="1"/>
  <c r="Y64" i="4"/>
  <c r="Y23" i="6"/>
  <c r="Y28" i="8"/>
  <c r="AC28" i="16"/>
  <c r="AD28" i="18"/>
  <c r="AD23" i="17"/>
  <c r="AC26" i="17"/>
  <c r="AE291" i="19"/>
  <c r="AB104" i="21"/>
  <c r="AA274" i="19"/>
  <c r="X257" i="19"/>
  <c r="AF245" i="19"/>
  <c r="V274" i="19"/>
  <c r="U308" i="19"/>
  <c r="Q76" i="17"/>
  <c r="R76" i="19"/>
  <c r="M104" i="21"/>
  <c r="K176" i="21"/>
  <c r="K73" i="21"/>
  <c r="K73" i="4"/>
  <c r="L67" i="13"/>
  <c r="H72" i="4"/>
  <c r="X87" i="13"/>
  <c r="W87" i="13"/>
  <c r="F138" i="19"/>
  <c r="F42" i="19"/>
  <c r="T129" i="19"/>
  <c r="N171" i="19"/>
  <c r="N44" i="19" s="1"/>
  <c r="N44" i="17" s="1"/>
  <c r="N44" i="4" s="1"/>
  <c r="AB163" i="19"/>
  <c r="AB171" i="19"/>
  <c r="AB44" i="19" s="1"/>
  <c r="AB44" i="17" s="1"/>
  <c r="AB44" i="4" s="1"/>
  <c r="J187" i="19"/>
  <c r="J45" i="19" s="1"/>
  <c r="J45" i="17" s="1"/>
  <c r="J45" i="4" s="1"/>
  <c r="X175" i="19"/>
  <c r="X187" i="19"/>
  <c r="X45" i="19"/>
  <c r="X45" i="17"/>
  <c r="X45" i="4"/>
  <c r="AB190" i="19"/>
  <c r="N203" i="19"/>
  <c r="N46" i="19" s="1"/>
  <c r="N46" i="17" s="1"/>
  <c r="N46" i="4" s="1"/>
  <c r="X191" i="19"/>
  <c r="AF191" i="19" s="1"/>
  <c r="J203" i="19"/>
  <c r="J46" i="19"/>
  <c r="R46" i="19" s="1"/>
  <c r="J46" i="17"/>
  <c r="J46" i="4"/>
  <c r="T207" i="19"/>
  <c r="F219" i="19"/>
  <c r="F47" i="19" s="1"/>
  <c r="R207" i="19"/>
  <c r="R219" i="19" s="1"/>
  <c r="X222" i="19"/>
  <c r="J235" i="19"/>
  <c r="J50" i="19" s="1"/>
  <c r="J50" i="17" s="1"/>
  <c r="J50" i="4" s="1"/>
  <c r="T223" i="19"/>
  <c r="F235" i="19"/>
  <c r="F50" i="19" s="1"/>
  <c r="AB223" i="19"/>
  <c r="N235" i="19"/>
  <c r="N50" i="19" s="1"/>
  <c r="N50" i="17" s="1"/>
  <c r="N50" i="4" s="1"/>
  <c r="X274" i="19"/>
  <c r="AF267" i="19"/>
  <c r="X325" i="19"/>
  <c r="Y342" i="19"/>
  <c r="Z342" i="19"/>
  <c r="N64" i="6"/>
  <c r="N64" i="4" s="1"/>
  <c r="N77" i="4"/>
  <c r="AB66" i="4"/>
  <c r="V23" i="6"/>
  <c r="V28" i="8"/>
  <c r="R65" i="4"/>
  <c r="R56" i="4"/>
  <c r="R53" i="4"/>
  <c r="O78" i="4"/>
  <c r="H73" i="4"/>
  <c r="AD28" i="23"/>
  <c r="AD24" i="17"/>
  <c r="AE342" i="19"/>
  <c r="AD257" i="19"/>
  <c r="AC291" i="19"/>
  <c r="AB78" i="4"/>
  <c r="Z291" i="19"/>
  <c r="Y164" i="21"/>
  <c r="Y76" i="17"/>
  <c r="AF76" i="19"/>
  <c r="W342" i="19"/>
  <c r="U72" i="4"/>
  <c r="F72" i="17"/>
  <c r="R72" i="19"/>
  <c r="M176" i="21"/>
  <c r="M73" i="21" s="1"/>
  <c r="M73" i="4" s="1"/>
  <c r="H74" i="21"/>
  <c r="V87" i="10"/>
  <c r="V168" i="4" s="1"/>
  <c r="L66" i="6"/>
  <c r="L66" i="4" s="1"/>
  <c r="F181" i="42"/>
  <c r="I67" i="17"/>
  <c r="K81" i="4"/>
  <c r="M78" i="4"/>
  <c r="AF18" i="4"/>
  <c r="O24" i="6"/>
  <c r="O28" i="8"/>
  <c r="L25" i="6"/>
  <c r="L28" i="8"/>
  <c r="J25" i="6"/>
  <c r="J28" i="8"/>
  <c r="H25" i="6"/>
  <c r="H28" i="8"/>
  <c r="F25" i="6"/>
  <c r="F28" i="8"/>
  <c r="AF24" i="19"/>
  <c r="AD291" i="19"/>
  <c r="AF281" i="19"/>
  <c r="AD104" i="21"/>
  <c r="AC72" i="4"/>
  <c r="Z358" i="19"/>
  <c r="X308" i="19"/>
  <c r="AF296" i="19"/>
  <c r="V291" i="19"/>
  <c r="U342" i="19"/>
  <c r="F46" i="17"/>
  <c r="G152" i="21"/>
  <c r="G74" i="21"/>
  <c r="R31" i="4"/>
  <c r="M72" i="4"/>
  <c r="G28" i="11"/>
  <c r="AE219" i="19"/>
  <c r="AE47" i="19" s="1"/>
  <c r="AE47" i="17" s="1"/>
  <c r="AE47" i="4" s="1"/>
  <c r="AF300" i="19"/>
  <c r="W23" i="6"/>
  <c r="W28" i="8"/>
  <c r="AA81" i="4"/>
  <c r="X79" i="4"/>
  <c r="W65" i="4"/>
  <c r="W67" i="17"/>
  <c r="AF13" i="4"/>
  <c r="R143" i="42"/>
  <c r="R14" i="4"/>
  <c r="N72" i="17"/>
  <c r="T28" i="20"/>
  <c r="T72" i="17"/>
  <c r="AC26" i="6"/>
  <c r="AC26" i="4" s="1"/>
  <c r="AC28" i="8"/>
  <c r="AA24" i="6"/>
  <c r="AA28" i="6" s="1"/>
  <c r="AA28" i="8"/>
  <c r="AE164" i="21"/>
  <c r="AD325" i="19"/>
  <c r="AC152" i="21"/>
  <c r="AB274" i="19"/>
  <c r="AB380" i="19"/>
  <c r="AB51" i="19" s="1"/>
  <c r="AB51" i="17" s="1"/>
  <c r="AB51" i="4" s="1"/>
  <c r="Z152" i="21"/>
  <c r="Z74" i="21" s="1"/>
  <c r="Z74" i="4" s="1"/>
  <c r="Z176" i="21"/>
  <c r="Z73" i="21" s="1"/>
  <c r="Z73" i="4" s="1"/>
  <c r="W72" i="4"/>
  <c r="V116" i="21"/>
  <c r="U176" i="21"/>
  <c r="U73" i="21"/>
  <c r="U73" i="4" s="1"/>
  <c r="I152" i="21"/>
  <c r="I74" i="21"/>
  <c r="I74" i="4" s="1"/>
  <c r="F104" i="21"/>
  <c r="P28" i="13"/>
  <c r="T87" i="11"/>
  <c r="T169" i="4" s="1"/>
  <c r="AE87" i="10"/>
  <c r="AE168" i="4" s="1"/>
  <c r="Z87" i="10"/>
  <c r="Z168" i="4" s="1"/>
  <c r="Z308" i="19"/>
  <c r="AF295" i="19"/>
  <c r="AA325" i="19"/>
  <c r="AC358" i="19"/>
  <c r="AH134" i="42"/>
  <c r="R54" i="4"/>
  <c r="I78" i="4"/>
  <c r="AF56" i="4"/>
  <c r="W73" i="4"/>
  <c r="P28" i="16"/>
  <c r="AA72" i="17"/>
  <c r="J72" i="4"/>
  <c r="O171" i="19"/>
  <c r="O44" i="19" s="1"/>
  <c r="O44" i="17" s="1"/>
  <c r="O44" i="4" s="1"/>
  <c r="AC163" i="19"/>
  <c r="K187" i="19"/>
  <c r="K45" i="19" s="1"/>
  <c r="K45" i="17" s="1"/>
  <c r="K45" i="4" s="1"/>
  <c r="Y175" i="19"/>
  <c r="AC203" i="19"/>
  <c r="AC46" i="19"/>
  <c r="AC46" i="17"/>
  <c r="AC46" i="4" s="1"/>
  <c r="AC219" i="19"/>
  <c r="AC47" i="19"/>
  <c r="AC47" i="17"/>
  <c r="AC47" i="4"/>
  <c r="F76" i="6"/>
  <c r="G76" i="6"/>
  <c r="G76" i="4" s="1"/>
  <c r="Q77" i="4"/>
  <c r="P76" i="6"/>
  <c r="P76" i="4" s="1"/>
  <c r="J76" i="6"/>
  <c r="J76" i="4" s="1"/>
  <c r="AD60" i="4"/>
  <c r="Z28" i="6"/>
  <c r="Y77" i="4"/>
  <c r="X77" i="4"/>
  <c r="W77" i="4"/>
  <c r="V77" i="4"/>
  <c r="M145" i="36"/>
  <c r="N134" i="36"/>
  <c r="M124" i="36"/>
  <c r="AH141" i="42"/>
  <c r="M81" i="4"/>
  <c r="Q80" i="4"/>
  <c r="I80" i="4"/>
  <c r="P78" i="4"/>
  <c r="M74" i="4"/>
  <c r="M71" i="4"/>
  <c r="AF65" i="4"/>
  <c r="AE82" i="4"/>
  <c r="AC79" i="4"/>
  <c r="AB73" i="4"/>
  <c r="AA80" i="4"/>
  <c r="Z75" i="4"/>
  <c r="Y82" i="4"/>
  <c r="X78" i="4"/>
  <c r="V80" i="4"/>
  <c r="R13" i="4"/>
  <c r="N26" i="6"/>
  <c r="L24" i="6"/>
  <c r="J24" i="6"/>
  <c r="H24" i="6"/>
  <c r="F24" i="6"/>
  <c r="AC25" i="17"/>
  <c r="AC25" i="4" s="1"/>
  <c r="AB59" i="4"/>
  <c r="AE138" i="19"/>
  <c r="AE42" i="19"/>
  <c r="AE42" i="17"/>
  <c r="AE42" i="4" s="1"/>
  <c r="AD163" i="19"/>
  <c r="AD171" i="19"/>
  <c r="AD44" i="19"/>
  <c r="AD44" i="17"/>
  <c r="AD44" i="4" s="1"/>
  <c r="AD125" i="9"/>
  <c r="AD71" i="9" s="1"/>
  <c r="AA71" i="4"/>
  <c r="V39" i="17"/>
  <c r="T71" i="6"/>
  <c r="AF27" i="19"/>
  <c r="H380" i="19"/>
  <c r="H51" i="19"/>
  <c r="H51" i="17"/>
  <c r="H51" i="4"/>
  <c r="L72" i="4"/>
  <c r="V203" i="19"/>
  <c r="V46" i="19" s="1"/>
  <c r="V46" i="17" s="1"/>
  <c r="V46" i="4" s="1"/>
  <c r="V207" i="19"/>
  <c r="V219" i="19"/>
  <c r="V47" i="19"/>
  <c r="V47" i="17"/>
  <c r="V47" i="4"/>
  <c r="H219" i="19"/>
  <c r="H47" i="19"/>
  <c r="H47" i="17" s="1"/>
  <c r="H47" i="4" s="1"/>
  <c r="AD219" i="19"/>
  <c r="AD47" i="19"/>
  <c r="AD47" i="17"/>
  <c r="AD47" i="4" s="1"/>
  <c r="Q76" i="6"/>
  <c r="Q76" i="4" s="1"/>
  <c r="O66" i="6"/>
  <c r="O66" i="4" s="1"/>
  <c r="O60" i="6"/>
  <c r="O60" i="4" s="1"/>
  <c r="M64" i="6"/>
  <c r="M64" i="4" s="1"/>
  <c r="I66" i="6"/>
  <c r="I66" i="4" s="1"/>
  <c r="I60" i="6"/>
  <c r="I60" i="4" s="1"/>
  <c r="H64" i="6"/>
  <c r="H64" i="4" s="1"/>
  <c r="T63" i="6"/>
  <c r="Z77" i="4"/>
  <c r="Y76" i="4"/>
  <c r="V257" i="19"/>
  <c r="N143" i="36"/>
  <c r="L142" i="36"/>
  <c r="L125" i="36"/>
  <c r="P82" i="4"/>
  <c r="H82" i="4"/>
  <c r="L81" i="4"/>
  <c r="P75" i="4"/>
  <c r="H75" i="4"/>
  <c r="AF49" i="4"/>
  <c r="T73" i="4"/>
  <c r="AD75" i="4"/>
  <c r="AC78" i="4"/>
  <c r="AA79" i="4"/>
  <c r="Y81" i="4"/>
  <c r="X75" i="4"/>
  <c r="W82" i="4"/>
  <c r="V79" i="4"/>
  <c r="R8" i="4"/>
  <c r="N25" i="6"/>
  <c r="K23" i="6"/>
  <c r="I23" i="6"/>
  <c r="G23" i="6"/>
  <c r="AF26" i="23"/>
  <c r="AE26" i="17"/>
  <c r="AE26" i="4" s="1"/>
  <c r="AC24" i="17"/>
  <c r="AC24" i="4" s="1"/>
  <c r="AC138" i="19"/>
  <c r="AC42" i="19" s="1"/>
  <c r="AC42" i="17" s="1"/>
  <c r="AC42" i="4" s="1"/>
  <c r="AC71" i="4"/>
  <c r="V57" i="16"/>
  <c r="V52" i="17"/>
  <c r="V52" i="4" s="1"/>
  <c r="O219" i="19"/>
  <c r="O47" i="19" s="1"/>
  <c r="O47" i="17" s="1"/>
  <c r="O47" i="4" s="1"/>
  <c r="Y78" i="4"/>
  <c r="V72" i="4"/>
  <c r="W163" i="19"/>
  <c r="I171" i="19"/>
  <c r="I44" i="19"/>
  <c r="I44" i="17"/>
  <c r="I44" i="4" s="1"/>
  <c r="M187" i="19"/>
  <c r="M45" i="19" s="1"/>
  <c r="M45" i="17" s="1"/>
  <c r="M45" i="4" s="1"/>
  <c r="AA175" i="19"/>
  <c r="AA187" i="19"/>
  <c r="AA45" i="19" s="1"/>
  <c r="AA45" i="17" s="1"/>
  <c r="AA45" i="4" s="1"/>
  <c r="AE203" i="19"/>
  <c r="AE46" i="19" s="1"/>
  <c r="AE46" i="17" s="1"/>
  <c r="AE46" i="4" s="1"/>
  <c r="I219" i="19"/>
  <c r="I47" i="19" s="1"/>
  <c r="I47" i="17" s="1"/>
  <c r="I47" i="4" s="1"/>
  <c r="W207" i="19"/>
  <c r="W219" i="19" s="1"/>
  <c r="W47" i="19" s="1"/>
  <c r="W47" i="17" s="1"/>
  <c r="W47" i="4" s="1"/>
  <c r="AA235" i="19"/>
  <c r="AA50" i="19" s="1"/>
  <c r="AA50" i="17" s="1"/>
  <c r="AA50" i="4" s="1"/>
  <c r="T358" i="19"/>
  <c r="L23" i="6"/>
  <c r="K76" i="6"/>
  <c r="K76" i="4" s="1"/>
  <c r="T28" i="6"/>
  <c r="U28" i="6"/>
  <c r="AB28" i="6"/>
  <c r="Z76" i="4"/>
  <c r="M144" i="36"/>
  <c r="K134" i="36"/>
  <c r="O82" i="4"/>
  <c r="G82" i="4"/>
  <c r="K79" i="4"/>
  <c r="O75" i="4"/>
  <c r="G75" i="4"/>
  <c r="G73" i="4"/>
  <c r="T82" i="4"/>
  <c r="AE80" i="4"/>
  <c r="AB82" i="4"/>
  <c r="AA78" i="4"/>
  <c r="Y80" i="4"/>
  <c r="X74" i="4"/>
  <c r="V75" i="4"/>
  <c r="U82" i="4"/>
  <c r="P26" i="6"/>
  <c r="N24" i="6"/>
  <c r="K26" i="6"/>
  <c r="I26" i="6"/>
  <c r="G26" i="6"/>
  <c r="AF25" i="23"/>
  <c r="AE25" i="17"/>
  <c r="AE25" i="4" s="1"/>
  <c r="AC23" i="17"/>
  <c r="AC23" i="4" s="1"/>
  <c r="AF57" i="9"/>
  <c r="AE171" i="19"/>
  <c r="AE44" i="19" s="1"/>
  <c r="AE44" i="17" s="1"/>
  <c r="AE44" i="4" s="1"/>
  <c r="AE113" i="19"/>
  <c r="AE39" i="19" s="1"/>
  <c r="AD57" i="18"/>
  <c r="Q155" i="19"/>
  <c r="Q43" i="19" s="1"/>
  <c r="Q43" i="17" s="1"/>
  <c r="Q43" i="4" s="1"/>
  <c r="AE141" i="19"/>
  <c r="AE155" i="19" s="1"/>
  <c r="AE43" i="19" s="1"/>
  <c r="AE43" i="17" s="1"/>
  <c r="AE43" i="4" s="1"/>
  <c r="Q72" i="4"/>
  <c r="O72" i="4"/>
  <c r="I72" i="4"/>
  <c r="J138" i="19"/>
  <c r="J42" i="19" s="1"/>
  <c r="J42" i="17" s="1"/>
  <c r="X129" i="19"/>
  <c r="X138" i="19"/>
  <c r="X42" i="19" s="1"/>
  <c r="X42" i="17" s="1"/>
  <c r="X42" i="4"/>
  <c r="X203" i="19"/>
  <c r="X46" i="19"/>
  <c r="X46" i="17" s="1"/>
  <c r="X46" i="4" s="1"/>
  <c r="J219" i="19"/>
  <c r="J47" i="19" s="1"/>
  <c r="J47" i="17" s="1"/>
  <c r="J47" i="4" s="1"/>
  <c r="X207" i="19"/>
  <c r="X219" i="19" s="1"/>
  <c r="X47" i="19"/>
  <c r="X47" i="17" s="1"/>
  <c r="X47" i="4" s="1"/>
  <c r="T235" i="19"/>
  <c r="T50" i="19" s="1"/>
  <c r="AB235" i="19"/>
  <c r="AB50" i="19" s="1"/>
  <c r="AB50" i="17" s="1"/>
  <c r="AB50" i="4" s="1"/>
  <c r="F66" i="6"/>
  <c r="F60" i="6"/>
  <c r="G66" i="6"/>
  <c r="G66" i="4"/>
  <c r="G60" i="6"/>
  <c r="G60" i="4" s="1"/>
  <c r="Q66" i="6"/>
  <c r="Q66" i="4" s="1"/>
  <c r="Q60" i="6"/>
  <c r="Q60" i="4" s="1"/>
  <c r="O64" i="6"/>
  <c r="O64" i="4" s="1"/>
  <c r="O59" i="6"/>
  <c r="M23" i="6"/>
  <c r="J66" i="6"/>
  <c r="J66" i="4" s="1"/>
  <c r="J60" i="6"/>
  <c r="J60" i="4" s="1"/>
  <c r="I64" i="6"/>
  <c r="I64" i="4" s="1"/>
  <c r="H77" i="4"/>
  <c r="T77" i="4"/>
  <c r="AE64" i="4"/>
  <c r="AC28" i="6"/>
  <c r="AB77" i="4"/>
  <c r="AA76" i="4"/>
  <c r="X60" i="4"/>
  <c r="N125" i="36"/>
  <c r="L124" i="36"/>
  <c r="K125" i="36"/>
  <c r="N80" i="4"/>
  <c r="F80" i="4"/>
  <c r="L78" i="4"/>
  <c r="J74" i="4"/>
  <c r="J71" i="4"/>
  <c r="AF41" i="4"/>
  <c r="T81" i="4"/>
  <c r="AE79" i="4"/>
  <c r="AB81" i="4"/>
  <c r="AA75" i="4"/>
  <c r="W80" i="4"/>
  <c r="U81" i="4"/>
  <c r="AF20" i="4"/>
  <c r="P25" i="6"/>
  <c r="M26" i="6"/>
  <c r="K25" i="6"/>
  <c r="I25" i="6"/>
  <c r="G25" i="6"/>
  <c r="AF24" i="23"/>
  <c r="AE24" i="17"/>
  <c r="AE28" i="17" s="1"/>
  <c r="AC171" i="19"/>
  <c r="AC44" i="19" s="1"/>
  <c r="AC44" i="17"/>
  <c r="AC44" i="4" s="1"/>
  <c r="AC155" i="19"/>
  <c r="AC43" i="19" s="1"/>
  <c r="AC43" i="17" s="1"/>
  <c r="AC43" i="4"/>
  <c r="AA155" i="19"/>
  <c r="AA43" i="19"/>
  <c r="AA43" i="17"/>
  <c r="AA43" i="4"/>
  <c r="X72" i="4"/>
  <c r="N72" i="4"/>
  <c r="G72" i="4"/>
  <c r="Y138" i="19"/>
  <c r="Y42" i="19" s="1"/>
  <c r="Y42" i="17" s="1"/>
  <c r="Y42" i="4" s="1"/>
  <c r="U187" i="19"/>
  <c r="U45" i="19" s="1"/>
  <c r="U45" i="17" s="1"/>
  <c r="U45" i="4" s="1"/>
  <c r="Y207" i="19"/>
  <c r="Y219" i="19" s="1"/>
  <c r="Y47" i="19" s="1"/>
  <c r="Y47" i="17" s="1"/>
  <c r="Y47" i="4" s="1"/>
  <c r="K219" i="19"/>
  <c r="K47" i="19" s="1"/>
  <c r="K47" i="17" s="1"/>
  <c r="K47" i="4"/>
  <c r="U235" i="19"/>
  <c r="U50" i="19"/>
  <c r="U50" i="17"/>
  <c r="U50" i="4"/>
  <c r="AC235" i="19"/>
  <c r="AC50" i="19" s="1"/>
  <c r="AC50" i="17" s="1"/>
  <c r="AC50" i="4" s="1"/>
  <c r="W274" i="19"/>
  <c r="N23" i="6"/>
  <c r="M77" i="4"/>
  <c r="L76" i="6"/>
  <c r="L76" i="4" s="1"/>
  <c r="H76" i="6"/>
  <c r="H76" i="4" s="1"/>
  <c r="T76" i="4"/>
  <c r="AF76" i="6"/>
  <c r="U76" i="4"/>
  <c r="AD23" i="4"/>
  <c r="AB76" i="4"/>
  <c r="M143" i="36"/>
  <c r="K145" i="36"/>
  <c r="K124" i="36"/>
  <c r="AH124" i="42"/>
  <c r="Q81" i="4"/>
  <c r="I81" i="4"/>
  <c r="I71" i="4"/>
  <c r="AF36" i="4"/>
  <c r="AE75" i="4"/>
  <c r="AD82" i="4"/>
  <c r="AC73" i="4"/>
  <c r="AA74" i="4"/>
  <c r="Z81" i="4"/>
  <c r="Y75" i="4"/>
  <c r="X82" i="4"/>
  <c r="W79" i="4"/>
  <c r="V73" i="4"/>
  <c r="U80" i="4"/>
  <c r="T19" i="4"/>
  <c r="AF19" i="4" s="1"/>
  <c r="AF19" i="17"/>
  <c r="P24" i="6"/>
  <c r="M25" i="6"/>
  <c r="K24" i="6"/>
  <c r="I24" i="6"/>
  <c r="G24" i="6"/>
  <c r="AF23" i="23"/>
  <c r="AF77" i="6"/>
  <c r="AD138" i="19"/>
  <c r="AD42" i="19" s="1"/>
  <c r="AD42" i="17"/>
  <c r="AD42" i="4"/>
  <c r="AF15" i="4"/>
  <c r="AB325" i="19"/>
  <c r="AA39" i="17"/>
  <c r="AF243" i="19"/>
  <c r="AF257" i="19"/>
  <c r="R31" i="6"/>
  <c r="Z129" i="19"/>
  <c r="L138" i="19"/>
  <c r="L42" i="19" s="1"/>
  <c r="L42" i="17" s="1"/>
  <c r="H187" i="19"/>
  <c r="H45" i="19" s="1"/>
  <c r="H45" i="17" s="1"/>
  <c r="H45" i="4" s="1"/>
  <c r="V175" i="19"/>
  <c r="Z203" i="19"/>
  <c r="Z46" i="19"/>
  <c r="Z46" i="17" s="1"/>
  <c r="Z46" i="4" s="1"/>
  <c r="Z207" i="19"/>
  <c r="Z219" i="19" s="1"/>
  <c r="Z47" i="19" s="1"/>
  <c r="Z47" i="17" s="1"/>
  <c r="Z47" i="4" s="1"/>
  <c r="L219" i="19"/>
  <c r="L47" i="19"/>
  <c r="L47" i="17"/>
  <c r="L47" i="4" s="1"/>
  <c r="V235" i="19"/>
  <c r="V50" i="19"/>
  <c r="V50" i="17"/>
  <c r="V50" i="4"/>
  <c r="F64" i="6"/>
  <c r="F59" i="6"/>
  <c r="G64" i="6"/>
  <c r="G64" i="4" s="1"/>
  <c r="G59" i="6"/>
  <c r="Q64" i="6"/>
  <c r="Q64" i="4"/>
  <c r="O23" i="6"/>
  <c r="M76" i="6"/>
  <c r="M76" i="4" s="1"/>
  <c r="K66" i="6"/>
  <c r="K66" i="4" s="1"/>
  <c r="K60" i="6"/>
  <c r="K60" i="4"/>
  <c r="J64" i="6"/>
  <c r="J64" i="4" s="1"/>
  <c r="I77" i="4"/>
  <c r="T66" i="4"/>
  <c r="AF66" i="6"/>
  <c r="U66" i="4"/>
  <c r="AE28" i="6"/>
  <c r="AE23" i="4"/>
  <c r="AD77" i="4"/>
  <c r="AC76" i="4"/>
  <c r="W59" i="4"/>
  <c r="Y308" i="19"/>
  <c r="L144" i="36"/>
  <c r="K144" i="36"/>
  <c r="AH144" i="42"/>
  <c r="L82" i="4"/>
  <c r="H74" i="4"/>
  <c r="T79" i="4"/>
  <c r="AD81" i="4"/>
  <c r="AC82" i="4"/>
  <c r="AB79" i="4"/>
  <c r="AA73" i="4"/>
  <c r="Z80" i="4"/>
  <c r="X81" i="4"/>
  <c r="W78" i="4"/>
  <c r="V71" i="4"/>
  <c r="U79" i="4"/>
  <c r="R20" i="4"/>
  <c r="O26" i="6"/>
  <c r="M24" i="6"/>
  <c r="J23" i="6"/>
  <c r="H23" i="6"/>
  <c r="F23" i="6"/>
  <c r="AA55" i="4"/>
  <c r="AF55" i="4" s="1"/>
  <c r="AF55" i="17"/>
  <c r="AD187" i="19"/>
  <c r="AD45" i="19"/>
  <c r="AD45" i="17" s="1"/>
  <c r="AD45" i="4" s="1"/>
  <c r="AD39" i="17"/>
  <c r="AA163" i="19"/>
  <c r="M171" i="19"/>
  <c r="M44" i="19"/>
  <c r="M44" i="17"/>
  <c r="M44" i="4" s="1"/>
  <c r="Q187" i="19"/>
  <c r="Q45" i="19"/>
  <c r="Q45" i="17"/>
  <c r="Q45" i="4"/>
  <c r="AE175" i="19"/>
  <c r="AE187" i="19" s="1"/>
  <c r="AE45" i="19" s="1"/>
  <c r="AE45" i="17" s="1"/>
  <c r="AE45" i="4" s="1"/>
  <c r="M219" i="19"/>
  <c r="M47" i="19" s="1"/>
  <c r="M47" i="17" s="1"/>
  <c r="M47" i="4" s="1"/>
  <c r="AA207" i="19"/>
  <c r="W235" i="19"/>
  <c r="W50" i="19"/>
  <c r="W50" i="17"/>
  <c r="W50" i="4"/>
  <c r="AE235" i="19"/>
  <c r="AE50" i="19"/>
  <c r="AE50" i="17"/>
  <c r="AE50" i="4" s="1"/>
  <c r="P23" i="6"/>
  <c r="N76" i="6"/>
  <c r="N76" i="4" s="1"/>
  <c r="I76" i="6"/>
  <c r="I76" i="4" s="1"/>
  <c r="AE77" i="4"/>
  <c r="AD76" i="4"/>
  <c r="K143" i="36"/>
  <c r="AH143" i="42"/>
  <c r="O79" i="4"/>
  <c r="G79" i="4"/>
  <c r="K75" i="4"/>
  <c r="O74" i="4"/>
  <c r="G74" i="4"/>
  <c r="AF34" i="4"/>
  <c r="T78" i="4"/>
  <c r="AD80" i="4"/>
  <c r="AC81" i="4"/>
  <c r="AB75" i="4"/>
  <c r="AA82" i="4"/>
  <c r="Z79" i="4"/>
  <c r="Y73" i="4"/>
  <c r="X80" i="4"/>
  <c r="W75" i="4"/>
  <c r="V82" i="4"/>
  <c r="U78" i="4"/>
  <c r="AF14" i="4"/>
  <c r="R18" i="4"/>
  <c r="O25" i="6"/>
  <c r="L26" i="6"/>
  <c r="J26" i="6"/>
  <c r="H26" i="6"/>
  <c r="F26" i="6"/>
  <c r="AF23" i="6"/>
  <c r="AF67" i="9"/>
  <c r="AE125" i="9"/>
  <c r="AE71" i="9"/>
  <c r="AC87" i="32"/>
  <c r="AC77" i="32"/>
  <c r="AC69" i="32"/>
  <c r="AC59" i="32"/>
  <c r="AC51" i="32"/>
  <c r="AC41" i="32"/>
  <c r="AC124" i="19"/>
  <c r="AC40" i="19"/>
  <c r="AC40" i="17"/>
  <c r="AC40" i="4" s="1"/>
  <c r="AC57" i="18"/>
  <c r="AA85" i="32"/>
  <c r="Z76" i="32"/>
  <c r="Z53" i="32"/>
  <c r="Y86" i="32"/>
  <c r="Y61" i="32"/>
  <c r="Z125" i="9"/>
  <c r="Z71" i="9"/>
  <c r="Y171" i="19"/>
  <c r="Y44" i="19" s="1"/>
  <c r="Y44" i="17" s="1"/>
  <c r="Y44" i="4" s="1"/>
  <c r="V171" i="19"/>
  <c r="V44" i="19" s="1"/>
  <c r="V44" i="17" s="1"/>
  <c r="V44" i="4" s="1"/>
  <c r="T155" i="19"/>
  <c r="T43" i="19"/>
  <c r="Q124" i="19"/>
  <c r="Q40" i="19"/>
  <c r="Q40" i="17" s="1"/>
  <c r="Q40" i="4" s="1"/>
  <c r="Q63" i="6"/>
  <c r="Q63" i="4" s="1"/>
  <c r="O187" i="19"/>
  <c r="O45" i="19" s="1"/>
  <c r="O45" i="17" s="1"/>
  <c r="O45" i="4" s="1"/>
  <c r="O125" i="9"/>
  <c r="O71" i="9"/>
  <c r="X113" i="19"/>
  <c r="X39" i="19" s="1"/>
  <c r="AC113" i="19"/>
  <c r="AC39" i="19"/>
  <c r="AA219" i="19"/>
  <c r="AA47" i="19" s="1"/>
  <c r="AA47" i="17" s="1"/>
  <c r="AA47" i="4" s="1"/>
  <c r="Y37" i="32"/>
  <c r="Y45" i="32"/>
  <c r="Y55" i="32"/>
  <c r="Y73" i="32"/>
  <c r="Y83" i="32"/>
  <c r="Y91" i="32"/>
  <c r="Y38" i="32"/>
  <c r="Y56" i="32"/>
  <c r="Y74" i="32"/>
  <c r="Y84" i="32"/>
  <c r="Y39" i="32"/>
  <c r="Y57" i="32"/>
  <c r="Y75" i="32"/>
  <c r="Y85" i="32"/>
  <c r="Y41" i="32"/>
  <c r="Y51" i="32"/>
  <c r="Y59" i="32"/>
  <c r="Y69" i="32"/>
  <c r="Y77" i="32"/>
  <c r="Y87" i="32"/>
  <c r="Y42" i="32"/>
  <c r="Y52" i="32"/>
  <c r="Y60" i="32"/>
  <c r="Y70" i="32"/>
  <c r="Y88" i="32"/>
  <c r="W125" i="9"/>
  <c r="W71" i="9"/>
  <c r="U155" i="19"/>
  <c r="U43" i="19" s="1"/>
  <c r="U43" i="17" s="1"/>
  <c r="U43" i="4" s="1"/>
  <c r="U124" i="19"/>
  <c r="U40" i="19"/>
  <c r="Q138" i="19"/>
  <c r="Q42" i="19" s="1"/>
  <c r="Q42" i="17" s="1"/>
  <c r="Q42" i="4" s="1"/>
  <c r="Q113" i="19"/>
  <c r="Q39" i="19" s="1"/>
  <c r="J171" i="19"/>
  <c r="J44" i="19"/>
  <c r="J44" i="17"/>
  <c r="J44" i="4"/>
  <c r="I187" i="19"/>
  <c r="I45" i="19"/>
  <c r="I45" i="17"/>
  <c r="I45" i="4" s="1"/>
  <c r="W174" i="19"/>
  <c r="H171" i="19"/>
  <c r="H44" i="19" s="1"/>
  <c r="H44" i="17" s="1"/>
  <c r="H44" i="4" s="1"/>
  <c r="AC187" i="19"/>
  <c r="AC45" i="19"/>
  <c r="AC45" i="17"/>
  <c r="AC45" i="4" s="1"/>
  <c r="AB138" i="19"/>
  <c r="AB42" i="19"/>
  <c r="AB42" i="17" s="1"/>
  <c r="AB42" i="4" s="1"/>
  <c r="Z171" i="19"/>
  <c r="Z44" i="19" s="1"/>
  <c r="Z44" i="17" s="1"/>
  <c r="Z44" i="4" s="1"/>
  <c r="V187" i="19"/>
  <c r="V45" i="19"/>
  <c r="V45" i="17"/>
  <c r="V45" i="4" s="1"/>
  <c r="T187" i="19"/>
  <c r="T45" i="19"/>
  <c r="Q171" i="19"/>
  <c r="Q44" i="19" s="1"/>
  <c r="Q44" i="17" s="1"/>
  <c r="Q44" i="4" s="1"/>
  <c r="AA40" i="32"/>
  <c r="AB187" i="19"/>
  <c r="AB45" i="19"/>
  <c r="AB45" i="17" s="1"/>
  <c r="AB45" i="4" s="1"/>
  <c r="AB113" i="19"/>
  <c r="AB39" i="19" s="1"/>
  <c r="Z90" i="32"/>
  <c r="Z68" i="32"/>
  <c r="Z43" i="32"/>
  <c r="Y76" i="32"/>
  <c r="Y53" i="32"/>
  <c r="Y187" i="19"/>
  <c r="Y45" i="19"/>
  <c r="Y45" i="17" s="1"/>
  <c r="Y45" i="4" s="1"/>
  <c r="Y155" i="19"/>
  <c r="Y43" i="19" s="1"/>
  <c r="Y43" i="17" s="1"/>
  <c r="Y43" i="4" s="1"/>
  <c r="U219" i="19"/>
  <c r="U47" i="19"/>
  <c r="U47" i="17"/>
  <c r="U47" i="4" s="1"/>
  <c r="T138" i="19"/>
  <c r="T42" i="19"/>
  <c r="Q219" i="19"/>
  <c r="Q47" i="19" s="1"/>
  <c r="Q47" i="17" s="1"/>
  <c r="Q47" i="4" s="1"/>
  <c r="P138" i="19"/>
  <c r="P42" i="19"/>
  <c r="P42" i="17" s="1"/>
  <c r="P57" i="18"/>
  <c r="N138" i="19"/>
  <c r="N42" i="19" s="1"/>
  <c r="N42" i="17" s="1"/>
  <c r="N57" i="18"/>
  <c r="M155" i="19"/>
  <c r="M43" i="19" s="1"/>
  <c r="M43" i="17" s="1"/>
  <c r="M43" i="4" s="1"/>
  <c r="L155" i="19"/>
  <c r="L43" i="19"/>
  <c r="L43" i="17" s="1"/>
  <c r="L43" i="4" s="1"/>
  <c r="Z141" i="19"/>
  <c r="K155" i="19"/>
  <c r="K43" i="19" s="1"/>
  <c r="K43" i="17" s="1"/>
  <c r="K43" i="4" s="1"/>
  <c r="G219" i="19"/>
  <c r="G47" i="19" s="1"/>
  <c r="G47" i="17" s="1"/>
  <c r="G47" i="4" s="1"/>
  <c r="F194" i="42"/>
  <c r="G209" i="2"/>
  <c r="H206" i="2" s="1"/>
  <c r="H209" i="2" s="1"/>
  <c r="I206" i="2" s="1"/>
  <c r="I209" i="2" s="1"/>
  <c r="J206" i="2" s="1"/>
  <c r="AA30" i="12"/>
  <c r="AA37" i="12" s="1"/>
  <c r="AB30" i="12"/>
  <c r="AB37" i="12" s="1"/>
  <c r="M30" i="12"/>
  <c r="M37" i="12" s="1"/>
  <c r="AC30" i="12"/>
  <c r="AC37" i="12" s="1"/>
  <c r="F30" i="12"/>
  <c r="F37" i="12" s="1"/>
  <c r="N30" i="12"/>
  <c r="N37" i="12" s="1"/>
  <c r="V30" i="12"/>
  <c r="V37" i="12" s="1"/>
  <c r="H30" i="12"/>
  <c r="H37" i="12" s="1"/>
  <c r="P30" i="12"/>
  <c r="P37" i="12" s="1"/>
  <c r="X30" i="12"/>
  <c r="X37" i="12" s="1"/>
  <c r="J30" i="12"/>
  <c r="J37" i="12" s="1"/>
  <c r="W30" i="12"/>
  <c r="W37" i="12" s="1"/>
  <c r="Y30" i="12"/>
  <c r="Y37" i="12" s="1"/>
  <c r="Z30" i="12"/>
  <c r="Z37" i="12" s="1"/>
  <c r="G30" i="12"/>
  <c r="G37" i="12" s="1"/>
  <c r="AE30" i="12"/>
  <c r="AE37" i="12" s="1"/>
  <c r="O30" i="12"/>
  <c r="O37" i="12" s="1"/>
  <c r="Q30" i="12"/>
  <c r="Q37" i="12" s="1"/>
  <c r="F30" i="13"/>
  <c r="G30" i="13"/>
  <c r="G37" i="13" s="1"/>
  <c r="I30" i="11"/>
  <c r="I37" i="11" s="1"/>
  <c r="K30" i="10"/>
  <c r="K37" i="10" s="1"/>
  <c r="L30" i="13"/>
  <c r="L37" i="13" s="1"/>
  <c r="M30" i="19"/>
  <c r="M37" i="19" s="1"/>
  <c r="I30" i="13"/>
  <c r="I37" i="13" s="1"/>
  <c r="N30" i="13"/>
  <c r="N37" i="13" s="1"/>
  <c r="K30" i="13"/>
  <c r="K37" i="13" s="1"/>
  <c r="P30" i="13"/>
  <c r="P37" i="13" s="1"/>
  <c r="Q30" i="19"/>
  <c r="Q37" i="19" s="1"/>
  <c r="H30" i="13"/>
  <c r="H37" i="13" s="1"/>
  <c r="M30" i="13"/>
  <c r="M37" i="13" s="1"/>
  <c r="Q30" i="10"/>
  <c r="Q37" i="10" s="1"/>
  <c r="J30" i="13"/>
  <c r="J37" i="13" s="1"/>
  <c r="Q30" i="11"/>
  <c r="Q37" i="11" s="1"/>
  <c r="Q30" i="13"/>
  <c r="Q37" i="13" s="1"/>
  <c r="O30" i="13"/>
  <c r="O37" i="13" s="1"/>
  <c r="AC91" i="32"/>
  <c r="AC83" i="32"/>
  <c r="AC73" i="32"/>
  <c r="AC55" i="32"/>
  <c r="AC45" i="32"/>
  <c r="AB57" i="32"/>
  <c r="AA75" i="32"/>
  <c r="AA57" i="32"/>
  <c r="Z89" i="32"/>
  <c r="Z62" i="32"/>
  <c r="Y72" i="32"/>
  <c r="Z124" i="19"/>
  <c r="Z40" i="19"/>
  <c r="Z40" i="17" s="1"/>
  <c r="X171" i="19"/>
  <c r="X44" i="19"/>
  <c r="X44" i="17" s="1"/>
  <c r="X44" i="4" s="1"/>
  <c r="X125" i="9"/>
  <c r="X71" i="9" s="1"/>
  <c r="W171" i="19"/>
  <c r="W44" i="19" s="1"/>
  <c r="W44" i="17" s="1"/>
  <c r="W44" i="4" s="1"/>
  <c r="U138" i="19"/>
  <c r="U42" i="19" s="1"/>
  <c r="U42" i="17" s="1"/>
  <c r="U42" i="4" s="1"/>
  <c r="U125" i="9"/>
  <c r="P219" i="19"/>
  <c r="P47" i="19" s="1"/>
  <c r="P47" i="17" s="1"/>
  <c r="P47" i="4" s="1"/>
  <c r="N219" i="19"/>
  <c r="N47" i="19"/>
  <c r="N47" i="17" s="1"/>
  <c r="N47" i="4" s="1"/>
  <c r="M124" i="19"/>
  <c r="M40" i="19"/>
  <c r="M40" i="17"/>
  <c r="K125" i="9"/>
  <c r="K71" i="9"/>
  <c r="J28" i="16"/>
  <c r="I113" i="19"/>
  <c r="I39" i="19"/>
  <c r="AA171" i="19"/>
  <c r="AA44" i="19" s="1"/>
  <c r="AA44" i="17" s="1"/>
  <c r="AA44" i="4" s="1"/>
  <c r="Z138" i="19"/>
  <c r="Z42" i="19"/>
  <c r="Z42" i="17" s="1"/>
  <c r="Z42" i="4" s="1"/>
  <c r="Y113" i="19"/>
  <c r="Y39" i="19" s="1"/>
  <c r="Y125" i="9"/>
  <c r="Y71" i="9" s="1"/>
  <c r="U171" i="19"/>
  <c r="U44" i="19"/>
  <c r="U44" i="17"/>
  <c r="U44" i="4" s="1"/>
  <c r="P187" i="19"/>
  <c r="P45" i="19" s="1"/>
  <c r="P45" i="17" s="1"/>
  <c r="P45" i="4" s="1"/>
  <c r="P125" i="9"/>
  <c r="P71" i="9"/>
  <c r="N187" i="19"/>
  <c r="N45" i="19"/>
  <c r="N45" i="17" s="1"/>
  <c r="N45" i="4" s="1"/>
  <c r="N125" i="9"/>
  <c r="N71" i="9" s="1"/>
  <c r="M138" i="19"/>
  <c r="M42" i="19" s="1"/>
  <c r="M42" i="17" s="1"/>
  <c r="M42" i="4" s="1"/>
  <c r="AA127" i="19"/>
  <c r="L171" i="19"/>
  <c r="L44" i="19" s="1"/>
  <c r="L44" i="17" s="1"/>
  <c r="L44" i="4" s="1"/>
  <c r="I138" i="19"/>
  <c r="I42" i="19"/>
  <c r="I42" i="17" s="1"/>
  <c r="I42" i="4" s="1"/>
  <c r="W116" i="19"/>
  <c r="I124" i="19"/>
  <c r="I40" i="19"/>
  <c r="I40" i="17" s="1"/>
  <c r="I40" i="4" s="1"/>
  <c r="T161" i="19"/>
  <c r="F171" i="19"/>
  <c r="F44" i="19" s="1"/>
  <c r="AA41" i="32"/>
  <c r="AA51" i="32"/>
  <c r="AA59" i="32"/>
  <c r="AA69" i="32"/>
  <c r="AA77" i="32"/>
  <c r="AA87" i="32"/>
  <c r="AA42" i="32"/>
  <c r="AA52" i="32"/>
  <c r="AA60" i="32"/>
  <c r="AA70" i="32"/>
  <c r="AA88" i="32"/>
  <c r="AA36" i="32"/>
  <c r="AA44" i="32"/>
  <c r="AA54" i="32"/>
  <c r="AA62" i="32"/>
  <c r="AA72" i="32"/>
  <c r="AA90" i="32"/>
  <c r="AA37" i="32"/>
  <c r="AA45" i="32"/>
  <c r="AA55" i="32"/>
  <c r="AA73" i="32"/>
  <c r="AA83" i="32"/>
  <c r="AA91" i="32"/>
  <c r="Z37" i="32"/>
  <c r="Z45" i="32"/>
  <c r="Z55" i="32"/>
  <c r="Z73" i="32"/>
  <c r="Z83" i="32"/>
  <c r="Z91" i="32"/>
  <c r="Z38" i="32"/>
  <c r="Z56" i="32"/>
  <c r="Z74" i="32"/>
  <c r="Z84" i="32"/>
  <c r="Z39" i="32"/>
  <c r="Z57" i="32"/>
  <c r="Z75" i="32"/>
  <c r="Z85" i="32"/>
  <c r="Z41" i="32"/>
  <c r="Z51" i="32"/>
  <c r="Z59" i="32"/>
  <c r="Z69" i="32"/>
  <c r="Z77" i="32"/>
  <c r="Z87" i="32"/>
  <c r="Z42" i="32"/>
  <c r="Z52" i="32"/>
  <c r="Z60" i="32"/>
  <c r="Z70" i="32"/>
  <c r="Z88" i="32"/>
  <c r="Y90" i="32"/>
  <c r="Y68" i="32"/>
  <c r="Y43" i="32"/>
  <c r="AA27" i="5"/>
  <c r="AA81" i="5" s="1"/>
  <c r="U6" i="23" s="1"/>
  <c r="U17" i="23" s="1"/>
  <c r="AB27" i="5"/>
  <c r="AB81" i="5" s="1"/>
  <c r="V6" i="23" s="1"/>
  <c r="V16" i="23" s="1"/>
  <c r="Z27" i="5"/>
  <c r="Z81" i="5" s="1"/>
  <c r="AE27" i="5"/>
  <c r="AE81" i="5" s="1"/>
  <c r="Y6" i="23" s="1"/>
  <c r="AI27" i="5"/>
  <c r="AI81" i="5" s="1"/>
  <c r="AC6" i="23" s="1"/>
  <c r="AF27" i="5"/>
  <c r="AF81" i="5" s="1"/>
  <c r="Z6" i="23" s="1"/>
  <c r="AG27" i="5"/>
  <c r="AG81" i="5" s="1"/>
  <c r="AA6" i="23" s="1"/>
  <c r="AA9" i="23" s="1"/>
  <c r="AA11" i="23" s="1"/>
  <c r="AD27" i="5"/>
  <c r="AD81" i="5" s="1"/>
  <c r="X6" i="23" s="1"/>
  <c r="X9" i="23" s="1"/>
  <c r="X11" i="23" s="1"/>
  <c r="AH27" i="5"/>
  <c r="AH81" i="5" s="1"/>
  <c r="AB6" i="23" s="1"/>
  <c r="AJ27" i="5"/>
  <c r="AJ81" i="5" s="1"/>
  <c r="AD6" i="23" s="1"/>
  <c r="AA19" i="5"/>
  <c r="AB19" i="5"/>
  <c r="Z19" i="5"/>
  <c r="AE19" i="5"/>
  <c r="AI19" i="5"/>
  <c r="AF19" i="5"/>
  <c r="AG19" i="5"/>
  <c r="AJ19" i="5"/>
  <c r="AH19" i="5"/>
  <c r="AD19" i="5"/>
  <c r="AA13" i="5"/>
  <c r="AB13" i="5"/>
  <c r="Z13" i="5"/>
  <c r="AD13" i="5"/>
  <c r="AE13" i="5"/>
  <c r="AI13" i="5"/>
  <c r="AG13" i="5"/>
  <c r="AK13" i="5"/>
  <c r="Q125" i="9"/>
  <c r="Q71" i="9"/>
  <c r="O138" i="19"/>
  <c r="O42" i="19" s="1"/>
  <c r="O42" i="17" s="1"/>
  <c r="O57" i="18"/>
  <c r="L125" i="9"/>
  <c r="L71" i="9"/>
  <c r="AB26" i="5"/>
  <c r="Z26" i="5"/>
  <c r="AE26" i="5"/>
  <c r="AI26" i="5"/>
  <c r="AF26" i="5"/>
  <c r="AJ26" i="5"/>
  <c r="AG26" i="5"/>
  <c r="AK26" i="5"/>
  <c r="AC26" i="5"/>
  <c r="AA26" i="5"/>
  <c r="AD26" i="5"/>
  <c r="AH26" i="5"/>
  <c r="AB18" i="5"/>
  <c r="Z18" i="5"/>
  <c r="AE18" i="5"/>
  <c r="AI18" i="5"/>
  <c r="AC18" i="5"/>
  <c r="AF18" i="5"/>
  <c r="AJ18" i="5"/>
  <c r="AG18" i="5"/>
  <c r="AK18" i="5"/>
  <c r="AA18" i="5"/>
  <c r="AD18" i="5"/>
  <c r="AH18" i="5"/>
  <c r="AB5" i="5"/>
  <c r="Z5" i="5"/>
  <c r="AA5" i="5"/>
  <c r="AF5" i="5"/>
  <c r="AJ5" i="5"/>
  <c r="AG5" i="5"/>
  <c r="AD5" i="5"/>
  <c r="AI5" i="5"/>
  <c r="AK5" i="5"/>
  <c r="AE5" i="5"/>
  <c r="H138" i="19"/>
  <c r="H42" i="19"/>
  <c r="H42" i="17" s="1"/>
  <c r="G187" i="19"/>
  <c r="G45" i="19"/>
  <c r="G45" i="17" s="1"/>
  <c r="G45" i="4" s="1"/>
  <c r="P10" i="5"/>
  <c r="P20" i="5"/>
  <c r="P28" i="5"/>
  <c r="Q3" i="5"/>
  <c r="Q15" i="5"/>
  <c r="Q23" i="5"/>
  <c r="Q31" i="5"/>
  <c r="Q37" i="5"/>
  <c r="Q128" i="5"/>
  <c r="Q140" i="5"/>
  <c r="Q148" i="5"/>
  <c r="Q154" i="5"/>
  <c r="Q169" i="5"/>
  <c r="Q177" i="5"/>
  <c r="P21" i="5"/>
  <c r="P29" i="5"/>
  <c r="Q4" i="5"/>
  <c r="Q16" i="5"/>
  <c r="Q24" i="5"/>
  <c r="Q32" i="5"/>
  <c r="Q129" i="5"/>
  <c r="Q149" i="5"/>
  <c r="Q155" i="5"/>
  <c r="Q170" i="5"/>
  <c r="P12" i="5"/>
  <c r="P30" i="5"/>
  <c r="Q5" i="5"/>
  <c r="Q17" i="5"/>
  <c r="Q25" i="5"/>
  <c r="Q79" i="5" s="1"/>
  <c r="L6" i="19" s="1"/>
  <c r="Q132" i="5"/>
  <c r="Q130" i="5"/>
  <c r="Q142" i="5"/>
  <c r="Q150" i="5"/>
  <c r="Q163" i="5"/>
  <c r="Q171" i="5"/>
  <c r="P15" i="5"/>
  <c r="P23" i="5"/>
  <c r="P31" i="5"/>
  <c r="Q9" i="5"/>
  <c r="Q6" i="5"/>
  <c r="Q18" i="5"/>
  <c r="Q26" i="5"/>
  <c r="Q133" i="5"/>
  <c r="Q131" i="5"/>
  <c r="Q143" i="5"/>
  <c r="Q164" i="5"/>
  <c r="Q172" i="5"/>
  <c r="P16" i="5"/>
  <c r="P24" i="5"/>
  <c r="P32" i="5"/>
  <c r="Q10" i="5"/>
  <c r="Q7" i="5"/>
  <c r="Q74" i="5" s="1"/>
  <c r="Q19" i="5"/>
  <c r="Q27" i="5"/>
  <c r="Q81" i="5" s="1"/>
  <c r="L6" i="23" s="1"/>
  <c r="L9" i="23" s="1"/>
  <c r="L11" i="23" s="1"/>
  <c r="Q33" i="5"/>
  <c r="Q134" i="5"/>
  <c r="Q136" i="5"/>
  <c r="Q144" i="5"/>
  <c r="Q165" i="5"/>
  <c r="Q173" i="5"/>
  <c r="P17" i="5"/>
  <c r="Q11" i="5"/>
  <c r="Q8" i="5"/>
  <c r="Q20" i="5"/>
  <c r="Q28" i="5"/>
  <c r="Q34" i="5"/>
  <c r="Q135" i="5"/>
  <c r="Q137" i="5"/>
  <c r="Q145" i="5"/>
  <c r="Q151" i="5"/>
  <c r="Q166" i="5"/>
  <c r="Q174" i="5"/>
  <c r="P6" i="5"/>
  <c r="P18" i="5"/>
  <c r="P26" i="5"/>
  <c r="Q13" i="5"/>
  <c r="Q21" i="5"/>
  <c r="Q29" i="5"/>
  <c r="Q35" i="5"/>
  <c r="Q126" i="5"/>
  <c r="Q138" i="5"/>
  <c r="Q146" i="5"/>
  <c r="Q152" i="5"/>
  <c r="Q167" i="5"/>
  <c r="Q175" i="5"/>
  <c r="P144" i="5"/>
  <c r="Q127" i="5"/>
  <c r="Q41" i="5"/>
  <c r="Q52" i="5"/>
  <c r="P27" i="5"/>
  <c r="P81" i="5" s="1"/>
  <c r="K6" i="23" s="1"/>
  <c r="Q12" i="5"/>
  <c r="Q139" i="5"/>
  <c r="Q14" i="5"/>
  <c r="Q147" i="5"/>
  <c r="Q22" i="5"/>
  <c r="Q73" i="5" s="1"/>
  <c r="Q30" i="5"/>
  <c r="Q153" i="5"/>
  <c r="Q168" i="5"/>
  <c r="Q36" i="5"/>
  <c r="Q176" i="5"/>
  <c r="Q48" i="5"/>
  <c r="Q50" i="5"/>
  <c r="S88" i="32"/>
  <c r="S70" i="32"/>
  <c r="S60" i="32"/>
  <c r="S52" i="32"/>
  <c r="S42" i="32"/>
  <c r="AB25" i="5"/>
  <c r="AB79" i="5" s="1"/>
  <c r="V6" i="19" s="1"/>
  <c r="Z25" i="5"/>
  <c r="Z79" i="5" s="1"/>
  <c r="T6" i="19" s="1"/>
  <c r="AA25" i="5"/>
  <c r="AA79" i="5" s="1"/>
  <c r="U6" i="19" s="1"/>
  <c r="AF25" i="5"/>
  <c r="AF79" i="5" s="1"/>
  <c r="Z6" i="19" s="1"/>
  <c r="AJ25" i="5"/>
  <c r="AJ79" i="5" s="1"/>
  <c r="AD6" i="19" s="1"/>
  <c r="AG25" i="5"/>
  <c r="AG79" i="5" s="1"/>
  <c r="AA6" i="19" s="1"/>
  <c r="AD25" i="5"/>
  <c r="AD79" i="5" s="1"/>
  <c r="X6" i="19" s="1"/>
  <c r="AE25" i="5"/>
  <c r="AE79" i="5" s="1"/>
  <c r="Y6" i="19" s="1"/>
  <c r="AK25" i="5"/>
  <c r="AK79" i="5" s="1"/>
  <c r="AE6" i="19" s="1"/>
  <c r="AI25" i="5"/>
  <c r="AI79" i="5" s="1"/>
  <c r="AC6" i="19" s="1"/>
  <c r="AC9" i="19" s="1"/>
  <c r="Z16" i="5"/>
  <c r="AA16" i="5"/>
  <c r="AC16" i="5"/>
  <c r="AG16" i="5"/>
  <c r="AK16" i="5"/>
  <c r="AB16" i="5"/>
  <c r="AD16" i="5"/>
  <c r="AE16" i="5"/>
  <c r="AI16" i="5"/>
  <c r="AB6" i="5"/>
  <c r="Z6" i="5"/>
  <c r="AE6" i="5"/>
  <c r="AI6" i="5"/>
  <c r="AF6" i="5"/>
  <c r="AJ6" i="5"/>
  <c r="AA6" i="5"/>
  <c r="AG6" i="5"/>
  <c r="AK6" i="5"/>
  <c r="AC6" i="5"/>
  <c r="AD6" i="5"/>
  <c r="AH6" i="5"/>
  <c r="L91" i="32"/>
  <c r="L83" i="32"/>
  <c r="L73" i="32"/>
  <c r="L55" i="32"/>
  <c r="L45" i="32"/>
  <c r="L37" i="32"/>
  <c r="J155" i="19"/>
  <c r="J43" i="19"/>
  <c r="J43" i="17" s="1"/>
  <c r="J43" i="4" s="1"/>
  <c r="K54" i="5"/>
  <c r="L54" i="5"/>
  <c r="K43" i="5"/>
  <c r="L43" i="5"/>
  <c r="N57" i="6"/>
  <c r="X88" i="32"/>
  <c r="X70" i="32"/>
  <c r="X60" i="32"/>
  <c r="X52" i="32"/>
  <c r="X42" i="32"/>
  <c r="W38" i="32"/>
  <c r="V88" i="32"/>
  <c r="V70" i="32"/>
  <c r="V60" i="32"/>
  <c r="V52" i="32"/>
  <c r="V42" i="32"/>
  <c r="AB44" i="5"/>
  <c r="S87" i="32"/>
  <c r="S77" i="32"/>
  <c r="S69" i="32"/>
  <c r="S59" i="32"/>
  <c r="S51" i="32"/>
  <c r="S41" i="32"/>
  <c r="Z24" i="5"/>
  <c r="AA24" i="5"/>
  <c r="AG24" i="5"/>
  <c r="AK24" i="5"/>
  <c r="AB24" i="5"/>
  <c r="AC24" i="5"/>
  <c r="AD24" i="5"/>
  <c r="AE24" i="5"/>
  <c r="AI24" i="5"/>
  <c r="AA15" i="5"/>
  <c r="AB15" i="5"/>
  <c r="Z15" i="5"/>
  <c r="AG15" i="5"/>
  <c r="AK15" i="5"/>
  <c r="AD15" i="5"/>
  <c r="AH15" i="5"/>
  <c r="AE15" i="5"/>
  <c r="AI15" i="5"/>
  <c r="AJ15" i="5"/>
  <c r="AF15" i="5"/>
  <c r="AB17" i="5"/>
  <c r="Z17" i="5"/>
  <c r="AA17" i="5"/>
  <c r="AF17" i="5"/>
  <c r="AJ17" i="5"/>
  <c r="AG17" i="5"/>
  <c r="AD17" i="5"/>
  <c r="AE17" i="5"/>
  <c r="AK17" i="5"/>
  <c r="AI17" i="5"/>
  <c r="N91" i="32"/>
  <c r="N83" i="32"/>
  <c r="N73" i="32"/>
  <c r="N55" i="32"/>
  <c r="N45" i="32"/>
  <c r="N37" i="32"/>
  <c r="M91" i="32"/>
  <c r="M83" i="32"/>
  <c r="M73" i="32"/>
  <c r="M55" i="32"/>
  <c r="M45" i="32"/>
  <c r="M37" i="32"/>
  <c r="L90" i="32"/>
  <c r="L72" i="32"/>
  <c r="L62" i="32"/>
  <c r="L54" i="32"/>
  <c r="L44" i="32"/>
  <c r="L36" i="32"/>
  <c r="M54" i="5"/>
  <c r="AB26" i="2"/>
  <c r="O8" i="2"/>
  <c r="S86" i="32"/>
  <c r="S76" i="32"/>
  <c r="S68" i="32"/>
  <c r="S58" i="32"/>
  <c r="S40" i="32"/>
  <c r="Z37" i="5"/>
  <c r="AA37" i="5"/>
  <c r="AC37" i="5"/>
  <c r="AG37" i="5"/>
  <c r="AK37" i="5"/>
  <c r="AH37" i="5"/>
  <c r="AD37" i="5"/>
  <c r="AI37" i="5"/>
  <c r="AE37" i="5"/>
  <c r="AB37" i="5"/>
  <c r="AJ37" i="5"/>
  <c r="Z23" i="5"/>
  <c r="AA23" i="5"/>
  <c r="AB23" i="5"/>
  <c r="AG23" i="5"/>
  <c r="AK23" i="5"/>
  <c r="AD23" i="5"/>
  <c r="AH23" i="5"/>
  <c r="AE23" i="5"/>
  <c r="AI23" i="5"/>
  <c r="AJ23" i="5"/>
  <c r="AF23" i="5"/>
  <c r="AA12" i="5"/>
  <c r="AB12" i="5"/>
  <c r="Z12" i="5"/>
  <c r="AG12" i="5"/>
  <c r="AD12" i="5"/>
  <c r="AC12" i="5"/>
  <c r="AE12" i="5"/>
  <c r="AI12" i="5"/>
  <c r="AF12" i="5"/>
  <c r="AJ12" i="5"/>
  <c r="AA11" i="5"/>
  <c r="AB11" i="5"/>
  <c r="Z11" i="5"/>
  <c r="AD11" i="5"/>
  <c r="AE11" i="5"/>
  <c r="AI11" i="5"/>
  <c r="AG11" i="5"/>
  <c r="AK11" i="5"/>
  <c r="L187" i="19"/>
  <c r="L45" i="19"/>
  <c r="L45" i="17" s="1"/>
  <c r="L45" i="4" s="1"/>
  <c r="L57" i="18"/>
  <c r="K171" i="19"/>
  <c r="K44" i="19" s="1"/>
  <c r="K44" i="17" s="1"/>
  <c r="K44" i="4" s="1"/>
  <c r="K138" i="19"/>
  <c r="K42" i="19"/>
  <c r="K42" i="17" s="1"/>
  <c r="I155" i="19"/>
  <c r="I43" i="19"/>
  <c r="I43" i="17" s="1"/>
  <c r="I43" i="4" s="1"/>
  <c r="H125" i="9"/>
  <c r="H71" i="9"/>
  <c r="AF38" i="2"/>
  <c r="E135" i="2"/>
  <c r="X86" i="32"/>
  <c r="X76" i="32"/>
  <c r="X68" i="32"/>
  <c r="X58" i="32"/>
  <c r="X40" i="32"/>
  <c r="V86" i="32"/>
  <c r="V76" i="32"/>
  <c r="V68" i="32"/>
  <c r="V58" i="32"/>
  <c r="V40" i="32"/>
  <c r="AA45" i="5"/>
  <c r="S85" i="32"/>
  <c r="S75" i="32"/>
  <c r="S57" i="32"/>
  <c r="S39" i="32"/>
  <c r="AA30" i="5"/>
  <c r="AB30" i="5"/>
  <c r="AB80" i="5" s="1"/>
  <c r="V6" i="16" s="1"/>
  <c r="AG30" i="5"/>
  <c r="AD30" i="5"/>
  <c r="Z30" i="5"/>
  <c r="AE30" i="5"/>
  <c r="AI30" i="5"/>
  <c r="AF30" i="5"/>
  <c r="AJ30" i="5"/>
  <c r="AC30" i="5"/>
  <c r="AA22" i="5"/>
  <c r="AA73" i="5" s="1"/>
  <c r="AB22" i="5"/>
  <c r="AB73" i="5" s="1"/>
  <c r="AG22" i="5"/>
  <c r="AG73" i="5" s="1"/>
  <c r="AD22" i="5"/>
  <c r="AD73" i="5" s="1"/>
  <c r="Z22" i="5"/>
  <c r="Z73" i="5" s="1"/>
  <c r="AC22" i="5"/>
  <c r="AC73" i="5" s="1"/>
  <c r="AE22" i="5"/>
  <c r="AE73" i="5" s="1"/>
  <c r="AI22" i="5"/>
  <c r="AI73" i="5" s="1"/>
  <c r="AC6" i="9" s="1"/>
  <c r="AC9" i="9" s="1"/>
  <c r="AC11" i="9" s="1"/>
  <c r="AF22" i="5"/>
  <c r="AF73" i="5" s="1"/>
  <c r="AJ22" i="5"/>
  <c r="AJ73" i="5" s="1"/>
  <c r="AA10" i="5"/>
  <c r="AB10" i="5"/>
  <c r="Z10" i="5"/>
  <c r="AD10" i="5"/>
  <c r="AC10" i="5"/>
  <c r="AE10" i="5"/>
  <c r="AI10" i="5"/>
  <c r="AG10" i="5"/>
  <c r="AK10" i="5"/>
  <c r="AA8" i="5"/>
  <c r="AB8" i="5"/>
  <c r="Z8" i="5"/>
  <c r="Z80" i="5" s="1"/>
  <c r="T6" i="16" s="1"/>
  <c r="AD8" i="5"/>
  <c r="AD80" i="5" s="1"/>
  <c r="X6" i="16" s="1"/>
  <c r="X16" i="16" s="1"/>
  <c r="AE8" i="5"/>
  <c r="AE80" i="5" s="1"/>
  <c r="Y6" i="16" s="1"/>
  <c r="AI8" i="5"/>
  <c r="AI80" i="5" s="1"/>
  <c r="AJ8" i="5"/>
  <c r="AC8" i="5"/>
  <c r="AC80" i="5" s="1"/>
  <c r="W6" i="16" s="1"/>
  <c r="W16" i="16" s="1"/>
  <c r="AG8" i="5"/>
  <c r="AG80" i="5" s="1"/>
  <c r="AK8" i="5"/>
  <c r="L88" i="32"/>
  <c r="L70" i="32"/>
  <c r="L60" i="32"/>
  <c r="L52" i="32"/>
  <c r="L42" i="32"/>
  <c r="H155" i="19"/>
  <c r="H43" i="19" s="1"/>
  <c r="H43" i="17" s="1"/>
  <c r="H43" i="4" s="1"/>
  <c r="G171" i="19"/>
  <c r="G44" i="19"/>
  <c r="G44" i="17" s="1"/>
  <c r="G44" i="4" s="1"/>
  <c r="X85" i="32"/>
  <c r="X75" i="32"/>
  <c r="X57" i="32"/>
  <c r="V85" i="32"/>
  <c r="V75" i="32"/>
  <c r="V57" i="32"/>
  <c r="AA54" i="5"/>
  <c r="AA43" i="5"/>
  <c r="S84" i="32"/>
  <c r="S74" i="32"/>
  <c r="S56" i="32"/>
  <c r="S38" i="32"/>
  <c r="AA29" i="5"/>
  <c r="AB29" i="5"/>
  <c r="Z29" i="5"/>
  <c r="AD29" i="5"/>
  <c r="AE29" i="5"/>
  <c r="AI29" i="5"/>
  <c r="AG29" i="5"/>
  <c r="AK29" i="5"/>
  <c r="AA21" i="5"/>
  <c r="AB21" i="5"/>
  <c r="Z21" i="5"/>
  <c r="AD21" i="5"/>
  <c r="AE21" i="5"/>
  <c r="AI21" i="5"/>
  <c r="AG21" i="5"/>
  <c r="AK21" i="5"/>
  <c r="AA9" i="5"/>
  <c r="Z9" i="5"/>
  <c r="AE9" i="5"/>
  <c r="AI9" i="5"/>
  <c r="AF9" i="5"/>
  <c r="AJ9" i="5"/>
  <c r="AG9" i="5"/>
  <c r="AD9" i="5"/>
  <c r="AH9" i="5"/>
  <c r="AA7" i="5"/>
  <c r="AA74" i="5" s="1"/>
  <c r="Z7" i="5"/>
  <c r="Z74" i="5" s="1"/>
  <c r="AE7" i="5"/>
  <c r="AE74" i="5" s="1"/>
  <c r="AI7" i="5"/>
  <c r="AI74" i="5" s="1"/>
  <c r="AF7" i="5"/>
  <c r="AJ7" i="5"/>
  <c r="AJ74" i="5" s="1"/>
  <c r="AG7" i="5"/>
  <c r="AG74" i="5" s="1"/>
  <c r="AD7" i="5"/>
  <c r="AD74" i="5" s="1"/>
  <c r="AH7" i="5"/>
  <c r="AH74" i="5" s="1"/>
  <c r="P86" i="32"/>
  <c r="P76" i="32"/>
  <c r="P68" i="32"/>
  <c r="P58" i="32"/>
  <c r="N88" i="32"/>
  <c r="N70" i="32"/>
  <c r="N60" i="32"/>
  <c r="N52" i="32"/>
  <c r="M88" i="32"/>
  <c r="M70" i="32"/>
  <c r="M60" i="32"/>
  <c r="M52" i="32"/>
  <c r="L87" i="32"/>
  <c r="L77" i="32"/>
  <c r="L69" i="32"/>
  <c r="L59" i="32"/>
  <c r="L51" i="32"/>
  <c r="L41" i="32"/>
  <c r="J42" i="32"/>
  <c r="J52" i="32"/>
  <c r="J60" i="32"/>
  <c r="J70" i="32"/>
  <c r="J88" i="32"/>
  <c r="J40" i="32"/>
  <c r="J58" i="32"/>
  <c r="J68" i="32"/>
  <c r="J76" i="32"/>
  <c r="J86" i="32"/>
  <c r="O43" i="5"/>
  <c r="G138" i="19"/>
  <c r="G42" i="19"/>
  <c r="G42" i="17" s="1"/>
  <c r="G42" i="4" s="1"/>
  <c r="G124" i="19"/>
  <c r="G40" i="19" s="1"/>
  <c r="G128" i="8"/>
  <c r="G125" i="9"/>
  <c r="F187" i="19"/>
  <c r="F45" i="19" s="1"/>
  <c r="F155" i="19"/>
  <c r="F43" i="19"/>
  <c r="K50" i="5"/>
  <c r="O50" i="5"/>
  <c r="L50" i="5"/>
  <c r="M50" i="5"/>
  <c r="N50" i="5"/>
  <c r="F195" i="42"/>
  <c r="F196" i="42" s="1"/>
  <c r="Z23" i="2"/>
  <c r="E120" i="2"/>
  <c r="S91" i="32"/>
  <c r="S83" i="32"/>
  <c r="S73" i="32"/>
  <c r="S55" i="32"/>
  <c r="S45" i="32"/>
  <c r="AA28" i="5"/>
  <c r="AB28" i="5"/>
  <c r="Z28" i="5"/>
  <c r="AD28" i="5"/>
  <c r="AE28" i="5"/>
  <c r="AI28" i="5"/>
  <c r="AF28" i="5"/>
  <c r="AJ28" i="5"/>
  <c r="AC28" i="5"/>
  <c r="AG28" i="5"/>
  <c r="AK28" i="5"/>
  <c r="AA20" i="5"/>
  <c r="AB20" i="5"/>
  <c r="Z20" i="5"/>
  <c r="AD20" i="5"/>
  <c r="AC20" i="5"/>
  <c r="AE20" i="5"/>
  <c r="AI20" i="5"/>
  <c r="AF20" i="5"/>
  <c r="AJ20" i="5"/>
  <c r="AG20" i="5"/>
  <c r="AK20" i="5"/>
  <c r="AA14" i="5"/>
  <c r="AB14" i="5"/>
  <c r="Z14" i="5"/>
  <c r="AG14" i="5"/>
  <c r="AD14" i="5"/>
  <c r="AE14" i="5"/>
  <c r="AI14" i="5"/>
  <c r="AF14" i="5"/>
  <c r="AJ14" i="5"/>
  <c r="AC14" i="5"/>
  <c r="L86" i="32"/>
  <c r="L76" i="32"/>
  <c r="L68" i="32"/>
  <c r="L58" i="32"/>
  <c r="G257" i="19"/>
  <c r="G380" i="19" s="1"/>
  <c r="AF37" i="2"/>
  <c r="AK134" i="2" s="1"/>
  <c r="E134" i="2"/>
  <c r="AB27" i="2"/>
  <c r="AE124" i="2" s="1"/>
  <c r="H189" i="2"/>
  <c r="G10" i="42" s="1"/>
  <c r="G18" i="42" s="1"/>
  <c r="H193" i="2"/>
  <c r="G14" i="42" s="1"/>
  <c r="G22" i="42" s="1"/>
  <c r="I189" i="2"/>
  <c r="H10" i="42" s="1"/>
  <c r="H18" i="42" s="1"/>
  <c r="I193" i="2"/>
  <c r="H14" i="42" s="1"/>
  <c r="H22" i="42" s="1"/>
  <c r="H190" i="2"/>
  <c r="G11" i="42" s="1"/>
  <c r="G19" i="42" s="1"/>
  <c r="G190" i="2"/>
  <c r="F11" i="42" s="1"/>
  <c r="F19" i="42" s="1"/>
  <c r="I190" i="2"/>
  <c r="H11" i="42" s="1"/>
  <c r="H19" i="42" s="1"/>
  <c r="G191" i="2"/>
  <c r="H191" i="2"/>
  <c r="G12" i="42" s="1"/>
  <c r="G20" i="42" s="1"/>
  <c r="G192" i="2"/>
  <c r="F13" i="42" s="1"/>
  <c r="I191" i="2"/>
  <c r="H12" i="42" s="1"/>
  <c r="H20" i="42" s="1"/>
  <c r="G193" i="2"/>
  <c r="F14" i="42" s="1"/>
  <c r="F22" i="42" s="1"/>
  <c r="H192" i="2"/>
  <c r="G13" i="42" s="1"/>
  <c r="G189" i="2"/>
  <c r="F10" i="42" s="1"/>
  <c r="F18" i="42" s="1"/>
  <c r="D18" i="36" s="1"/>
  <c r="O47" i="5"/>
  <c r="M51" i="5"/>
  <c r="M40" i="5"/>
  <c r="L51" i="5"/>
  <c r="L40" i="5"/>
  <c r="E84" i="32"/>
  <c r="E74" i="32"/>
  <c r="E56" i="32"/>
  <c r="E38" i="32"/>
  <c r="F139" i="8"/>
  <c r="F127" i="8"/>
  <c r="K53" i="5"/>
  <c r="K42" i="5"/>
  <c r="G38" i="2"/>
  <c r="J135" i="2" s="1"/>
  <c r="G25" i="2"/>
  <c r="J122" i="2" s="1"/>
  <c r="G17" i="2"/>
  <c r="J114" i="2" s="1"/>
  <c r="G13" i="2"/>
  <c r="J110" i="2" s="1"/>
  <c r="P147" i="5"/>
  <c r="P139" i="5"/>
  <c r="S14" i="5"/>
  <c r="M14" i="5"/>
  <c r="P14" i="5"/>
  <c r="R14" i="5"/>
  <c r="V14" i="5"/>
  <c r="O14" i="5"/>
  <c r="T14" i="5"/>
  <c r="N14" i="5"/>
  <c r="U165" i="5"/>
  <c r="J148" i="8"/>
  <c r="J155" i="8" s="1"/>
  <c r="J63" i="8" s="1"/>
  <c r="J63" i="6" s="1"/>
  <c r="J63" i="4" s="1"/>
  <c r="G148" i="8"/>
  <c r="G155" i="8" s="1"/>
  <c r="G63" i="8" s="1"/>
  <c r="G63" i="6" s="1"/>
  <c r="G63" i="4" s="1"/>
  <c r="E91" i="32"/>
  <c r="E83" i="32"/>
  <c r="E73" i="32"/>
  <c r="E55" i="32"/>
  <c r="E45" i="32"/>
  <c r="E37" i="32"/>
  <c r="F138" i="8"/>
  <c r="F126" i="8"/>
  <c r="E5" i="43"/>
  <c r="AF73" i="20"/>
  <c r="AF78" i="20"/>
  <c r="AF80" i="20"/>
  <c r="AA174" i="5"/>
  <c r="AB174" i="5"/>
  <c r="AD174" i="5"/>
  <c r="AI174" i="5"/>
  <c r="AE174" i="5"/>
  <c r="AJ174" i="5"/>
  <c r="Z174" i="5"/>
  <c r="AG174" i="5"/>
  <c r="AK174" i="5"/>
  <c r="P174" i="5"/>
  <c r="V174" i="5"/>
  <c r="O174" i="5"/>
  <c r="T174" i="5"/>
  <c r="N174" i="5"/>
  <c r="AA166" i="5"/>
  <c r="AB166" i="5"/>
  <c r="AD166" i="5"/>
  <c r="AI166" i="5"/>
  <c r="AE166" i="5"/>
  <c r="AJ166" i="5"/>
  <c r="Z166" i="5"/>
  <c r="AG166" i="5"/>
  <c r="AK166" i="5"/>
  <c r="P166" i="5"/>
  <c r="M166" i="5"/>
  <c r="V166" i="5"/>
  <c r="O166" i="5"/>
  <c r="T166" i="5"/>
  <c r="N166" i="5"/>
  <c r="Z146" i="5"/>
  <c r="AA146" i="5"/>
  <c r="AB146" i="5"/>
  <c r="AD146" i="5"/>
  <c r="AI146" i="5"/>
  <c r="AE146" i="5"/>
  <c r="AC146" i="5"/>
  <c r="AF146" i="5"/>
  <c r="AG146" i="5"/>
  <c r="AK146" i="5"/>
  <c r="S146" i="5"/>
  <c r="P146" i="5"/>
  <c r="R146" i="5"/>
  <c r="M146" i="5"/>
  <c r="O146" i="5"/>
  <c r="T146" i="5"/>
  <c r="Z138" i="5"/>
  <c r="AA138" i="5"/>
  <c r="AB138" i="5"/>
  <c r="AC138" i="5"/>
  <c r="AD138" i="5"/>
  <c r="AI138" i="5"/>
  <c r="AE138" i="5"/>
  <c r="AF138" i="5"/>
  <c r="AG138" i="5"/>
  <c r="AK138" i="5"/>
  <c r="S138" i="5"/>
  <c r="P138" i="5"/>
  <c r="R138" i="5"/>
  <c r="O138" i="5"/>
  <c r="T138" i="5"/>
  <c r="Z127" i="5"/>
  <c r="AA127" i="5"/>
  <c r="AB127" i="5"/>
  <c r="AG127" i="5"/>
  <c r="AD127" i="5"/>
  <c r="AI127" i="5"/>
  <c r="AC127" i="5"/>
  <c r="AE127" i="5"/>
  <c r="AJ127" i="5"/>
  <c r="AF127" i="5"/>
  <c r="N127" i="5"/>
  <c r="P127" i="5"/>
  <c r="M127" i="5"/>
  <c r="R127" i="5"/>
  <c r="O127" i="5"/>
  <c r="T127" i="5"/>
  <c r="AA135" i="5"/>
  <c r="AB135" i="5"/>
  <c r="Z135" i="5"/>
  <c r="AD135" i="5"/>
  <c r="AI135" i="5"/>
  <c r="AE135" i="5"/>
  <c r="AJ135" i="5"/>
  <c r="AG135" i="5"/>
  <c r="AK135" i="5"/>
  <c r="P135" i="5"/>
  <c r="M135" i="5"/>
  <c r="O135" i="5"/>
  <c r="T135" i="5"/>
  <c r="U27" i="5"/>
  <c r="U81" i="5" s="1"/>
  <c r="P6" i="23" s="1"/>
  <c r="P9" i="23" s="1"/>
  <c r="P11" i="23" s="1"/>
  <c r="E90" i="32"/>
  <c r="E72" i="32"/>
  <c r="E62" i="32"/>
  <c r="E54" i="32"/>
  <c r="E44" i="32"/>
  <c r="E36" i="32"/>
  <c r="F148" i="8"/>
  <c r="F155" i="8" s="1"/>
  <c r="F63" i="8" s="1"/>
  <c r="F63" i="6" s="1"/>
  <c r="F63" i="4" s="1"/>
  <c r="F137" i="8"/>
  <c r="F125" i="8"/>
  <c r="K52" i="5"/>
  <c r="W52" i="5" s="1"/>
  <c r="K41" i="5"/>
  <c r="J4" i="43"/>
  <c r="N4" i="43" s="1"/>
  <c r="L9" i="2"/>
  <c r="O106" i="2" s="1"/>
  <c r="R33" i="20"/>
  <c r="AB101" i="5"/>
  <c r="V30" i="20" s="1"/>
  <c r="V37" i="20" s="1"/>
  <c r="AJ101" i="5"/>
  <c r="AD30" i="20" s="1"/>
  <c r="AD37" i="20" s="1"/>
  <c r="AE101" i="5"/>
  <c r="Y30" i="20" s="1"/>
  <c r="Y37" i="20" s="1"/>
  <c r="Z101" i="5"/>
  <c r="AH101" i="5"/>
  <c r="AC101" i="5"/>
  <c r="AK101" i="5"/>
  <c r="AF101" i="5"/>
  <c r="Z30" i="20" s="1"/>
  <c r="Z37" i="20" s="1"/>
  <c r="AA101" i="5"/>
  <c r="AI101" i="5"/>
  <c r="AD101" i="5"/>
  <c r="P101" i="5"/>
  <c r="K101" i="5"/>
  <c r="U101" i="5"/>
  <c r="P30" i="20" s="1"/>
  <c r="P37" i="20" s="1"/>
  <c r="N101" i="5"/>
  <c r="AG101" i="5"/>
  <c r="AA30" i="20" s="1"/>
  <c r="Q101" i="5"/>
  <c r="L101" i="5"/>
  <c r="O101" i="5"/>
  <c r="J30" i="20" s="1"/>
  <c r="J37" i="20" s="1"/>
  <c r="V101" i="5"/>
  <c r="Q30" i="20" s="1"/>
  <c r="Q37" i="20" s="1"/>
  <c r="R101" i="5"/>
  <c r="M30" i="20" s="1"/>
  <c r="M37" i="20" s="1"/>
  <c r="AF79" i="20"/>
  <c r="S99" i="5"/>
  <c r="N30" i="16" s="1"/>
  <c r="N37" i="16" s="1"/>
  <c r="J57" i="6"/>
  <c r="H57" i="6"/>
  <c r="M174" i="5"/>
  <c r="L99" i="5"/>
  <c r="G30" i="16" s="1"/>
  <c r="R99" i="5"/>
  <c r="M30" i="16" s="1"/>
  <c r="M37" i="16" s="1"/>
  <c r="U99" i="5"/>
  <c r="P30" i="16" s="1"/>
  <c r="P37" i="16" s="1"/>
  <c r="P99" i="5"/>
  <c r="K30" i="16" s="1"/>
  <c r="T99" i="5"/>
  <c r="O30" i="16" s="1"/>
  <c r="O37" i="16" s="1"/>
  <c r="O57" i="6"/>
  <c r="T16" i="5"/>
  <c r="T32" i="5"/>
  <c r="U10" i="5"/>
  <c r="U8" i="5"/>
  <c r="U20" i="5"/>
  <c r="U28" i="5"/>
  <c r="U34" i="5"/>
  <c r="U135" i="5"/>
  <c r="U137" i="5"/>
  <c r="U145" i="5"/>
  <c r="U166" i="5"/>
  <c r="U174" i="5"/>
  <c r="T17" i="5"/>
  <c r="U11" i="5"/>
  <c r="U13" i="5"/>
  <c r="U21" i="5"/>
  <c r="U29" i="5"/>
  <c r="U35" i="5"/>
  <c r="U126" i="5"/>
  <c r="U138" i="5"/>
  <c r="U146" i="5"/>
  <c r="U152" i="5"/>
  <c r="U167" i="5"/>
  <c r="U175" i="5"/>
  <c r="T18" i="5"/>
  <c r="T26" i="5"/>
  <c r="U12" i="5"/>
  <c r="U14" i="5"/>
  <c r="U22" i="5"/>
  <c r="U73" i="5" s="1"/>
  <c r="P6" i="9" s="1"/>
  <c r="U30" i="5"/>
  <c r="U80" i="5" s="1"/>
  <c r="P6" i="16" s="1"/>
  <c r="P9" i="16" s="1"/>
  <c r="P11" i="16" s="1"/>
  <c r="U36" i="5"/>
  <c r="U127" i="5"/>
  <c r="U139" i="5"/>
  <c r="U147" i="5"/>
  <c r="U153" i="5"/>
  <c r="U168" i="5"/>
  <c r="U176" i="5"/>
  <c r="T27" i="5"/>
  <c r="T81" i="5" s="1"/>
  <c r="O6" i="23" s="1"/>
  <c r="U3" i="5"/>
  <c r="U15" i="5"/>
  <c r="U23" i="5"/>
  <c r="U31" i="5"/>
  <c r="U37" i="5"/>
  <c r="U128" i="5"/>
  <c r="U140" i="5"/>
  <c r="U148" i="5"/>
  <c r="U154" i="5"/>
  <c r="U169" i="5"/>
  <c r="U177" i="5"/>
  <c r="T28" i="5"/>
  <c r="U4" i="5"/>
  <c r="U16" i="5"/>
  <c r="U24" i="5"/>
  <c r="U32" i="5"/>
  <c r="U129" i="5"/>
  <c r="U149" i="5"/>
  <c r="U155" i="5"/>
  <c r="U170" i="5"/>
  <c r="T29" i="5"/>
  <c r="U5" i="5"/>
  <c r="U17" i="5"/>
  <c r="U25" i="5"/>
  <c r="U79" i="5" s="1"/>
  <c r="P6" i="19" s="1"/>
  <c r="U132" i="5"/>
  <c r="U130" i="5"/>
  <c r="U142" i="5"/>
  <c r="U150" i="5"/>
  <c r="U163" i="5"/>
  <c r="U171" i="5"/>
  <c r="T30" i="5"/>
  <c r="U6" i="5"/>
  <c r="U18" i="5"/>
  <c r="U26" i="5"/>
  <c r="U133" i="5"/>
  <c r="U131" i="5"/>
  <c r="U143" i="5"/>
  <c r="U164" i="5"/>
  <c r="U172" i="5"/>
  <c r="G57" i="6"/>
  <c r="E88" i="32"/>
  <c r="E70" i="32"/>
  <c r="E60" i="32"/>
  <c r="E52" i="32"/>
  <c r="E42" i="32"/>
  <c r="F123" i="8"/>
  <c r="G10" i="2"/>
  <c r="J107" i="2" s="1"/>
  <c r="G9" i="2"/>
  <c r="J106" i="2" s="1"/>
  <c r="G15" i="2"/>
  <c r="J112" i="2" s="1"/>
  <c r="G20" i="2"/>
  <c r="J117" i="2" s="1"/>
  <c r="G24" i="2"/>
  <c r="J121" i="2" s="1"/>
  <c r="G28" i="2"/>
  <c r="J125" i="2" s="1"/>
  <c r="G32" i="2"/>
  <c r="J129" i="2" s="1"/>
  <c r="G36" i="2"/>
  <c r="J133" i="2" s="1"/>
  <c r="E87" i="32"/>
  <c r="E77" i="32"/>
  <c r="E69" i="32"/>
  <c r="E59" i="32"/>
  <c r="E51" i="32"/>
  <c r="E41" i="32"/>
  <c r="R16" i="2"/>
  <c r="W113" i="2" s="1"/>
  <c r="R28" i="2"/>
  <c r="W125" i="2" s="1"/>
  <c r="R8" i="2"/>
  <c r="R9" i="2"/>
  <c r="W106" i="2" s="1"/>
  <c r="R20" i="2"/>
  <c r="R26" i="2"/>
  <c r="R32" i="2"/>
  <c r="R38" i="2"/>
  <c r="Q13" i="2"/>
  <c r="V110" i="2" s="1"/>
  <c r="Q11" i="2"/>
  <c r="Q17" i="2"/>
  <c r="Q21" i="2"/>
  <c r="V118" i="2" s="1"/>
  <c r="Q25" i="2"/>
  <c r="V122" i="2" s="1"/>
  <c r="Q29" i="2"/>
  <c r="Q33" i="2"/>
  <c r="V130" i="2" s="1"/>
  <c r="Q37" i="2"/>
  <c r="V134" i="2" s="1"/>
  <c r="R5" i="2"/>
  <c r="R10" i="2"/>
  <c r="W107" i="2" s="1"/>
  <c r="R22" i="2"/>
  <c r="W119" i="2" s="1"/>
  <c r="R34" i="2"/>
  <c r="W131" i="2" s="1"/>
  <c r="R14" i="2"/>
  <c r="R23" i="2"/>
  <c r="R29" i="2"/>
  <c r="R35" i="2"/>
  <c r="R13" i="2"/>
  <c r="W110" i="2" s="1"/>
  <c r="R25" i="2"/>
  <c r="W122" i="2" s="1"/>
  <c r="R37" i="2"/>
  <c r="W134" i="2" s="1"/>
  <c r="R17" i="2"/>
  <c r="R24" i="2"/>
  <c r="W121" i="2" s="1"/>
  <c r="R30" i="2"/>
  <c r="W127" i="2" s="1"/>
  <c r="R36" i="2"/>
  <c r="W133" i="2" s="1"/>
  <c r="Q10" i="2"/>
  <c r="V107" i="2" s="1"/>
  <c r="Q15" i="2"/>
  <c r="V112" i="2" s="1"/>
  <c r="Q20" i="2"/>
  <c r="Q24" i="2"/>
  <c r="V121" i="2" s="1"/>
  <c r="Q28" i="2"/>
  <c r="V125" i="2" s="1"/>
  <c r="Q32" i="2"/>
  <c r="Q36" i="2"/>
  <c r="V133" i="2" s="1"/>
  <c r="Q16" i="2"/>
  <c r="V113" i="2" s="1"/>
  <c r="Q23" i="2"/>
  <c r="Q26" i="2"/>
  <c r="R31" i="2"/>
  <c r="W128" i="2" s="1"/>
  <c r="R21" i="2"/>
  <c r="W118" i="2" s="1"/>
  <c r="Q27" i="2"/>
  <c r="V124" i="2" s="1"/>
  <c r="Q30" i="2"/>
  <c r="V127" i="2" s="1"/>
  <c r="R11" i="2"/>
  <c r="Q14" i="2"/>
  <c r="Q31" i="2"/>
  <c r="V128" i="2" s="1"/>
  <c r="R27" i="2"/>
  <c r="W124" i="2" s="1"/>
  <c r="Q18" i="2"/>
  <c r="V115" i="2" s="1"/>
  <c r="Q34" i="2"/>
  <c r="V131" i="2" s="1"/>
  <c r="Q19" i="2"/>
  <c r="V116" i="2" s="1"/>
  <c r="Q35" i="2"/>
  <c r="R19" i="2"/>
  <c r="W116" i="2" s="1"/>
  <c r="R12" i="2"/>
  <c r="W109" i="2" s="1"/>
  <c r="R33" i="2"/>
  <c r="W130" i="2" s="1"/>
  <c r="Q22" i="2"/>
  <c r="V119" i="2" s="1"/>
  <c r="Q38" i="2"/>
  <c r="F189" i="42"/>
  <c r="AF77" i="20"/>
  <c r="AE151" i="5"/>
  <c r="Z151" i="5"/>
  <c r="P57" i="6"/>
  <c r="S135" i="5"/>
  <c r="M138" i="5"/>
  <c r="M53" i="5"/>
  <c r="M42" i="5"/>
  <c r="E86" i="32"/>
  <c r="E76" i="32"/>
  <c r="E68" i="32"/>
  <c r="E58" i="32"/>
  <c r="F141" i="8"/>
  <c r="G19" i="2"/>
  <c r="J116" i="2" s="1"/>
  <c r="G8" i="2"/>
  <c r="J105" i="2" s="1"/>
  <c r="Q57" i="6"/>
  <c r="N146" i="5"/>
  <c r="AG98" i="5"/>
  <c r="AA30" i="19" s="1"/>
  <c r="AB98" i="5"/>
  <c r="V30" i="19" s="1"/>
  <c r="V37" i="19" s="1"/>
  <c r="AJ98" i="5"/>
  <c r="AD30" i="19" s="1"/>
  <c r="AD37" i="19" s="1"/>
  <c r="AE98" i="5"/>
  <c r="Y30" i="19" s="1"/>
  <c r="Y37" i="19" s="1"/>
  <c r="Z98" i="5"/>
  <c r="T30" i="19" s="1"/>
  <c r="T37" i="19" s="1"/>
  <c r="AH98" i="5"/>
  <c r="AB30" i="19" s="1"/>
  <c r="AB37" i="19" s="1"/>
  <c r="AC98" i="5"/>
  <c r="W30" i="19" s="1"/>
  <c r="W37" i="19" s="1"/>
  <c r="AK98" i="5"/>
  <c r="AE30" i="19" s="1"/>
  <c r="AE37" i="19" s="1"/>
  <c r="AF98" i="5"/>
  <c r="Z30" i="19" s="1"/>
  <c r="Z37" i="19" s="1"/>
  <c r="AB30" i="20"/>
  <c r="AB37" i="20" s="1"/>
  <c r="W30" i="20"/>
  <c r="AE30" i="20"/>
  <c r="AE37" i="20" s="1"/>
  <c r="AA173" i="5"/>
  <c r="Z173" i="5"/>
  <c r="AD173" i="5"/>
  <c r="AB173" i="5"/>
  <c r="AC173" i="5"/>
  <c r="AI173" i="5"/>
  <c r="AE173" i="5"/>
  <c r="AF173" i="5"/>
  <c r="AG173" i="5"/>
  <c r="AH173" i="5"/>
  <c r="AA165" i="5"/>
  <c r="Z165" i="5"/>
  <c r="AD165" i="5"/>
  <c r="AI165" i="5"/>
  <c r="AE165" i="5"/>
  <c r="AC165" i="5"/>
  <c r="AF165" i="5"/>
  <c r="AG165" i="5"/>
  <c r="AH165" i="5"/>
  <c r="AB165" i="5"/>
  <c r="AJ165" i="5"/>
  <c r="AA145" i="5"/>
  <c r="AB145" i="5"/>
  <c r="AD145" i="5"/>
  <c r="Z145" i="5"/>
  <c r="AI145" i="5"/>
  <c r="AE145" i="5"/>
  <c r="AJ145" i="5"/>
  <c r="AG145" i="5"/>
  <c r="AK145" i="5"/>
  <c r="AA137" i="5"/>
  <c r="AB137" i="5"/>
  <c r="Z137" i="5"/>
  <c r="AD137" i="5"/>
  <c r="AI137" i="5"/>
  <c r="AE137" i="5"/>
  <c r="AJ137" i="5"/>
  <c r="AG137" i="5"/>
  <c r="AK137" i="5"/>
  <c r="Z126" i="5"/>
  <c r="AA126" i="5"/>
  <c r="AB126" i="5"/>
  <c r="AD126" i="5"/>
  <c r="AI126" i="5"/>
  <c r="AC126" i="5"/>
  <c r="AE126" i="5"/>
  <c r="AF126" i="5"/>
  <c r="AA136" i="5"/>
  <c r="AB136" i="5"/>
  <c r="Z136" i="5"/>
  <c r="AC136" i="5"/>
  <c r="AD136" i="5"/>
  <c r="AI136" i="5"/>
  <c r="AE136" i="5"/>
  <c r="AF136" i="5"/>
  <c r="AG136" i="5"/>
  <c r="AH136" i="5"/>
  <c r="AJ136" i="5"/>
  <c r="AA33" i="5"/>
  <c r="AB33" i="5"/>
  <c r="Z33" i="5"/>
  <c r="AD33" i="5"/>
  <c r="AI33" i="5"/>
  <c r="AE33" i="5"/>
  <c r="AF33" i="5"/>
  <c r="AG33" i="5"/>
  <c r="AC33" i="5"/>
  <c r="AJ33" i="5"/>
  <c r="AH33" i="5"/>
  <c r="O98" i="5"/>
  <c r="J30" i="19" s="1"/>
  <c r="V150" i="5"/>
  <c r="V142" i="5"/>
  <c r="V130" i="5"/>
  <c r="V132" i="5"/>
  <c r="T176" i="5"/>
  <c r="T168" i="5"/>
  <c r="T153" i="5"/>
  <c r="T147" i="5"/>
  <c r="T139" i="5"/>
  <c r="S93" i="5"/>
  <c r="N30" i="10" s="1"/>
  <c r="N37" i="10" s="1"/>
  <c r="S173" i="5"/>
  <c r="S165" i="5"/>
  <c r="S136" i="5"/>
  <c r="R170" i="5"/>
  <c r="R155" i="5"/>
  <c r="R149" i="5"/>
  <c r="R129" i="5"/>
  <c r="Q94" i="5"/>
  <c r="L30" i="11" s="1"/>
  <c r="L37" i="11" s="1"/>
  <c r="P143" i="5"/>
  <c r="P131" i="5"/>
  <c r="P133" i="5"/>
  <c r="O177" i="5"/>
  <c r="O169" i="5"/>
  <c r="O154" i="5"/>
  <c r="O148" i="5"/>
  <c r="O140" i="5"/>
  <c r="O128" i="5"/>
  <c r="N145" i="5"/>
  <c r="N137" i="5"/>
  <c r="N133" i="5"/>
  <c r="M173" i="5"/>
  <c r="M152" i="5"/>
  <c r="M148" i="5"/>
  <c r="M137" i="5"/>
  <c r="M7" i="5"/>
  <c r="M74" i="5" s="1"/>
  <c r="H6" i="10" s="1"/>
  <c r="L174" i="5"/>
  <c r="L145" i="5"/>
  <c r="L33" i="5"/>
  <c r="L7" i="5"/>
  <c r="L74" i="5" s="1"/>
  <c r="G6" i="10" s="1"/>
  <c r="U30" i="20"/>
  <c r="U37" i="20" s="1"/>
  <c r="AC147" i="5"/>
  <c r="Z4" i="5"/>
  <c r="AA4" i="5"/>
  <c r="K24" i="5"/>
  <c r="K12" i="5"/>
  <c r="K176" i="5"/>
  <c r="K168" i="5"/>
  <c r="K148" i="5"/>
  <c r="K140" i="5"/>
  <c r="K132" i="5"/>
  <c r="AF97" i="5"/>
  <c r="Z30" i="18" s="1"/>
  <c r="Z37" i="18" s="1"/>
  <c r="AH97" i="5"/>
  <c r="AB30" i="18" s="1"/>
  <c r="AD97" i="5"/>
  <c r="X30" i="18" s="1"/>
  <c r="AB97" i="5"/>
  <c r="V30" i="18" s="1"/>
  <c r="AA172" i="5"/>
  <c r="AB172" i="5"/>
  <c r="Z172" i="5"/>
  <c r="AI172" i="5"/>
  <c r="AE172" i="5"/>
  <c r="AJ172" i="5"/>
  <c r="AF172" i="5"/>
  <c r="AG172" i="5"/>
  <c r="AK172" i="5"/>
  <c r="AH172" i="5"/>
  <c r="AD172" i="5"/>
  <c r="AA164" i="5"/>
  <c r="AB164" i="5"/>
  <c r="Z164" i="5"/>
  <c r="AI164" i="5"/>
  <c r="AE164" i="5"/>
  <c r="AJ164" i="5"/>
  <c r="AF164" i="5"/>
  <c r="AG164" i="5"/>
  <c r="AK164" i="5"/>
  <c r="AH164" i="5"/>
  <c r="AD164" i="5"/>
  <c r="AA144" i="5"/>
  <c r="AB144" i="5"/>
  <c r="Z144" i="5"/>
  <c r="AD144" i="5"/>
  <c r="AI144" i="5"/>
  <c r="AE144" i="5"/>
  <c r="AF144" i="5"/>
  <c r="AC144" i="5"/>
  <c r="AG144" i="5"/>
  <c r="AH144" i="5"/>
  <c r="AA134" i="5"/>
  <c r="AB134" i="5"/>
  <c r="Z134" i="5"/>
  <c r="AD134" i="5"/>
  <c r="AI134" i="5"/>
  <c r="AE134" i="5"/>
  <c r="AC134" i="5"/>
  <c r="AF134" i="5"/>
  <c r="AG134" i="5"/>
  <c r="AJ134" i="5"/>
  <c r="AH134" i="5"/>
  <c r="AF32" i="5"/>
  <c r="AG32" i="5"/>
  <c r="AK32" i="5"/>
  <c r="AI32" i="5"/>
  <c r="G30" i="20"/>
  <c r="G37" i="20" s="1"/>
  <c r="S100" i="5"/>
  <c r="N30" i="23" s="1"/>
  <c r="N37" i="23" s="1"/>
  <c r="O100" i="5"/>
  <c r="J30" i="23" s="1"/>
  <c r="J37" i="23" s="1"/>
  <c r="T98" i="5"/>
  <c r="O30" i="19" s="1"/>
  <c r="O37" i="19" s="1"/>
  <c r="L98" i="5"/>
  <c r="G30" i="19" s="1"/>
  <c r="V155" i="5"/>
  <c r="V149" i="5"/>
  <c r="V129" i="5"/>
  <c r="U92" i="5"/>
  <c r="O148" i="8"/>
  <c r="O155" i="8" s="1"/>
  <c r="O63" i="8" s="1"/>
  <c r="O63" i="6" s="1"/>
  <c r="O63" i="4" s="1"/>
  <c r="T94" i="5"/>
  <c r="O30" i="11" s="1"/>
  <c r="O37" i="11" s="1"/>
  <c r="T175" i="5"/>
  <c r="T167" i="5"/>
  <c r="T152" i="5"/>
  <c r="T126" i="5"/>
  <c r="S172" i="5"/>
  <c r="S164" i="5"/>
  <c r="S131" i="5"/>
  <c r="S7" i="5"/>
  <c r="S74" i="5" s="1"/>
  <c r="N6" i="10" s="1"/>
  <c r="R177" i="5"/>
  <c r="R169" i="5"/>
  <c r="R154" i="5"/>
  <c r="R148" i="5"/>
  <c r="R140" i="5"/>
  <c r="R128" i="5"/>
  <c r="R37" i="5"/>
  <c r="R31" i="5"/>
  <c r="R23" i="5"/>
  <c r="R15" i="5"/>
  <c r="R3" i="5"/>
  <c r="P92" i="5"/>
  <c r="P150" i="5"/>
  <c r="P142" i="5"/>
  <c r="P130" i="5"/>
  <c r="P132" i="5"/>
  <c r="P5" i="5"/>
  <c r="O176" i="5"/>
  <c r="O168" i="5"/>
  <c r="O153" i="5"/>
  <c r="O147" i="5"/>
  <c r="O139" i="5"/>
  <c r="N93" i="5"/>
  <c r="I30" i="10" s="1"/>
  <c r="I37" i="10" s="1"/>
  <c r="N173" i="5"/>
  <c r="N165" i="5"/>
  <c r="N144" i="5"/>
  <c r="N131" i="5"/>
  <c r="N132" i="5"/>
  <c r="M169" i="5"/>
  <c r="M147" i="5"/>
  <c r="M136" i="5"/>
  <c r="L173" i="5"/>
  <c r="L144" i="5"/>
  <c r="L10" i="5"/>
  <c r="H24" i="2"/>
  <c r="K121" i="2" s="1"/>
  <c r="AI98" i="5"/>
  <c r="AC30" i="19" s="1"/>
  <c r="AC37" i="19" s="1"/>
  <c r="AA3" i="5"/>
  <c r="AB3" i="5"/>
  <c r="Z3" i="5"/>
  <c r="AG3" i="5"/>
  <c r="AK3" i="5"/>
  <c r="AD3" i="5"/>
  <c r="AH3" i="5"/>
  <c r="AE3" i="5"/>
  <c r="AI3" i="5"/>
  <c r="AJ3" i="5"/>
  <c r="AF3" i="5"/>
  <c r="K175" i="5"/>
  <c r="K167" i="5"/>
  <c r="K147" i="5"/>
  <c r="K139" i="5"/>
  <c r="K130" i="5"/>
  <c r="AB171" i="5"/>
  <c r="Z171" i="5"/>
  <c r="AC171" i="5"/>
  <c r="AE171" i="5"/>
  <c r="AJ171" i="5"/>
  <c r="AA171" i="5"/>
  <c r="AF171" i="5"/>
  <c r="AG171" i="5"/>
  <c r="AD171" i="5"/>
  <c r="AI171" i="5"/>
  <c r="AB163" i="5"/>
  <c r="Z163" i="5"/>
  <c r="AE163" i="5"/>
  <c r="AA163" i="5"/>
  <c r="AJ163" i="5"/>
  <c r="AF163" i="5"/>
  <c r="AC163" i="5"/>
  <c r="AG163" i="5"/>
  <c r="AD163" i="5"/>
  <c r="AK163" i="5"/>
  <c r="AA143" i="5"/>
  <c r="AB143" i="5"/>
  <c r="Z143" i="5"/>
  <c r="AI143" i="5"/>
  <c r="AE143" i="5"/>
  <c r="AJ143" i="5"/>
  <c r="AF143" i="5"/>
  <c r="AG143" i="5"/>
  <c r="AK143" i="5"/>
  <c r="AH143" i="5"/>
  <c r="AD143" i="5"/>
  <c r="AA133" i="5"/>
  <c r="AB133" i="5"/>
  <c r="Z133" i="5"/>
  <c r="AI133" i="5"/>
  <c r="AE133" i="5"/>
  <c r="AJ133" i="5"/>
  <c r="AF133" i="5"/>
  <c r="AG133" i="5"/>
  <c r="AK133" i="5"/>
  <c r="AH133" i="5"/>
  <c r="AD133" i="5"/>
  <c r="K31" i="5"/>
  <c r="AA35" i="5"/>
  <c r="AB35" i="5"/>
  <c r="Z35" i="5"/>
  <c r="AD35" i="5"/>
  <c r="AI35" i="5"/>
  <c r="AE35" i="5"/>
  <c r="AF35" i="5"/>
  <c r="AK35" i="5"/>
  <c r="AC35" i="5"/>
  <c r="AG35" i="5"/>
  <c r="AA36" i="5"/>
  <c r="AB36" i="5"/>
  <c r="AG36" i="5"/>
  <c r="AD36" i="5"/>
  <c r="Z36" i="5"/>
  <c r="AI36" i="5"/>
  <c r="AE36" i="5"/>
  <c r="AJ36" i="5"/>
  <c r="AF36" i="5"/>
  <c r="L30" i="20"/>
  <c r="L37" i="20" s="1"/>
  <c r="Q98" i="5"/>
  <c r="L30" i="19" s="1"/>
  <c r="L37" i="19" s="1"/>
  <c r="V154" i="5"/>
  <c r="V148" i="5"/>
  <c r="V140" i="5"/>
  <c r="V128" i="5"/>
  <c r="T145" i="5"/>
  <c r="T137" i="5"/>
  <c r="S92" i="5"/>
  <c r="S171" i="5"/>
  <c r="S163" i="5"/>
  <c r="S150" i="5"/>
  <c r="S130" i="5"/>
  <c r="R176" i="5"/>
  <c r="R168" i="5"/>
  <c r="R153" i="5"/>
  <c r="R147" i="5"/>
  <c r="R139" i="5"/>
  <c r="R12" i="5"/>
  <c r="Q93" i="5"/>
  <c r="L30" i="10" s="1"/>
  <c r="L37" i="10" s="1"/>
  <c r="P149" i="5"/>
  <c r="P129" i="5"/>
  <c r="O94" i="5"/>
  <c r="J30" i="11" s="1"/>
  <c r="J37" i="11" s="1"/>
  <c r="O175" i="5"/>
  <c r="O167" i="5"/>
  <c r="O152" i="5"/>
  <c r="O126" i="5"/>
  <c r="N172" i="5"/>
  <c r="N164" i="5"/>
  <c r="N143" i="5"/>
  <c r="M168" i="5"/>
  <c r="M128" i="5"/>
  <c r="L166" i="5"/>
  <c r="L137" i="5"/>
  <c r="M4" i="5"/>
  <c r="M16" i="5"/>
  <c r="M24" i="5"/>
  <c r="M32" i="5"/>
  <c r="M129" i="5"/>
  <c r="M141" i="5"/>
  <c r="M149" i="5"/>
  <c r="M155" i="5"/>
  <c r="M170" i="5"/>
  <c r="M5" i="5"/>
  <c r="M17" i="5"/>
  <c r="M25" i="5"/>
  <c r="M79" i="5" s="1"/>
  <c r="H6" i="19" s="1"/>
  <c r="M132" i="5"/>
  <c r="M130" i="5"/>
  <c r="M142" i="5"/>
  <c r="M150" i="5"/>
  <c r="M163" i="5"/>
  <c r="M171" i="5"/>
  <c r="M9" i="5"/>
  <c r="M6" i="5"/>
  <c r="M18" i="5"/>
  <c r="M26" i="5"/>
  <c r="M133" i="5"/>
  <c r="M131" i="5"/>
  <c r="M143" i="5"/>
  <c r="M164" i="5"/>
  <c r="M172" i="5"/>
  <c r="AC30" i="20"/>
  <c r="AC37" i="20" s="1"/>
  <c r="K4" i="5"/>
  <c r="K174" i="5"/>
  <c r="K166" i="5"/>
  <c r="K146" i="5"/>
  <c r="K138" i="5"/>
  <c r="K128" i="5"/>
  <c r="AB170" i="5"/>
  <c r="Z170" i="5"/>
  <c r="AA170" i="5"/>
  <c r="AF170" i="5"/>
  <c r="AG170" i="5"/>
  <c r="AK170" i="5"/>
  <c r="AD170" i="5"/>
  <c r="AI170" i="5"/>
  <c r="AE170" i="5"/>
  <c r="AB155" i="5"/>
  <c r="Z155" i="5"/>
  <c r="AA155" i="5"/>
  <c r="AF155" i="5"/>
  <c r="AG155" i="5"/>
  <c r="AK155" i="5"/>
  <c r="AD155" i="5"/>
  <c r="AI155" i="5"/>
  <c r="AE155" i="5"/>
  <c r="AB142" i="5"/>
  <c r="Z142" i="5"/>
  <c r="AE142" i="5"/>
  <c r="AJ142" i="5"/>
  <c r="AF142" i="5"/>
  <c r="AG142" i="5"/>
  <c r="AC142" i="5"/>
  <c r="AA142" i="5"/>
  <c r="AD142" i="5"/>
  <c r="AK142" i="5"/>
  <c r="AI142" i="5"/>
  <c r="AB132" i="5"/>
  <c r="Z132" i="5"/>
  <c r="AE132" i="5"/>
  <c r="AJ132" i="5"/>
  <c r="AC132" i="5"/>
  <c r="AF132" i="5"/>
  <c r="AG132" i="5"/>
  <c r="AA132" i="5"/>
  <c r="AD132" i="5"/>
  <c r="AI132" i="5"/>
  <c r="AK132" i="5"/>
  <c r="K34" i="5"/>
  <c r="K150" i="5"/>
  <c r="K154" i="5"/>
  <c r="T100" i="5"/>
  <c r="O30" i="23" s="1"/>
  <c r="O37" i="23" s="1"/>
  <c r="P100" i="5"/>
  <c r="K30" i="23" s="1"/>
  <c r="K37" i="23" s="1"/>
  <c r="N98" i="5"/>
  <c r="I30" i="19" s="1"/>
  <c r="I37" i="19" s="1"/>
  <c r="S97" i="5"/>
  <c r="N30" i="18" s="1"/>
  <c r="V153" i="5"/>
  <c r="V147" i="5"/>
  <c r="V139" i="5"/>
  <c r="V127" i="5"/>
  <c r="T93" i="5"/>
  <c r="O30" i="10" s="1"/>
  <c r="O37" i="10" s="1"/>
  <c r="T173" i="5"/>
  <c r="T165" i="5"/>
  <c r="T144" i="5"/>
  <c r="T136" i="5"/>
  <c r="T134" i="5"/>
  <c r="S170" i="5"/>
  <c r="S155" i="5"/>
  <c r="S129" i="5"/>
  <c r="S5" i="5"/>
  <c r="M148" i="8"/>
  <c r="M155" i="8" s="1"/>
  <c r="M63" i="8" s="1"/>
  <c r="M63" i="6" s="1"/>
  <c r="M63" i="4" s="1"/>
  <c r="R94" i="5"/>
  <c r="M30" i="11" s="1"/>
  <c r="M37" i="11" s="1"/>
  <c r="R175" i="5"/>
  <c r="R167" i="5"/>
  <c r="R152" i="5"/>
  <c r="R126" i="5"/>
  <c r="P148" i="5"/>
  <c r="P140" i="5"/>
  <c r="P128" i="5"/>
  <c r="O145" i="5"/>
  <c r="O137" i="5"/>
  <c r="N92" i="5"/>
  <c r="N171" i="5"/>
  <c r="N163" i="5"/>
  <c r="N142" i="5"/>
  <c r="M94" i="5"/>
  <c r="H30" i="11" s="1"/>
  <c r="M167" i="5"/>
  <c r="M145" i="5"/>
  <c r="L93" i="5"/>
  <c r="L165" i="5"/>
  <c r="L136" i="5"/>
  <c r="L28" i="5"/>
  <c r="F57" i="6"/>
  <c r="AK171" i="5"/>
  <c r="AF153" i="5"/>
  <c r="H5" i="2"/>
  <c r="H19" i="2"/>
  <c r="K116" i="2" s="1"/>
  <c r="H31" i="2"/>
  <c r="K128" i="2" s="1"/>
  <c r="H10" i="2"/>
  <c r="K107" i="2" s="1"/>
  <c r="H28" i="2"/>
  <c r="K125" i="2" s="1"/>
  <c r="H13" i="2"/>
  <c r="K110" i="2" s="1"/>
  <c r="H25" i="2"/>
  <c r="K122" i="2" s="1"/>
  <c r="H16" i="2"/>
  <c r="K113" i="2" s="1"/>
  <c r="H22" i="2"/>
  <c r="K119" i="2" s="1"/>
  <c r="H34" i="2"/>
  <c r="K131" i="2" s="1"/>
  <c r="H37" i="2"/>
  <c r="K134" i="2" s="1"/>
  <c r="H8" i="2"/>
  <c r="H9" i="2"/>
  <c r="K106" i="2" s="1"/>
  <c r="H20" i="2"/>
  <c r="H26" i="2"/>
  <c r="H32" i="2"/>
  <c r="K129" i="2" s="1"/>
  <c r="L129" i="2" s="1"/>
  <c r="H38" i="2"/>
  <c r="H11" i="2"/>
  <c r="H12" i="2"/>
  <c r="K109" i="2" s="1"/>
  <c r="H21" i="2"/>
  <c r="K118" i="2" s="1"/>
  <c r="H27" i="2"/>
  <c r="K124" i="2" s="1"/>
  <c r="H33" i="2"/>
  <c r="K130" i="2" s="1"/>
  <c r="H14" i="2"/>
  <c r="H15" i="2"/>
  <c r="K112" i="2" s="1"/>
  <c r="H23" i="2"/>
  <c r="H29" i="2"/>
  <c r="H35" i="2"/>
  <c r="K6" i="5"/>
  <c r="K28" i="5"/>
  <c r="K21" i="5"/>
  <c r="K9" i="5"/>
  <c r="K3" i="5"/>
  <c r="K173" i="5"/>
  <c r="K165" i="5"/>
  <c r="K145" i="5"/>
  <c r="K137" i="5"/>
  <c r="K135" i="5"/>
  <c r="Z177" i="5"/>
  <c r="AA177" i="5"/>
  <c r="AG177" i="5"/>
  <c r="AK177" i="5"/>
  <c r="AB177" i="5"/>
  <c r="AH177" i="5"/>
  <c r="AC177" i="5"/>
  <c r="AD177" i="5"/>
  <c r="AI177" i="5"/>
  <c r="AE177" i="5"/>
  <c r="AJ177" i="5"/>
  <c r="Z169" i="5"/>
  <c r="AA169" i="5"/>
  <c r="AB169" i="5"/>
  <c r="AG169" i="5"/>
  <c r="AK169" i="5"/>
  <c r="AH169" i="5"/>
  <c r="AD169" i="5"/>
  <c r="AI169" i="5"/>
  <c r="AE169" i="5"/>
  <c r="AC169" i="5"/>
  <c r="AJ169" i="5"/>
  <c r="AB149" i="5"/>
  <c r="Z149" i="5"/>
  <c r="AA149" i="5"/>
  <c r="AF149" i="5"/>
  <c r="AG149" i="5"/>
  <c r="AK149" i="5"/>
  <c r="AD149" i="5"/>
  <c r="AI149" i="5"/>
  <c r="AE149" i="5"/>
  <c r="AA131" i="5"/>
  <c r="AB131" i="5"/>
  <c r="Z131" i="5"/>
  <c r="AI131" i="5"/>
  <c r="AI116" i="5" s="1"/>
  <c r="AE131" i="5"/>
  <c r="AJ131" i="5"/>
  <c r="AF131" i="5"/>
  <c r="AF116" i="5" s="1"/>
  <c r="AG131" i="5"/>
  <c r="AK131" i="5"/>
  <c r="AK116" i="5" s="1"/>
  <c r="AE4" i="16" s="1"/>
  <c r="AH131" i="5"/>
  <c r="Z31" i="5"/>
  <c r="AA31" i="5"/>
  <c r="AB31" i="5"/>
  <c r="AG31" i="5"/>
  <c r="AK31" i="5"/>
  <c r="AD31" i="5"/>
  <c r="AH31" i="5"/>
  <c r="AE31" i="5"/>
  <c r="AI31" i="5"/>
  <c r="AJ31" i="5"/>
  <c r="AF31" i="5"/>
  <c r="V36" i="5"/>
  <c r="AB150" i="5"/>
  <c r="Z150" i="5"/>
  <c r="AE150" i="5"/>
  <c r="AC150" i="5"/>
  <c r="AJ150" i="5"/>
  <c r="AF150" i="5"/>
  <c r="AG150" i="5"/>
  <c r="AD150" i="5"/>
  <c r="AA150" i="5"/>
  <c r="AI150" i="5"/>
  <c r="AK150" i="5"/>
  <c r="K153" i="5"/>
  <c r="Z154" i="5"/>
  <c r="AA154" i="5"/>
  <c r="AG154" i="5"/>
  <c r="AK154" i="5"/>
  <c r="AC154" i="5"/>
  <c r="AH154" i="5"/>
  <c r="AD154" i="5"/>
  <c r="AI154" i="5"/>
  <c r="AB154" i="5"/>
  <c r="AE154" i="5"/>
  <c r="AJ154" i="5"/>
  <c r="F30" i="20"/>
  <c r="F37" i="20" s="1"/>
  <c r="S98" i="5"/>
  <c r="N30" i="19" s="1"/>
  <c r="N37" i="19" s="1"/>
  <c r="L97" i="5"/>
  <c r="G30" i="18" s="1"/>
  <c r="G37" i="18" s="1"/>
  <c r="V152" i="5"/>
  <c r="V146" i="5"/>
  <c r="V138" i="5"/>
  <c r="V126" i="5"/>
  <c r="T172" i="5"/>
  <c r="T164" i="5"/>
  <c r="T143" i="5"/>
  <c r="T131" i="5"/>
  <c r="T133" i="5"/>
  <c r="T7" i="5"/>
  <c r="T74" i="5" s="1"/>
  <c r="O6" i="10" s="1"/>
  <c r="S177" i="5"/>
  <c r="S169" i="5"/>
  <c r="S154" i="5"/>
  <c r="S128" i="5"/>
  <c r="S37" i="5"/>
  <c r="S31" i="5"/>
  <c r="S23" i="5"/>
  <c r="S4" i="5"/>
  <c r="R174" i="5"/>
  <c r="R166" i="5"/>
  <c r="R145" i="5"/>
  <c r="R137" i="5"/>
  <c r="R135" i="5"/>
  <c r="R34" i="5"/>
  <c r="R28" i="5"/>
  <c r="R20" i="5"/>
  <c r="R8" i="5"/>
  <c r="R11" i="5"/>
  <c r="O93" i="5"/>
  <c r="J30" i="10" s="1"/>
  <c r="J37" i="10" s="1"/>
  <c r="O173" i="5"/>
  <c r="O165" i="5"/>
  <c r="O144" i="5"/>
  <c r="O136" i="5"/>
  <c r="O134" i="5"/>
  <c r="N170" i="5"/>
  <c r="N155" i="5"/>
  <c r="N149" i="5"/>
  <c r="N5" i="5"/>
  <c r="M177" i="5"/>
  <c r="M144" i="5"/>
  <c r="M126" i="5"/>
  <c r="L135" i="5"/>
  <c r="L27" i="5"/>
  <c r="L81" i="5" s="1"/>
  <c r="M6" i="11"/>
  <c r="M9" i="11" s="1"/>
  <c r="M11" i="11" s="1"/>
  <c r="L6" i="11"/>
  <c r="L9" i="11" s="1"/>
  <c r="L11" i="11" s="1"/>
  <c r="K6" i="11"/>
  <c r="K9" i="11" s="1"/>
  <c r="K11" i="11" s="1"/>
  <c r="N6" i="11"/>
  <c r="P6" i="11"/>
  <c r="P16" i="11" s="1"/>
  <c r="P21" i="11" s="1"/>
  <c r="F30" i="11"/>
  <c r="F37" i="11" s="1"/>
  <c r="AD98" i="5"/>
  <c r="X30" i="19" s="1"/>
  <c r="X37" i="19" s="1"/>
  <c r="AJ173" i="5"/>
  <c r="AI163" i="5"/>
  <c r="K27" i="5"/>
  <c r="K81" i="5" s="1"/>
  <c r="F6" i="23" s="1"/>
  <c r="K20" i="5"/>
  <c r="K7" i="5"/>
  <c r="K74" i="5" s="1"/>
  <c r="V173" i="5"/>
  <c r="V165" i="5"/>
  <c r="K172" i="5"/>
  <c r="K164" i="5"/>
  <c r="K144" i="5"/>
  <c r="K134" i="5"/>
  <c r="K136" i="5"/>
  <c r="AA92" i="5"/>
  <c r="U30" i="9" s="1"/>
  <c r="U37" i="9" s="1"/>
  <c r="AB92" i="5"/>
  <c r="AC92" i="5"/>
  <c r="Z92" i="5"/>
  <c r="AI92" i="5"/>
  <c r="AE92" i="5"/>
  <c r="AJ92" i="5"/>
  <c r="AF92" i="5"/>
  <c r="AG92" i="5"/>
  <c r="AA30" i="9" s="1"/>
  <c r="AA37" i="9" s="1"/>
  <c r="AK92" i="5"/>
  <c r="AH92" i="5"/>
  <c r="AD92" i="5"/>
  <c r="M92" i="5"/>
  <c r="L92" i="5"/>
  <c r="Z176" i="5"/>
  <c r="AA176" i="5"/>
  <c r="AB176" i="5"/>
  <c r="AG176" i="5"/>
  <c r="AC176" i="5"/>
  <c r="AD176" i="5"/>
  <c r="AI176" i="5"/>
  <c r="AE176" i="5"/>
  <c r="AJ176" i="5"/>
  <c r="AF176" i="5"/>
  <c r="Z168" i="5"/>
  <c r="AA168" i="5"/>
  <c r="AB168" i="5"/>
  <c r="AG168" i="5"/>
  <c r="AD168" i="5"/>
  <c r="AI168" i="5"/>
  <c r="AE168" i="5"/>
  <c r="AC168" i="5"/>
  <c r="AJ168" i="5"/>
  <c r="AF168" i="5"/>
  <c r="Z148" i="5"/>
  <c r="AA148" i="5"/>
  <c r="AC148" i="5"/>
  <c r="AG148" i="5"/>
  <c r="AK148" i="5"/>
  <c r="AB148" i="5"/>
  <c r="AH148" i="5"/>
  <c r="AD148" i="5"/>
  <c r="AI148" i="5"/>
  <c r="AE148" i="5"/>
  <c r="AJ148" i="5"/>
  <c r="Z140" i="5"/>
  <c r="AA140" i="5"/>
  <c r="AG140" i="5"/>
  <c r="AK140" i="5"/>
  <c r="AB140" i="5"/>
  <c r="AC140" i="5"/>
  <c r="AH140" i="5"/>
  <c r="AD140" i="5"/>
  <c r="AI140" i="5"/>
  <c r="AE140" i="5"/>
  <c r="AJ140" i="5"/>
  <c r="AB130" i="5"/>
  <c r="Z130" i="5"/>
  <c r="Z110" i="5" s="1"/>
  <c r="AE130" i="5"/>
  <c r="AJ130" i="5"/>
  <c r="AF130" i="5"/>
  <c r="AG130" i="5"/>
  <c r="AA130" i="5"/>
  <c r="AD130" i="5"/>
  <c r="AK130" i="5"/>
  <c r="AI130" i="5"/>
  <c r="AC130" i="5"/>
  <c r="Z128" i="5"/>
  <c r="AA128" i="5"/>
  <c r="AB128" i="5"/>
  <c r="AG128" i="5"/>
  <c r="AK128" i="5"/>
  <c r="AH128" i="5"/>
  <c r="AD128" i="5"/>
  <c r="AI128" i="5"/>
  <c r="AI108" i="5" s="1"/>
  <c r="AC128" i="5"/>
  <c r="AE128" i="5"/>
  <c r="AJ128" i="5"/>
  <c r="AJ108" i="5" s="1"/>
  <c r="AD4" i="8" s="1"/>
  <c r="AA34" i="5"/>
  <c r="AB34" i="5"/>
  <c r="Z34" i="5"/>
  <c r="AD34" i="5"/>
  <c r="AI34" i="5"/>
  <c r="AE34" i="5"/>
  <c r="AJ34" i="5"/>
  <c r="AG34" i="5"/>
  <c r="AK34" i="5"/>
  <c r="K152" i="5"/>
  <c r="Z153" i="5"/>
  <c r="AA153" i="5"/>
  <c r="AB153" i="5"/>
  <c r="AG153" i="5"/>
  <c r="AC153" i="5"/>
  <c r="AD153" i="5"/>
  <c r="AI153" i="5"/>
  <c r="AE153" i="5"/>
  <c r="AJ153" i="5"/>
  <c r="K30" i="20"/>
  <c r="K37" i="20" s="1"/>
  <c r="U100" i="5"/>
  <c r="P30" i="23" s="1"/>
  <c r="P37" i="23" s="1"/>
  <c r="Q100" i="5"/>
  <c r="L30" i="23" s="1"/>
  <c r="L37" i="23" s="1"/>
  <c r="M100" i="5"/>
  <c r="H30" i="23" s="1"/>
  <c r="H37" i="23" s="1"/>
  <c r="P98" i="5"/>
  <c r="K30" i="19" s="1"/>
  <c r="K37" i="19" s="1"/>
  <c r="V151" i="5"/>
  <c r="V145" i="5"/>
  <c r="V137" i="5"/>
  <c r="V135" i="5"/>
  <c r="P148" i="8"/>
  <c r="P155" i="8" s="1"/>
  <c r="P63" i="8" s="1"/>
  <c r="U94" i="5"/>
  <c r="P30" i="11" s="1"/>
  <c r="P37" i="11" s="1"/>
  <c r="T92" i="5"/>
  <c r="T171" i="5"/>
  <c r="T163" i="5"/>
  <c r="T150" i="5"/>
  <c r="T142" i="5"/>
  <c r="T130" i="5"/>
  <c r="T132" i="5"/>
  <c r="S176" i="5"/>
  <c r="S168" i="5"/>
  <c r="S153" i="5"/>
  <c r="S147" i="5"/>
  <c r="S139" i="5"/>
  <c r="S127" i="5"/>
  <c r="S36" i="5"/>
  <c r="S30" i="5"/>
  <c r="S22" i="5"/>
  <c r="S73" i="5" s="1"/>
  <c r="S15" i="5"/>
  <c r="R93" i="5"/>
  <c r="M30" i="10" s="1"/>
  <c r="M37" i="10" s="1"/>
  <c r="R173" i="5"/>
  <c r="R165" i="5"/>
  <c r="R144" i="5"/>
  <c r="R136" i="5"/>
  <c r="R134" i="5"/>
  <c r="R33" i="5"/>
  <c r="R27" i="5"/>
  <c r="R81" i="5" s="1"/>
  <c r="M6" i="23" s="1"/>
  <c r="M17" i="23" s="1"/>
  <c r="R19" i="5"/>
  <c r="R7" i="5"/>
  <c r="R74" i="5" s="1"/>
  <c r="M6" i="10" s="1"/>
  <c r="R10" i="5"/>
  <c r="K148" i="8"/>
  <c r="K155" i="8" s="1"/>
  <c r="K63" i="8" s="1"/>
  <c r="K63" i="6" s="1"/>
  <c r="K63" i="4" s="1"/>
  <c r="P94" i="5"/>
  <c r="K30" i="11" s="1"/>
  <c r="K37" i="11" s="1"/>
  <c r="P126" i="5"/>
  <c r="O172" i="5"/>
  <c r="O164" i="5"/>
  <c r="O143" i="5"/>
  <c r="O131" i="5"/>
  <c r="O133" i="5"/>
  <c r="O26" i="5"/>
  <c r="O18" i="5"/>
  <c r="N177" i="5"/>
  <c r="N169" i="5"/>
  <c r="N154" i="5"/>
  <c r="N148" i="5"/>
  <c r="N140" i="5"/>
  <c r="M176" i="5"/>
  <c r="M165" i="5"/>
  <c r="M140" i="5"/>
  <c r="N7" i="5"/>
  <c r="N74" i="5" s="1"/>
  <c r="I6" i="10" s="1"/>
  <c r="N19" i="5"/>
  <c r="N27" i="5"/>
  <c r="N81" i="5" s="1"/>
  <c r="I6" i="23" s="1"/>
  <c r="N33" i="5"/>
  <c r="N134" i="5"/>
  <c r="N136" i="5"/>
  <c r="L134" i="5"/>
  <c r="H36" i="2"/>
  <c r="K133" i="2" s="1"/>
  <c r="H17" i="2"/>
  <c r="K114" i="2" s="1"/>
  <c r="L114" i="2" s="1"/>
  <c r="X30" i="20"/>
  <c r="X37" i="20" s="1"/>
  <c r="AK126" i="5"/>
  <c r="AJ144" i="5"/>
  <c r="K26" i="5"/>
  <c r="K19" i="5"/>
  <c r="K5" i="5"/>
  <c r="K171" i="5"/>
  <c r="K163" i="5"/>
  <c r="K143" i="5"/>
  <c r="K131" i="5"/>
  <c r="K127" i="5"/>
  <c r="K98" i="5"/>
  <c r="F30" i="19" s="1"/>
  <c r="Z100" i="5"/>
  <c r="AD100" i="5"/>
  <c r="X30" i="23" s="1"/>
  <c r="X37" i="23" s="1"/>
  <c r="AK100" i="5"/>
  <c r="AE30" i="23" s="1"/>
  <c r="AE37" i="23" s="1"/>
  <c r="AJ100" i="5"/>
  <c r="AD30" i="23" s="1"/>
  <c r="AD37" i="23" s="1"/>
  <c r="Z175" i="5"/>
  <c r="AA175" i="5"/>
  <c r="AB175" i="5"/>
  <c r="AC175" i="5"/>
  <c r="AD175" i="5"/>
  <c r="AI175" i="5"/>
  <c r="AE175" i="5"/>
  <c r="AF175" i="5"/>
  <c r="AK175" i="5"/>
  <c r="AG175" i="5"/>
  <c r="Z167" i="5"/>
  <c r="AA167" i="5"/>
  <c r="AB167" i="5"/>
  <c r="AD167" i="5"/>
  <c r="AI167" i="5"/>
  <c r="AE167" i="5"/>
  <c r="AC167" i="5"/>
  <c r="AF167" i="5"/>
  <c r="AG167" i="5"/>
  <c r="AK167" i="5"/>
  <c r="Z147" i="5"/>
  <c r="AA147" i="5"/>
  <c r="AB147" i="5"/>
  <c r="AG147" i="5"/>
  <c r="AD147" i="5"/>
  <c r="AI147" i="5"/>
  <c r="AE147" i="5"/>
  <c r="AJ147" i="5"/>
  <c r="AF147" i="5"/>
  <c r="Z139" i="5"/>
  <c r="AA139" i="5"/>
  <c r="AB139" i="5"/>
  <c r="AG139" i="5"/>
  <c r="AC139" i="5"/>
  <c r="AD139" i="5"/>
  <c r="AI139" i="5"/>
  <c r="AE139" i="5"/>
  <c r="AJ139" i="5"/>
  <c r="AF139" i="5"/>
  <c r="AB129" i="5"/>
  <c r="Z129" i="5"/>
  <c r="AA129" i="5"/>
  <c r="AF129" i="5"/>
  <c r="AG129" i="5"/>
  <c r="AK129" i="5"/>
  <c r="AD129" i="5"/>
  <c r="AI129" i="5"/>
  <c r="AE129" i="5"/>
  <c r="K33" i="5"/>
  <c r="L11" i="5"/>
  <c r="L13" i="5"/>
  <c r="L21" i="5"/>
  <c r="L29" i="5"/>
  <c r="L35" i="5"/>
  <c r="L126" i="5"/>
  <c r="L138" i="5"/>
  <c r="L146" i="5"/>
  <c r="L152" i="5"/>
  <c r="L167" i="5"/>
  <c r="L175" i="5"/>
  <c r="L12" i="5"/>
  <c r="L14" i="5"/>
  <c r="L22" i="5"/>
  <c r="L73" i="5" s="1"/>
  <c r="L30" i="5"/>
  <c r="L36" i="5"/>
  <c r="L127" i="5"/>
  <c r="L139" i="5"/>
  <c r="L147" i="5"/>
  <c r="L153" i="5"/>
  <c r="L168" i="5"/>
  <c r="L176" i="5"/>
  <c r="L3" i="5"/>
  <c r="L15" i="5"/>
  <c r="L23" i="5"/>
  <c r="L31" i="5"/>
  <c r="L37" i="5"/>
  <c r="L128" i="5"/>
  <c r="L140" i="5"/>
  <c r="L148" i="5"/>
  <c r="L154" i="5"/>
  <c r="L169" i="5"/>
  <c r="L177" i="5"/>
  <c r="L4" i="5"/>
  <c r="L16" i="5"/>
  <c r="L24" i="5"/>
  <c r="L32" i="5"/>
  <c r="L129" i="5"/>
  <c r="L149" i="5"/>
  <c r="L155" i="5"/>
  <c r="L170" i="5"/>
  <c r="L5" i="5"/>
  <c r="L17" i="5"/>
  <c r="L25" i="5"/>
  <c r="L79" i="5" s="1"/>
  <c r="G6" i="19" s="1"/>
  <c r="L132" i="5"/>
  <c r="L130" i="5"/>
  <c r="L142" i="5"/>
  <c r="L150" i="5"/>
  <c r="L163" i="5"/>
  <c r="L171" i="5"/>
  <c r="L9" i="5"/>
  <c r="L6" i="5"/>
  <c r="L18" i="5"/>
  <c r="L26" i="5"/>
  <c r="L133" i="5"/>
  <c r="L131" i="5"/>
  <c r="L143" i="5"/>
  <c r="L164" i="5"/>
  <c r="L172" i="5"/>
  <c r="Z152" i="5"/>
  <c r="AA152" i="5"/>
  <c r="AB152" i="5"/>
  <c r="AC152" i="5"/>
  <c r="AD152" i="5"/>
  <c r="AI152" i="5"/>
  <c r="AE152" i="5"/>
  <c r="AF152" i="5"/>
  <c r="AG152" i="5"/>
  <c r="AK152" i="5"/>
  <c r="H30" i="20"/>
  <c r="H37" i="20" s="1"/>
  <c r="U98" i="5"/>
  <c r="P30" i="19" s="1"/>
  <c r="M98" i="5"/>
  <c r="H30" i="19" s="1"/>
  <c r="V144" i="5"/>
  <c r="V136" i="5"/>
  <c r="T170" i="5"/>
  <c r="T155" i="5"/>
  <c r="T149" i="5"/>
  <c r="T129" i="5"/>
  <c r="T5" i="5"/>
  <c r="N148" i="8"/>
  <c r="N155" i="8" s="1"/>
  <c r="N63" i="8" s="1"/>
  <c r="N63" i="6" s="1"/>
  <c r="N63" i="4" s="1"/>
  <c r="S94" i="5"/>
  <c r="N30" i="11" s="1"/>
  <c r="N37" i="11" s="1"/>
  <c r="S175" i="5"/>
  <c r="S167" i="5"/>
  <c r="S152" i="5"/>
  <c r="S126" i="5"/>
  <c r="R172" i="5"/>
  <c r="R164" i="5"/>
  <c r="R143" i="5"/>
  <c r="R131" i="5"/>
  <c r="R133" i="5"/>
  <c r="R26" i="5"/>
  <c r="R18" i="5"/>
  <c r="R6" i="5"/>
  <c r="P145" i="5"/>
  <c r="P137" i="5"/>
  <c r="O92" i="5"/>
  <c r="O171" i="5"/>
  <c r="O163" i="5"/>
  <c r="O150" i="5"/>
  <c r="O142" i="5"/>
  <c r="O130" i="5"/>
  <c r="O132" i="5"/>
  <c r="N176" i="5"/>
  <c r="N168" i="5"/>
  <c r="N153" i="5"/>
  <c r="N147" i="5"/>
  <c r="N139" i="5"/>
  <c r="N126" i="5"/>
  <c r="M175" i="5"/>
  <c r="M154" i="5"/>
  <c r="M139" i="5"/>
  <c r="M134" i="5"/>
  <c r="L19" i="5"/>
  <c r="W57" i="6"/>
  <c r="AE34" i="2"/>
  <c r="AJ131" i="2" s="1"/>
  <c r="AC57" i="6"/>
  <c r="X57" i="6"/>
  <c r="AE57" i="6"/>
  <c r="AH10" i="5"/>
  <c r="V57" i="6"/>
  <c r="AF31" i="2"/>
  <c r="AK128" i="2" s="1"/>
  <c r="AF23" i="2"/>
  <c r="AF15" i="2"/>
  <c r="AK112" i="2" s="1"/>
  <c r="AE8" i="2"/>
  <c r="AE16" i="2"/>
  <c r="AJ113" i="2" s="1"/>
  <c r="AE24" i="2"/>
  <c r="AJ121" i="2" s="1"/>
  <c r="AE32" i="2"/>
  <c r="AD37" i="2"/>
  <c r="AI134" i="2" s="1"/>
  <c r="AE13" i="2"/>
  <c r="AJ110" i="2" s="1"/>
  <c r="AE21" i="2"/>
  <c r="AJ118" i="2" s="1"/>
  <c r="AE29" i="2"/>
  <c r="AK12" i="5"/>
  <c r="AK173" i="5"/>
  <c r="AK165" i="5"/>
  <c r="AK144" i="5"/>
  <c r="AK136" i="5"/>
  <c r="AK134" i="5"/>
  <c r="AK33" i="5"/>
  <c r="AK27" i="5"/>
  <c r="AK81" i="5" s="1"/>
  <c r="AE6" i="23" s="1"/>
  <c r="AK19" i="5"/>
  <c r="AK7" i="5"/>
  <c r="AK74" i="5" s="1"/>
  <c r="AK9" i="5"/>
  <c r="AJ175" i="5"/>
  <c r="AJ167" i="5"/>
  <c r="AJ152" i="5"/>
  <c r="AJ146" i="5"/>
  <c r="AJ138" i="5"/>
  <c r="AJ126" i="5"/>
  <c r="AJ35" i="5"/>
  <c r="AJ29" i="5"/>
  <c r="AJ21" i="5"/>
  <c r="AJ13" i="5"/>
  <c r="AJ11" i="5"/>
  <c r="AH171" i="5"/>
  <c r="AH163" i="5"/>
  <c r="AH150" i="5"/>
  <c r="AH142" i="5"/>
  <c r="AH130" i="5"/>
  <c r="AH132" i="5"/>
  <c r="AH25" i="5"/>
  <c r="AH79" i="5" s="1"/>
  <c r="AB6" i="19" s="1"/>
  <c r="AB9" i="19" s="1"/>
  <c r="AB11" i="19" s="1"/>
  <c r="AH17" i="5"/>
  <c r="AH5" i="5"/>
  <c r="AF174" i="5"/>
  <c r="AF166" i="5"/>
  <c r="AF145" i="5"/>
  <c r="AF137" i="5"/>
  <c r="AF135" i="5"/>
  <c r="AF34" i="5"/>
  <c r="AF29" i="5"/>
  <c r="AF21" i="5"/>
  <c r="AF13" i="5"/>
  <c r="AF11" i="5"/>
  <c r="AD32" i="5"/>
  <c r="AB32" i="5"/>
  <c r="AC3" i="5"/>
  <c r="AC15" i="5"/>
  <c r="AC23" i="5"/>
  <c r="AC31" i="5"/>
  <c r="AC36" i="5"/>
  <c r="AC5" i="5"/>
  <c r="AC17" i="5"/>
  <c r="AC25" i="5"/>
  <c r="AC79" i="5" s="1"/>
  <c r="W6" i="19" s="1"/>
  <c r="W17" i="19" s="1"/>
  <c r="AC32" i="5"/>
  <c r="AC129" i="5"/>
  <c r="AC149" i="5"/>
  <c r="AC155" i="5"/>
  <c r="AC170" i="5"/>
  <c r="AC178" i="5"/>
  <c r="AC9" i="5"/>
  <c r="AC7" i="5"/>
  <c r="AC19" i="5"/>
  <c r="AC27" i="5"/>
  <c r="AC81" i="5" s="1"/>
  <c r="W6" i="23" s="1"/>
  <c r="W9" i="23" s="1"/>
  <c r="W11" i="23" s="1"/>
  <c r="AC133" i="5"/>
  <c r="AC131" i="5"/>
  <c r="AC143" i="5"/>
  <c r="AC164" i="5"/>
  <c r="AC172" i="5"/>
  <c r="AC11" i="5"/>
  <c r="AC13" i="5"/>
  <c r="AC21" i="5"/>
  <c r="AC29" i="5"/>
  <c r="AC34" i="5"/>
  <c r="AC135" i="5"/>
  <c r="AC137" i="5"/>
  <c r="AC145" i="5"/>
  <c r="AC166" i="5"/>
  <c r="AC174" i="5"/>
  <c r="AJ10" i="5"/>
  <c r="AH178" i="5"/>
  <c r="AH170" i="5"/>
  <c r="AH155" i="5"/>
  <c r="AH149" i="5"/>
  <c r="AH129" i="5"/>
  <c r="AH32" i="5"/>
  <c r="AH24" i="5"/>
  <c r="AH16" i="5"/>
  <c r="AH4" i="5"/>
  <c r="AF8" i="5"/>
  <c r="AF80" i="5" s="1"/>
  <c r="Z6" i="16" s="1"/>
  <c r="AF10" i="5"/>
  <c r="AH176" i="5"/>
  <c r="AH168" i="5"/>
  <c r="AH153" i="5"/>
  <c r="AH147" i="5"/>
  <c r="AH139" i="5"/>
  <c r="AH127" i="5"/>
  <c r="AH36" i="5"/>
  <c r="AH30" i="5"/>
  <c r="AH22" i="5"/>
  <c r="AH73" i="5" s="1"/>
  <c r="AH14" i="5"/>
  <c r="AH12" i="5"/>
  <c r="AH175" i="5"/>
  <c r="AH167" i="5"/>
  <c r="AH152" i="5"/>
  <c r="AH146" i="5"/>
  <c r="AH138" i="5"/>
  <c r="AH126" i="5"/>
  <c r="AH35" i="5"/>
  <c r="AH29" i="5"/>
  <c r="AH21" i="5"/>
  <c r="AH13" i="5"/>
  <c r="AH11" i="5"/>
  <c r="AK176" i="5"/>
  <c r="AK168" i="5"/>
  <c r="AK153" i="5"/>
  <c r="AK147" i="5"/>
  <c r="AK139" i="5"/>
  <c r="AK127" i="5"/>
  <c r="AK36" i="5"/>
  <c r="AK30" i="5"/>
  <c r="AK22" i="5"/>
  <c r="AK73" i="5" s="1"/>
  <c r="AK14" i="5"/>
  <c r="AJ178" i="5"/>
  <c r="AJ170" i="5"/>
  <c r="AJ155" i="5"/>
  <c r="AJ149" i="5"/>
  <c r="AJ129" i="5"/>
  <c r="AJ32" i="5"/>
  <c r="AJ24" i="5"/>
  <c r="AJ16" i="5"/>
  <c r="AH174" i="5"/>
  <c r="AH166" i="5"/>
  <c r="AH145" i="5"/>
  <c r="AH137" i="5"/>
  <c r="AH135" i="5"/>
  <c r="AH34" i="5"/>
  <c r="AH28" i="5"/>
  <c r="AH20" i="5"/>
  <c r="AH8" i="5"/>
  <c r="AF177" i="5"/>
  <c r="AF169" i="5"/>
  <c r="AF154" i="5"/>
  <c r="AF148" i="5"/>
  <c r="AF140" i="5"/>
  <c r="AF128" i="5"/>
  <c r="AF37" i="5"/>
  <c r="AL37" i="5" s="1"/>
  <c r="AF24" i="5"/>
  <c r="AF16" i="5"/>
  <c r="Y148" i="8"/>
  <c r="U57" i="6"/>
  <c r="AA32" i="5"/>
  <c r="X37" i="2"/>
  <c r="AA134" i="2" s="1"/>
  <c r="AC16" i="2"/>
  <c r="AF113" i="2" s="1"/>
  <c r="AB34" i="2"/>
  <c r="AE131" i="2" s="1"/>
  <c r="AC10" i="2"/>
  <c r="AF107" i="2" s="1"/>
  <c r="AC22" i="2"/>
  <c r="AF119" i="2" s="1"/>
  <c r="AC13" i="2"/>
  <c r="AF110" i="2" s="1"/>
  <c r="AC25" i="2"/>
  <c r="AF122" i="2" s="1"/>
  <c r="AC37" i="2"/>
  <c r="AF134" i="2" s="1"/>
  <c r="Y28" i="2"/>
  <c r="AB125" i="2" s="1"/>
  <c r="X22" i="2"/>
  <c r="AA119" i="2" s="1"/>
  <c r="X34" i="2"/>
  <c r="AA131" i="2" s="1"/>
  <c r="W17" i="2"/>
  <c r="W18" i="2"/>
  <c r="Z115" i="2" s="1"/>
  <c r="W24" i="2"/>
  <c r="Z121" i="2" s="1"/>
  <c r="W30" i="2"/>
  <c r="Z127" i="2" s="1"/>
  <c r="W36" i="2"/>
  <c r="Z133" i="2" s="1"/>
  <c r="X8" i="2"/>
  <c r="X9" i="2"/>
  <c r="AA106" i="2" s="1"/>
  <c r="X20" i="2"/>
  <c r="X26" i="2"/>
  <c r="X32" i="2"/>
  <c r="X38" i="2"/>
  <c r="W25" i="2"/>
  <c r="Z122" i="2" s="1"/>
  <c r="W37" i="2"/>
  <c r="Z134" i="2" s="1"/>
  <c r="X13" i="2"/>
  <c r="AA110" i="2" s="1"/>
  <c r="X28" i="2"/>
  <c r="AA125" i="2" s="1"/>
  <c r="W21" i="2"/>
  <c r="Z118" i="2" s="1"/>
  <c r="W27" i="2"/>
  <c r="Z124" i="2" s="1"/>
  <c r="W33" i="2"/>
  <c r="Z130" i="2" s="1"/>
  <c r="X19" i="2"/>
  <c r="AA116" i="2" s="1"/>
  <c r="X31" i="2"/>
  <c r="AA128" i="2" s="1"/>
  <c r="W23" i="2"/>
  <c r="W29" i="2"/>
  <c r="W35" i="2"/>
  <c r="X17" i="2"/>
  <c r="X18" i="2"/>
  <c r="AA115" i="2" s="1"/>
  <c r="X24" i="2"/>
  <c r="AA121" i="2" s="1"/>
  <c r="X30" i="2"/>
  <c r="AA127" i="2" s="1"/>
  <c r="X36" i="2"/>
  <c r="AA133" i="2" s="1"/>
  <c r="W22" i="2"/>
  <c r="Z119" i="2" s="1"/>
  <c r="W34" i="2"/>
  <c r="Z131" i="2" s="1"/>
  <c r="X10" i="2"/>
  <c r="AA107" i="2" s="1"/>
  <c r="U11" i="2"/>
  <c r="U12" i="2"/>
  <c r="X109" i="2" s="1"/>
  <c r="U21" i="2"/>
  <c r="X118" i="2" s="1"/>
  <c r="U27" i="2"/>
  <c r="X124" i="2" s="1"/>
  <c r="U33" i="2"/>
  <c r="X130" i="2" s="1"/>
  <c r="U16" i="2"/>
  <c r="X113" i="2" s="1"/>
  <c r="U28" i="2"/>
  <c r="X125" i="2" s="1"/>
  <c r="U10" i="2"/>
  <c r="X107" i="2" s="1"/>
  <c r="U17" i="2"/>
  <c r="U18" i="2"/>
  <c r="X115" i="2" s="1"/>
  <c r="U24" i="2"/>
  <c r="X121" i="2" s="1"/>
  <c r="U30" i="2"/>
  <c r="X127" i="2" s="1"/>
  <c r="U36" i="2"/>
  <c r="X133" i="2" s="1"/>
  <c r="U8" i="2"/>
  <c r="U9" i="2"/>
  <c r="X106" i="2" s="1"/>
  <c r="U20" i="2"/>
  <c r="U26" i="2"/>
  <c r="U32" i="2"/>
  <c r="U38" i="2"/>
  <c r="U25" i="2"/>
  <c r="X122" i="2" s="1"/>
  <c r="U37" i="2"/>
  <c r="X134" i="2" s="1"/>
  <c r="AB7" i="5"/>
  <c r="AB74" i="5" s="1"/>
  <c r="AB9" i="5"/>
  <c r="U5" i="2"/>
  <c r="Y10" i="2"/>
  <c r="AB107" i="2" s="1"/>
  <c r="Y11" i="2"/>
  <c r="Y12" i="2"/>
  <c r="AB109" i="2" s="1"/>
  <c r="Y21" i="2"/>
  <c r="AB118" i="2" s="1"/>
  <c r="Y22" i="2"/>
  <c r="AB119" i="2" s="1"/>
  <c r="Y34" i="2"/>
  <c r="AB131" i="2" s="1"/>
  <c r="Y16" i="2"/>
  <c r="AB113" i="2" s="1"/>
  <c r="Y5" i="2"/>
  <c r="Y8" i="2"/>
  <c r="Y9" i="2"/>
  <c r="AB106" i="2" s="1"/>
  <c r="Y20" i="2"/>
  <c r="Y26" i="2"/>
  <c r="Y32" i="2"/>
  <c r="Y38" i="2"/>
  <c r="Y19" i="2"/>
  <c r="AB116" i="2" s="1"/>
  <c r="Y31" i="2"/>
  <c r="AB128" i="2" s="1"/>
  <c r="AC31" i="2"/>
  <c r="AF128" i="2" s="1"/>
  <c r="AC5" i="2"/>
  <c r="W28" i="2"/>
  <c r="Z125" i="2" s="1"/>
  <c r="U22" i="2"/>
  <c r="X119" i="2" s="1"/>
  <c r="R60" i="12"/>
  <c r="M5" i="2"/>
  <c r="AB37" i="2"/>
  <c r="AE134" i="2" s="1"/>
  <c r="AB25" i="2"/>
  <c r="AE122" i="2" s="1"/>
  <c r="AA16" i="2"/>
  <c r="AD113" i="2" s="1"/>
  <c r="Z28" i="2"/>
  <c r="AC125" i="2" s="1"/>
  <c r="W10" i="2"/>
  <c r="Z107" i="2" s="1"/>
  <c r="V34" i="2"/>
  <c r="Y131" i="2" s="1"/>
  <c r="AI113" i="5"/>
  <c r="AH113" i="5"/>
  <c r="AK113" i="5"/>
  <c r="AF113" i="5"/>
  <c r="AA113" i="5"/>
  <c r="AJ113" i="5"/>
  <c r="AD113" i="5"/>
  <c r="AG113" i="5"/>
  <c r="AB113" i="5"/>
  <c r="AE113" i="5"/>
  <c r="Z113" i="5"/>
  <c r="AC113" i="5"/>
  <c r="I59" i="12"/>
  <c r="I59" i="6" s="1"/>
  <c r="I59" i="4" s="1"/>
  <c r="H59" i="12"/>
  <c r="H59" i="6" s="1"/>
  <c r="AA13" i="2"/>
  <c r="AD110" i="2" s="1"/>
  <c r="Z37" i="2"/>
  <c r="AC134" i="2" s="1"/>
  <c r="Z25" i="2"/>
  <c r="AC122" i="2" s="1"/>
  <c r="W5" i="2"/>
  <c r="V31" i="2"/>
  <c r="Y128" i="2" s="1"/>
  <c r="V19" i="2"/>
  <c r="Y116" i="2" s="1"/>
  <c r="I13" i="2"/>
  <c r="L110" i="2" s="1"/>
  <c r="O10" i="2"/>
  <c r="R107" i="2" s="1"/>
  <c r="AJ111" i="5"/>
  <c r="AH111" i="5"/>
  <c r="AI111" i="5"/>
  <c r="AC111" i="5"/>
  <c r="AF111" i="5"/>
  <c r="AA111" i="5"/>
  <c r="AD111" i="5"/>
  <c r="AG111" i="5"/>
  <c r="AK111" i="5"/>
  <c r="Z111" i="5"/>
  <c r="AB111" i="5"/>
  <c r="AE111" i="5"/>
  <c r="M59" i="12"/>
  <c r="AH118" i="5"/>
  <c r="AI118" i="5"/>
  <c r="AC4" i="20" s="1"/>
  <c r="AE118" i="5"/>
  <c r="Y4" i="20" s="1"/>
  <c r="Z118" i="5"/>
  <c r="T4" i="20" s="1"/>
  <c r="AI110" i="5"/>
  <c r="AJ110" i="5"/>
  <c r="AA110" i="5"/>
  <c r="AD110" i="5"/>
  <c r="AG110" i="5"/>
  <c r="AB110" i="5"/>
  <c r="AE110" i="5"/>
  <c r="AK110" i="5"/>
  <c r="AF110" i="5"/>
  <c r="AH110" i="5"/>
  <c r="AC110" i="5"/>
  <c r="L59" i="12"/>
  <c r="M22" i="2"/>
  <c r="P119" i="2" s="1"/>
  <c r="O19" i="2"/>
  <c r="R116" i="2" s="1"/>
  <c r="M16" i="2"/>
  <c r="P113" i="2" s="1"/>
  <c r="Q59" i="12"/>
  <c r="Q59" i="6" s="1"/>
  <c r="AC28" i="12"/>
  <c r="U28" i="12"/>
  <c r="AA116" i="5"/>
  <c r="AJ116" i="5"/>
  <c r="AD4" i="16" s="1"/>
  <c r="AE116" i="5"/>
  <c r="Y4" i="16" s="1"/>
  <c r="Z116" i="5"/>
  <c r="T4" i="16" s="1"/>
  <c r="P59" i="12"/>
  <c r="P59" i="6"/>
  <c r="AF23" i="12"/>
  <c r="AA19" i="2"/>
  <c r="AD116" i="2" s="1"/>
  <c r="AA5" i="2"/>
  <c r="W13" i="2"/>
  <c r="Z110" i="2" s="1"/>
  <c r="V37" i="2"/>
  <c r="Y134" i="2" s="1"/>
  <c r="AI115" i="5"/>
  <c r="AH115" i="5"/>
  <c r="AB4" i="19" s="1"/>
  <c r="AK115" i="5"/>
  <c r="AE4" i="19" s="1"/>
  <c r="AD115" i="5"/>
  <c r="X4" i="19" s="1"/>
  <c r="AG115" i="5"/>
  <c r="AB115" i="5"/>
  <c r="V4" i="19" s="1"/>
  <c r="AJ115" i="5"/>
  <c r="AD4" i="19" s="1"/>
  <c r="AE115" i="5"/>
  <c r="Y4" i="19" s="1"/>
  <c r="Z115" i="5"/>
  <c r="T4" i="19" s="1"/>
  <c r="AC115" i="5"/>
  <c r="W4" i="19" s="1"/>
  <c r="AA115" i="5"/>
  <c r="AF115" i="5"/>
  <c r="Z4" i="19" s="1"/>
  <c r="J59" i="12"/>
  <c r="J59" i="6" s="1"/>
  <c r="J59" i="4" s="1"/>
  <c r="AE28" i="12"/>
  <c r="W28" i="12"/>
  <c r="U125" i="12"/>
  <c r="V125" i="12" s="1"/>
  <c r="W125" i="12" s="1"/>
  <c r="X125" i="12" s="1"/>
  <c r="Y125" i="12" s="1"/>
  <c r="Z125" i="12" s="1"/>
  <c r="AA125" i="12" s="1"/>
  <c r="AB125" i="12" s="1"/>
  <c r="AC125" i="12" s="1"/>
  <c r="AD125" i="12" s="1"/>
  <c r="AE125" i="12" s="1"/>
  <c r="X59" i="12"/>
  <c r="AH117" i="5"/>
  <c r="AB4" i="23" s="1"/>
  <c r="AK117" i="5"/>
  <c r="AE4" i="23" s="1"/>
  <c r="AJ117" i="5"/>
  <c r="AB117" i="5"/>
  <c r="V4" i="23" s="1"/>
  <c r="AE117" i="5"/>
  <c r="Y4" i="23" s="1"/>
  <c r="Z117" i="5"/>
  <c r="T4" i="23" s="1"/>
  <c r="AC117" i="5"/>
  <c r="AI117" i="5"/>
  <c r="AF117" i="5"/>
  <c r="Z4" i="23" s="1"/>
  <c r="AA117" i="5"/>
  <c r="U4" i="23" s="1"/>
  <c r="AG117" i="5"/>
  <c r="AD117" i="5"/>
  <c r="X4" i="23" s="1"/>
  <c r="AK109" i="5"/>
  <c r="AE4" i="9" s="1"/>
  <c r="AH109" i="5"/>
  <c r="AB4" i="9" s="1"/>
  <c r="AI109" i="5"/>
  <c r="AJ109" i="5"/>
  <c r="AB109" i="5"/>
  <c r="AE109" i="5"/>
  <c r="Y4" i="9" s="1"/>
  <c r="Z109" i="5"/>
  <c r="T4" i="9" s="1"/>
  <c r="AC109" i="5"/>
  <c r="W4" i="9" s="1"/>
  <c r="AF109" i="5"/>
  <c r="Z4" i="9" s="1"/>
  <c r="AA109" i="5"/>
  <c r="U4" i="9" s="1"/>
  <c r="AG109" i="5"/>
  <c r="AD109" i="5"/>
  <c r="AF57" i="12"/>
  <c r="T128" i="12"/>
  <c r="U128" i="12" s="1"/>
  <c r="V128" i="12" s="1"/>
  <c r="W128" i="12" s="1"/>
  <c r="X128" i="12" s="1"/>
  <c r="AA59" i="12"/>
  <c r="AF59" i="12" s="1"/>
  <c r="F129" i="12"/>
  <c r="G129" i="12" s="1"/>
  <c r="H129" i="12" s="1"/>
  <c r="I129" i="12" s="1"/>
  <c r="J129" i="12" s="1"/>
  <c r="K129" i="12" s="1"/>
  <c r="L129" i="12" s="1"/>
  <c r="M129" i="12" s="1"/>
  <c r="N129" i="12" s="1"/>
  <c r="O129" i="12" s="1"/>
  <c r="P129" i="12" s="1"/>
  <c r="Q129" i="12" s="1"/>
  <c r="F121" i="12"/>
  <c r="G121" i="12" s="1"/>
  <c r="T136" i="12"/>
  <c r="F146" i="42"/>
  <c r="O9" i="13"/>
  <c r="O11" i="13" s="1"/>
  <c r="H167" i="42"/>
  <c r="I160" i="42"/>
  <c r="I163" i="42" s="1"/>
  <c r="J160" i="42" s="1"/>
  <c r="J163" i="42" s="1"/>
  <c r="J167" i="42" s="1"/>
  <c r="G167" i="42"/>
  <c r="AE116" i="36"/>
  <c r="AE47" i="36"/>
  <c r="W116" i="36"/>
  <c r="W47" i="36"/>
  <c r="W52" i="36"/>
  <c r="AF116" i="36"/>
  <c r="AK108" i="5"/>
  <c r="AE108" i="5"/>
  <c r="Y4" i="8" s="1"/>
  <c r="F37" i="19"/>
  <c r="AB37" i="18"/>
  <c r="V37" i="18"/>
  <c r="N37" i="18"/>
  <c r="AK82" i="5"/>
  <c r="AE6" i="20" s="1"/>
  <c r="AE16" i="20" s="1"/>
  <c r="E47" i="32"/>
  <c r="R40" i="19"/>
  <c r="G40" i="17"/>
  <c r="Q82" i="5"/>
  <c r="L6" i="20" s="1"/>
  <c r="L17" i="20" s="1"/>
  <c r="AB76" i="5"/>
  <c r="V6" i="12" s="1"/>
  <c r="V9" i="12" s="1"/>
  <c r="V11" i="12" s="1"/>
  <c r="Q71" i="6"/>
  <c r="L57" i="19"/>
  <c r="Z40" i="4"/>
  <c r="P42" i="4"/>
  <c r="W187" i="19"/>
  <c r="W45" i="19" s="1"/>
  <c r="W45" i="17" s="1"/>
  <c r="W45" i="4" s="1"/>
  <c r="AF174" i="19"/>
  <c r="X39" i="17"/>
  <c r="F64" i="4"/>
  <c r="AE24" i="4"/>
  <c r="L28" i="6"/>
  <c r="AF39" i="19"/>
  <c r="F94" i="42"/>
  <c r="T219" i="19"/>
  <c r="T47" i="19" s="1"/>
  <c r="AF207" i="19"/>
  <c r="AA70" i="21"/>
  <c r="AA178" i="21"/>
  <c r="AG82" i="5"/>
  <c r="AA6" i="20" s="1"/>
  <c r="AA9" i="20" s="1"/>
  <c r="AA11" i="20" s="1"/>
  <c r="G127" i="8"/>
  <c r="H127" i="8" s="1"/>
  <c r="G126" i="8"/>
  <c r="H126" i="8" s="1"/>
  <c r="I126" i="8" s="1"/>
  <c r="J126" i="8" s="1"/>
  <c r="K126" i="8" s="1"/>
  <c r="L126" i="8" s="1"/>
  <c r="M126" i="8" s="1"/>
  <c r="N126" i="8" s="1"/>
  <c r="O126" i="8" s="1"/>
  <c r="P126" i="8" s="1"/>
  <c r="Q126" i="8" s="1"/>
  <c r="H71" i="6"/>
  <c r="H42" i="4"/>
  <c r="H57" i="17"/>
  <c r="AG76" i="5"/>
  <c r="AA6" i="12" s="1"/>
  <c r="AA17" i="12" s="1"/>
  <c r="F44" i="17"/>
  <c r="R44" i="19"/>
  <c r="U71" i="9"/>
  <c r="AF125" i="9"/>
  <c r="J57" i="19"/>
  <c r="AE71" i="6"/>
  <c r="AF73" i="4"/>
  <c r="T63" i="4"/>
  <c r="V39" i="4"/>
  <c r="W28" i="6"/>
  <c r="R72" i="17"/>
  <c r="AC380" i="19"/>
  <c r="AC51" i="19" s="1"/>
  <c r="AC51" i="17" s="1"/>
  <c r="AC51" i="4" s="1"/>
  <c r="X69" i="21"/>
  <c r="X178" i="21"/>
  <c r="Y380" i="19"/>
  <c r="Y51" i="19" s="1"/>
  <c r="Y51" i="17" s="1"/>
  <c r="Y51" i="4"/>
  <c r="AC69" i="21"/>
  <c r="AC178" i="21"/>
  <c r="R28" i="19"/>
  <c r="AF87" i="10"/>
  <c r="AG11" i="10" s="1"/>
  <c r="Z4" i="16"/>
  <c r="AF82" i="5"/>
  <c r="Z6" i="20" s="1"/>
  <c r="Z17" i="20" s="1"/>
  <c r="AL3" i="5"/>
  <c r="G139" i="8"/>
  <c r="H139" i="8" s="1"/>
  <c r="I139" i="8" s="1"/>
  <c r="J139" i="8" s="1"/>
  <c r="K139" i="8" s="1"/>
  <c r="L139" i="8" s="1"/>
  <c r="M139" i="8" s="1"/>
  <c r="N139" i="8" s="1"/>
  <c r="O139" i="8" s="1"/>
  <c r="P139" i="8" s="1"/>
  <c r="Q139" i="8" s="1"/>
  <c r="G138" i="8"/>
  <c r="H138" i="8" s="1"/>
  <c r="F12" i="42"/>
  <c r="F20" i="42" s="1"/>
  <c r="AL6" i="5"/>
  <c r="Q76" i="5"/>
  <c r="L6" i="12" s="1"/>
  <c r="AJ76" i="5"/>
  <c r="AD6" i="12" s="1"/>
  <c r="AD17" i="12" s="1"/>
  <c r="T171" i="19"/>
  <c r="T44" i="19" s="1"/>
  <c r="AF161" i="19"/>
  <c r="I57" i="19"/>
  <c r="I39" i="17"/>
  <c r="W71" i="6"/>
  <c r="T43" i="17"/>
  <c r="O28" i="6"/>
  <c r="N57" i="19"/>
  <c r="AF73" i="21"/>
  <c r="AD380" i="19"/>
  <c r="AD51" i="19"/>
  <c r="AD51" i="17" s="1"/>
  <c r="R50" i="19"/>
  <c r="F50" i="17"/>
  <c r="Y28" i="6"/>
  <c r="J69" i="21"/>
  <c r="J178" i="21"/>
  <c r="H69" i="21"/>
  <c r="H178" i="21"/>
  <c r="Z69" i="21"/>
  <c r="Z178" i="21"/>
  <c r="G69" i="21"/>
  <c r="G178" i="21"/>
  <c r="R64" i="13"/>
  <c r="Q67" i="13"/>
  <c r="Y69" i="21"/>
  <c r="Y178" i="21"/>
  <c r="AJ82" i="5"/>
  <c r="AD6" i="20" s="1"/>
  <c r="AB82" i="5"/>
  <c r="V6" i="20" s="1"/>
  <c r="V17" i="20" s="1"/>
  <c r="G141" i="8"/>
  <c r="H141" i="8" s="1"/>
  <c r="I141" i="8" s="1"/>
  <c r="J141" i="8" s="1"/>
  <c r="K141" i="8" s="1"/>
  <c r="L141" i="8" s="1"/>
  <c r="M141" i="8" s="1"/>
  <c r="N141" i="8" s="1"/>
  <c r="O141" i="8" s="1"/>
  <c r="P141" i="8" s="1"/>
  <c r="Q141" i="8" s="1"/>
  <c r="O9" i="2"/>
  <c r="R106" i="2" s="1"/>
  <c r="W50" i="5"/>
  <c r="K42" i="4"/>
  <c r="AL23" i="5"/>
  <c r="AF76" i="5"/>
  <c r="Z6" i="12" s="1"/>
  <c r="AL26" i="5"/>
  <c r="H57" i="19"/>
  <c r="AA138" i="19"/>
  <c r="AA42" i="19"/>
  <c r="AF127" i="19"/>
  <c r="Y71" i="6"/>
  <c r="AF42" i="19"/>
  <c r="T42" i="17"/>
  <c r="Y155" i="8"/>
  <c r="Y63" i="8" s="1"/>
  <c r="Y63" i="6" s="1"/>
  <c r="Y63" i="4" s="1"/>
  <c r="AD39" i="4"/>
  <c r="AF28" i="23"/>
  <c r="AF81" i="4"/>
  <c r="AA72" i="4"/>
  <c r="V70" i="21"/>
  <c r="F46" i="4"/>
  <c r="R46" i="17"/>
  <c r="AF223" i="19"/>
  <c r="AF129" i="19"/>
  <c r="M69" i="21"/>
  <c r="M178" i="21"/>
  <c r="K69" i="21"/>
  <c r="K178" i="21"/>
  <c r="Z380" i="19"/>
  <c r="Z51" i="19" s="1"/>
  <c r="Z51" i="17" s="1"/>
  <c r="Z51" i="4" s="1"/>
  <c r="K59" i="4"/>
  <c r="I69" i="21"/>
  <c r="I178" i="21"/>
  <c r="R76" i="17"/>
  <c r="AF87" i="11"/>
  <c r="AG28" i="11" s="1"/>
  <c r="AF104" i="21"/>
  <c r="L71" i="21"/>
  <c r="N9" i="11"/>
  <c r="N11" i="11" s="1"/>
  <c r="N16" i="11"/>
  <c r="N21" i="11" s="1"/>
  <c r="AI82" i="5"/>
  <c r="AC6" i="20" s="1"/>
  <c r="AA82" i="5"/>
  <c r="U6" i="20" s="1"/>
  <c r="G123" i="8"/>
  <c r="H123" i="8" s="1"/>
  <c r="I123" i="8" s="1"/>
  <c r="J123" i="8" s="1"/>
  <c r="K123" i="8" s="1"/>
  <c r="L123" i="8" s="1"/>
  <c r="M123" i="8" s="1"/>
  <c r="N123" i="8" s="1"/>
  <c r="O123" i="8" s="1"/>
  <c r="P123" i="8" s="1"/>
  <c r="Q123" i="8" s="1"/>
  <c r="R123" i="8" s="1"/>
  <c r="L5" i="2"/>
  <c r="E93" i="32"/>
  <c r="E11" i="32" s="1"/>
  <c r="G51" i="19"/>
  <c r="G57" i="19"/>
  <c r="R43" i="19"/>
  <c r="F43" i="17"/>
  <c r="AL30" i="5"/>
  <c r="T85" i="32"/>
  <c r="AL11" i="5"/>
  <c r="AP94" i="2"/>
  <c r="AL15" i="5"/>
  <c r="Q80" i="5"/>
  <c r="L6" i="16" s="1"/>
  <c r="AC76" i="5"/>
  <c r="W6" i="12" s="1"/>
  <c r="W9" i="12" s="1"/>
  <c r="W11" i="12" s="1"/>
  <c r="Y39" i="17"/>
  <c r="K71" i="6"/>
  <c r="N42" i="4"/>
  <c r="N57" i="17"/>
  <c r="O57" i="19"/>
  <c r="Q39" i="17"/>
  <c r="AD57" i="19"/>
  <c r="R60" i="6"/>
  <c r="F60" i="4"/>
  <c r="J42" i="4"/>
  <c r="J57" i="4" s="1"/>
  <c r="J118" i="4" s="1"/>
  <c r="J57" i="17"/>
  <c r="AF163" i="19"/>
  <c r="T72" i="4"/>
  <c r="AF72" i="17"/>
  <c r="AD69" i="21"/>
  <c r="AD178" i="21"/>
  <c r="AB203" i="19"/>
  <c r="AB46" i="19" s="1"/>
  <c r="AF190" i="19"/>
  <c r="R42" i="19"/>
  <c r="F42" i="17"/>
  <c r="AE74" i="21"/>
  <c r="AE74" i="4"/>
  <c r="R140" i="21"/>
  <c r="AG57" i="11"/>
  <c r="AE69" i="21"/>
  <c r="AE178" i="21"/>
  <c r="AL20" i="5"/>
  <c r="R45" i="19"/>
  <c r="F45" i="17"/>
  <c r="AL25" i="5"/>
  <c r="AH76" i="5"/>
  <c r="AB6" i="12" s="1"/>
  <c r="AB17" i="12" s="1"/>
  <c r="AI76" i="5"/>
  <c r="AC6" i="12" s="1"/>
  <c r="AC16" i="12" s="1"/>
  <c r="L71" i="6"/>
  <c r="W124" i="19"/>
  <c r="W40" i="19"/>
  <c r="AF116" i="19"/>
  <c r="AF124" i="19"/>
  <c r="N71" i="6"/>
  <c r="M40" i="4"/>
  <c r="T30" i="9"/>
  <c r="T37" i="9" s="1"/>
  <c r="O71" i="6"/>
  <c r="X59" i="6"/>
  <c r="G59" i="4"/>
  <c r="AF175" i="19"/>
  <c r="M28" i="6"/>
  <c r="R66" i="6"/>
  <c r="F66" i="4"/>
  <c r="AD71" i="6"/>
  <c r="F76" i="4"/>
  <c r="R76" i="6"/>
  <c r="X235" i="19"/>
  <c r="X50" i="19" s="1"/>
  <c r="AF222" i="19"/>
  <c r="AF235" i="19"/>
  <c r="W171" i="4"/>
  <c r="W185" i="13"/>
  <c r="X380" i="19"/>
  <c r="X51" i="19" s="1"/>
  <c r="X51" i="17" s="1"/>
  <c r="X51" i="4" s="1"/>
  <c r="AD28" i="17"/>
  <c r="AA171" i="4"/>
  <c r="AA185" i="13"/>
  <c r="AF140" i="21"/>
  <c r="R77" i="6"/>
  <c r="F77" i="4"/>
  <c r="AE52" i="36"/>
  <c r="AC82" i="5"/>
  <c r="W6" i="20" s="1"/>
  <c r="W9" i="20" s="1"/>
  <c r="AH82" i="5"/>
  <c r="AB6" i="20" s="1"/>
  <c r="AB16" i="20" s="1"/>
  <c r="F68" i="42"/>
  <c r="F123" i="42" s="1"/>
  <c r="G185" i="42"/>
  <c r="G189" i="42" s="1"/>
  <c r="G68" i="42" s="1"/>
  <c r="G123" i="42" s="1"/>
  <c r="G125" i="8"/>
  <c r="H125" i="8" s="1"/>
  <c r="AQ92" i="2"/>
  <c r="G71" i="9"/>
  <c r="R125" i="9"/>
  <c r="AL29" i="5"/>
  <c r="AD76" i="5"/>
  <c r="X6" i="12" s="1"/>
  <c r="X71" i="6"/>
  <c r="AB39" i="17"/>
  <c r="U40" i="17"/>
  <c r="AC57" i="19"/>
  <c r="AC39" i="17"/>
  <c r="AC39" i="4" s="1"/>
  <c r="H28" i="6"/>
  <c r="O59" i="4"/>
  <c r="M59" i="6"/>
  <c r="AF28" i="19"/>
  <c r="X171" i="4"/>
  <c r="X185" i="13"/>
  <c r="AD185" i="13"/>
  <c r="AD171" i="4"/>
  <c r="U69" i="21"/>
  <c r="P32" i="4"/>
  <c r="R32" i="4" s="1"/>
  <c r="R32" i="17"/>
  <c r="R28" i="10"/>
  <c r="R28" i="8"/>
  <c r="R129" i="12"/>
  <c r="R59" i="12"/>
  <c r="AD82" i="5"/>
  <c r="X6" i="20" s="1"/>
  <c r="AD33" i="2"/>
  <c r="AI130" i="2" s="1"/>
  <c r="E130" i="2"/>
  <c r="G137" i="8"/>
  <c r="H137" i="8" s="1"/>
  <c r="W16" i="2"/>
  <c r="Z113" i="2" s="1"/>
  <c r="H128" i="8"/>
  <c r="I128" i="8" s="1"/>
  <c r="J128" i="8" s="1"/>
  <c r="K128" i="8" s="1"/>
  <c r="L128" i="8" s="1"/>
  <c r="M128" i="8" s="1"/>
  <c r="N128" i="8" s="1"/>
  <c r="O128" i="8" s="1"/>
  <c r="P128" i="8" s="1"/>
  <c r="Q128" i="8" s="1"/>
  <c r="R128" i="8" s="1"/>
  <c r="AL9" i="5"/>
  <c r="AL24" i="5"/>
  <c r="AA76" i="5"/>
  <c r="U6" i="12" s="1"/>
  <c r="U16" i="12" s="1"/>
  <c r="Z76" i="5"/>
  <c r="T6" i="12" s="1"/>
  <c r="O42" i="4"/>
  <c r="O57" i="17"/>
  <c r="P71" i="6"/>
  <c r="G30" i="10"/>
  <c r="G37" i="10" s="1"/>
  <c r="F37" i="13"/>
  <c r="Z155" i="19"/>
  <c r="Z43" i="19" s="1"/>
  <c r="AF141" i="19"/>
  <c r="AF155" i="19" s="1"/>
  <c r="T45" i="17"/>
  <c r="F57" i="19"/>
  <c r="Z71" i="6"/>
  <c r="Z71" i="4" s="1"/>
  <c r="J28" i="6"/>
  <c r="F59" i="4"/>
  <c r="L42" i="4"/>
  <c r="L57" i="17"/>
  <c r="AA39" i="4"/>
  <c r="N28" i="6"/>
  <c r="T50" i="17"/>
  <c r="AE39" i="17"/>
  <c r="K28" i="6"/>
  <c r="F69" i="21"/>
  <c r="L59" i="6"/>
  <c r="R47" i="19"/>
  <c r="F47" i="17"/>
  <c r="AB69" i="21"/>
  <c r="AB178" i="21"/>
  <c r="W70" i="21"/>
  <c r="Q142" i="4"/>
  <c r="R142" i="4" s="1"/>
  <c r="F52" i="4"/>
  <c r="R52" i="17"/>
  <c r="F72" i="4"/>
  <c r="R72" i="4" s="1"/>
  <c r="AF28" i="16"/>
  <c r="AG37" i="10"/>
  <c r="R27" i="17"/>
  <c r="I89" i="21"/>
  <c r="AF138" i="19"/>
  <c r="Z89" i="21"/>
  <c r="AC89" i="21"/>
  <c r="U71" i="6"/>
  <c r="AF71" i="9"/>
  <c r="X39" i="4"/>
  <c r="AF39" i="17"/>
  <c r="W40" i="17"/>
  <c r="T50" i="4"/>
  <c r="Q39" i="4"/>
  <c r="AA42" i="17"/>
  <c r="F50" i="4"/>
  <c r="R50" i="4" s="1"/>
  <c r="R50" i="17"/>
  <c r="T43" i="4"/>
  <c r="AF171" i="19"/>
  <c r="AA89" i="21"/>
  <c r="AF40" i="19"/>
  <c r="L71" i="4"/>
  <c r="AE89" i="21"/>
  <c r="AD89" i="21"/>
  <c r="AF42" i="17"/>
  <c r="T42" i="4"/>
  <c r="H89" i="21"/>
  <c r="AF44" i="19"/>
  <c r="T44" i="17"/>
  <c r="AE71" i="4"/>
  <c r="F44" i="4"/>
  <c r="R44" i="4" s="1"/>
  <c r="R44" i="17"/>
  <c r="G40" i="4"/>
  <c r="R40" i="4" s="1"/>
  <c r="R40" i="17"/>
  <c r="O71" i="4"/>
  <c r="U40" i="4"/>
  <c r="AF40" i="17"/>
  <c r="G71" i="6"/>
  <c r="G71" i="4" s="1"/>
  <c r="R71" i="9"/>
  <c r="F42" i="4"/>
  <c r="F57" i="17"/>
  <c r="R42" i="17"/>
  <c r="K71" i="4"/>
  <c r="AB89" i="21"/>
  <c r="AB39" i="4"/>
  <c r="Y39" i="4"/>
  <c r="F43" i="4"/>
  <c r="R43" i="4" s="1"/>
  <c r="R43" i="17"/>
  <c r="W71" i="4"/>
  <c r="T47" i="17"/>
  <c r="F47" i="4"/>
  <c r="R47" i="4" s="1"/>
  <c r="R47" i="17"/>
  <c r="AD71" i="4"/>
  <c r="AF72" i="4"/>
  <c r="K89" i="21"/>
  <c r="G89" i="21"/>
  <c r="J89" i="21"/>
  <c r="I39" i="4"/>
  <c r="I57" i="17"/>
  <c r="AG70" i="10"/>
  <c r="AG46" i="10"/>
  <c r="AG26" i="10"/>
  <c r="AG6" i="10"/>
  <c r="AG63" i="10"/>
  <c r="AG41" i="10"/>
  <c r="AG23" i="10"/>
  <c r="AG85" i="10"/>
  <c r="AF168" i="4"/>
  <c r="AG67" i="10"/>
  <c r="AG44" i="10"/>
  <c r="AG24" i="10"/>
  <c r="AG83" i="10"/>
  <c r="AG61" i="10"/>
  <c r="AG39" i="10"/>
  <c r="AG20" i="10"/>
  <c r="AG87" i="10"/>
  <c r="AG64" i="10"/>
  <c r="AG42" i="10"/>
  <c r="AG19" i="10"/>
  <c r="AG77" i="10"/>
  <c r="AG59" i="10"/>
  <c r="AG36" i="10"/>
  <c r="AG18" i="10"/>
  <c r="AG84" i="10"/>
  <c r="AG62" i="10"/>
  <c r="AG40" i="10"/>
  <c r="AG17" i="10"/>
  <c r="AG75" i="10"/>
  <c r="AG56" i="10"/>
  <c r="AG34" i="10"/>
  <c r="AG16" i="10"/>
  <c r="AG78" i="10"/>
  <c r="AG60" i="10"/>
  <c r="AG35" i="10"/>
  <c r="AG15" i="10"/>
  <c r="AG73" i="10"/>
  <c r="AG49" i="10"/>
  <c r="AG32" i="10"/>
  <c r="AG14" i="10"/>
  <c r="AG76" i="10"/>
  <c r="AG33" i="10"/>
  <c r="AG13" i="10"/>
  <c r="AG71" i="10"/>
  <c r="AG47" i="10"/>
  <c r="AG30" i="10"/>
  <c r="AG9" i="10"/>
  <c r="AG74" i="10"/>
  <c r="AG50" i="10"/>
  <c r="AG31" i="10"/>
  <c r="AG10" i="10"/>
  <c r="AG69" i="10"/>
  <c r="AG45" i="10"/>
  <c r="AG27" i="10"/>
  <c r="AG7" i="10"/>
  <c r="AG28" i="10"/>
  <c r="AG8" i="10"/>
  <c r="AG66" i="10"/>
  <c r="AG43" i="10"/>
  <c r="AG25" i="10"/>
  <c r="AG72" i="10"/>
  <c r="AG48" i="10"/>
  <c r="X89" i="21"/>
  <c r="H71" i="4"/>
  <c r="E8" i="32"/>
  <c r="E117" i="32" s="1"/>
  <c r="AE39" i="4"/>
  <c r="T45" i="4"/>
  <c r="AF70" i="21"/>
  <c r="X71" i="4"/>
  <c r="F45" i="4"/>
  <c r="R45" i="17"/>
  <c r="G51" i="17"/>
  <c r="G57" i="17" s="1"/>
  <c r="O5" i="2"/>
  <c r="AG72" i="11"/>
  <c r="AG48" i="11"/>
  <c r="AG8" i="11"/>
  <c r="AG69" i="11"/>
  <c r="AG45" i="11"/>
  <c r="AG27" i="11"/>
  <c r="AG7" i="11"/>
  <c r="AG70" i="11"/>
  <c r="AG46" i="11"/>
  <c r="AG26" i="11"/>
  <c r="AG6" i="11"/>
  <c r="AG66" i="11"/>
  <c r="AG43" i="11"/>
  <c r="AG25" i="11"/>
  <c r="AG21" i="11"/>
  <c r="AF169" i="4"/>
  <c r="AG44" i="11"/>
  <c r="AG24" i="11"/>
  <c r="AG85" i="11"/>
  <c r="AG63" i="11"/>
  <c r="AG41" i="11"/>
  <c r="AG23" i="11"/>
  <c r="AG87" i="11"/>
  <c r="AG64" i="11"/>
  <c r="AG42" i="11"/>
  <c r="AG19" i="11"/>
  <c r="AG83" i="11"/>
  <c r="AG61" i="11"/>
  <c r="AG39" i="11"/>
  <c r="AG20" i="11"/>
  <c r="AG84" i="11"/>
  <c r="AG62" i="11"/>
  <c r="AG40" i="11"/>
  <c r="AG17" i="11"/>
  <c r="AG77" i="11"/>
  <c r="AG59" i="11"/>
  <c r="AG36" i="11"/>
  <c r="AG18" i="11"/>
  <c r="AG11" i="11"/>
  <c r="AG78" i="11"/>
  <c r="AG60" i="11"/>
  <c r="AG15" i="11"/>
  <c r="AG75" i="11"/>
  <c r="AG56" i="11"/>
  <c r="AG34" i="11"/>
  <c r="AG16" i="11"/>
  <c r="AG76" i="11"/>
  <c r="AG35" i="11"/>
  <c r="AG13" i="11"/>
  <c r="AG73" i="11"/>
  <c r="AG49" i="11"/>
  <c r="AG32" i="11"/>
  <c r="AG14" i="11"/>
  <c r="AG33" i="11"/>
  <c r="AG10" i="11"/>
  <c r="AG71" i="11"/>
  <c r="AG47" i="11"/>
  <c r="AG30" i="11"/>
  <c r="AG9" i="11"/>
  <c r="AG74" i="11"/>
  <c r="AG50" i="11"/>
  <c r="AG31" i="11"/>
  <c r="M89" i="21"/>
  <c r="Y71" i="4"/>
  <c r="Y89" i="21"/>
  <c r="AG67" i="11"/>
  <c r="AG57" i="10"/>
  <c r="AA42" i="4"/>
  <c r="AF42" i="4" s="1"/>
  <c r="T47" i="4"/>
  <c r="AF71" i="6"/>
  <c r="W40" i="4"/>
  <c r="AF40" i="4" s="1"/>
  <c r="AF44" i="17"/>
  <c r="T44" i="4"/>
  <c r="AF44" i="4" s="1"/>
  <c r="F85" i="10"/>
  <c r="F24" i="17"/>
  <c r="F24" i="4" s="1"/>
  <c r="F26" i="17"/>
  <c r="F26" i="4" s="1"/>
  <c r="F25" i="17"/>
  <c r="F85" i="13"/>
  <c r="F28" i="18"/>
  <c r="F23" i="17"/>
  <c r="F85" i="11"/>
  <c r="K105" i="2" l="1"/>
  <c r="L105" i="2" s="1"/>
  <c r="M105" i="2" s="1"/>
  <c r="K135" i="2"/>
  <c r="L135" i="2" s="1"/>
  <c r="K117" i="2"/>
  <c r="L117" i="2" s="1"/>
  <c r="AL5" i="5"/>
  <c r="AD75" i="32"/>
  <c r="K86" i="32"/>
  <c r="K68" i="32"/>
  <c r="F89" i="32"/>
  <c r="K62" i="32"/>
  <c r="T15" i="5"/>
  <c r="M125" i="36"/>
  <c r="O125" i="36" s="1"/>
  <c r="T33" i="5"/>
  <c r="T140" i="12"/>
  <c r="U140" i="12" s="1"/>
  <c r="V140" i="12" s="1"/>
  <c r="W140" i="12" s="1"/>
  <c r="X140" i="12" s="1"/>
  <c r="Y140" i="12" s="1"/>
  <c r="Z140" i="12" s="1"/>
  <c r="AA140" i="12" s="1"/>
  <c r="AB140" i="12" s="1"/>
  <c r="AC140" i="12" s="1"/>
  <c r="AD140" i="12" s="1"/>
  <c r="AE140" i="12" s="1"/>
  <c r="AB83" i="32"/>
  <c r="N23" i="2"/>
  <c r="T137" i="12"/>
  <c r="AB77" i="32"/>
  <c r="K76" i="32"/>
  <c r="T135" i="12"/>
  <c r="P32" i="2"/>
  <c r="T134" i="12"/>
  <c r="U134" i="12" s="1"/>
  <c r="V134" i="12" s="1"/>
  <c r="W134" i="12" s="1"/>
  <c r="X134" i="12" s="1"/>
  <c r="Y134" i="12" s="1"/>
  <c r="Z134" i="12" s="1"/>
  <c r="AA134" i="12" s="1"/>
  <c r="AB134" i="12" s="1"/>
  <c r="AC134" i="12" s="1"/>
  <c r="AD134" i="12" s="1"/>
  <c r="AE134" i="12" s="1"/>
  <c r="AB61" i="32"/>
  <c r="J91" i="32"/>
  <c r="AB14" i="2"/>
  <c r="AH78" i="5"/>
  <c r="AB6" i="18" s="1"/>
  <c r="AB17" i="18" s="1"/>
  <c r="L143" i="36"/>
  <c r="O143" i="36" s="1"/>
  <c r="G134" i="36"/>
  <c r="M82" i="36"/>
  <c r="AB51" i="32"/>
  <c r="K88" i="32"/>
  <c r="K71" i="32"/>
  <c r="F91" i="32"/>
  <c r="H102" i="42"/>
  <c r="AB42" i="32"/>
  <c r="K87" i="32"/>
  <c r="K69" i="32"/>
  <c r="F90" i="32"/>
  <c r="T22" i="5"/>
  <c r="T73" i="5" s="1"/>
  <c r="T25" i="5"/>
  <c r="T79" i="5" s="1"/>
  <c r="O6" i="19" s="1"/>
  <c r="O9" i="19" s="1"/>
  <c r="O11" i="19" s="1"/>
  <c r="O50" i="36"/>
  <c r="M34" i="2"/>
  <c r="P131" i="2" s="1"/>
  <c r="W155" i="8"/>
  <c r="W63" i="8" s="1"/>
  <c r="W63" i="6" s="1"/>
  <c r="W63" i="4" s="1"/>
  <c r="O48" i="36"/>
  <c r="AB44" i="32"/>
  <c r="F84" i="32"/>
  <c r="T8" i="5"/>
  <c r="N33" i="2"/>
  <c r="Q130" i="2" s="1"/>
  <c r="N12" i="2"/>
  <c r="Q109" i="2" s="1"/>
  <c r="M27" i="2"/>
  <c r="P124" i="2" s="1"/>
  <c r="M11" i="2"/>
  <c r="L23" i="2"/>
  <c r="K30" i="2"/>
  <c r="N127" i="2" s="1"/>
  <c r="K14" i="2"/>
  <c r="J23" i="2"/>
  <c r="AA36" i="2"/>
  <c r="AD133" i="2" s="1"/>
  <c r="M114" i="2"/>
  <c r="N114" i="2" s="1"/>
  <c r="H135" i="36"/>
  <c r="AB43" i="32"/>
  <c r="AA53" i="32"/>
  <c r="X83" i="32"/>
  <c r="N77" i="32"/>
  <c r="F83" i="32"/>
  <c r="N32" i="2"/>
  <c r="N9" i="2"/>
  <c r="Q106" i="2" s="1"/>
  <c r="M26" i="2"/>
  <c r="M8" i="2"/>
  <c r="L21" i="2"/>
  <c r="O118" i="2" s="1"/>
  <c r="K29" i="2"/>
  <c r="K11" i="2"/>
  <c r="J21" i="2"/>
  <c r="M118" i="2" s="1"/>
  <c r="AA27" i="2"/>
  <c r="AD124" i="2" s="1"/>
  <c r="X45" i="32"/>
  <c r="N56" i="32"/>
  <c r="F77" i="32"/>
  <c r="T4" i="5"/>
  <c r="N30" i="2"/>
  <c r="Q127" i="2" s="1"/>
  <c r="N17" i="2"/>
  <c r="M24" i="2"/>
  <c r="P121" i="2" s="1"/>
  <c r="L38" i="2"/>
  <c r="L20" i="2"/>
  <c r="K27" i="2"/>
  <c r="N124" i="2" s="1"/>
  <c r="J38" i="2"/>
  <c r="M135" i="2" s="1"/>
  <c r="J20" i="2"/>
  <c r="M117" i="2" s="1"/>
  <c r="AB36" i="2"/>
  <c r="AE133" i="2" s="1"/>
  <c r="AA24" i="2"/>
  <c r="AD121" i="2" s="1"/>
  <c r="F76" i="32"/>
  <c r="N29" i="2"/>
  <c r="N14" i="2"/>
  <c r="M23" i="2"/>
  <c r="L36" i="2"/>
  <c r="O133" i="2" s="1"/>
  <c r="L18" i="2"/>
  <c r="O115" i="2" s="1"/>
  <c r="K26" i="2"/>
  <c r="J36" i="2"/>
  <c r="M133" i="2" s="1"/>
  <c r="J18" i="2"/>
  <c r="M115" i="2" s="1"/>
  <c r="AB33" i="2"/>
  <c r="AE130" i="2" s="1"/>
  <c r="AA23" i="2"/>
  <c r="AB75" i="32"/>
  <c r="F70" i="32"/>
  <c r="T11" i="5"/>
  <c r="N27" i="2"/>
  <c r="Q124" i="2" s="1"/>
  <c r="N8" i="2"/>
  <c r="M21" i="2"/>
  <c r="P118" i="2" s="1"/>
  <c r="L35" i="2"/>
  <c r="L15" i="2"/>
  <c r="O112" i="2" s="1"/>
  <c r="K24" i="2"/>
  <c r="N121" i="2" s="1"/>
  <c r="J35" i="2"/>
  <c r="J15" i="2"/>
  <c r="M112" i="2" s="1"/>
  <c r="AB32" i="2"/>
  <c r="AA12" i="2"/>
  <c r="AD109" i="2" s="1"/>
  <c r="F123" i="12"/>
  <c r="G123" i="12" s="1"/>
  <c r="H123" i="12" s="1"/>
  <c r="I123" i="12" s="1"/>
  <c r="AB70" i="32"/>
  <c r="F69" i="32"/>
  <c r="T35" i="5"/>
  <c r="N26" i="2"/>
  <c r="M38" i="2"/>
  <c r="M20" i="2"/>
  <c r="L33" i="2"/>
  <c r="O130" i="2" s="1"/>
  <c r="L17" i="2"/>
  <c r="K23" i="2"/>
  <c r="J33" i="2"/>
  <c r="M130" i="2" s="1"/>
  <c r="J12" i="2"/>
  <c r="M109" i="2" s="1"/>
  <c r="AB23" i="2"/>
  <c r="AA9" i="2"/>
  <c r="AD106" i="2" s="1"/>
  <c r="AB69" i="32"/>
  <c r="O91" i="32"/>
  <c r="G87" i="32"/>
  <c r="P163" i="5"/>
  <c r="T34" i="5"/>
  <c r="N24" i="2"/>
  <c r="Q121" i="2" s="1"/>
  <c r="M36" i="2"/>
  <c r="P133" i="2" s="1"/>
  <c r="M18" i="2"/>
  <c r="P115" i="2" s="1"/>
  <c r="L32" i="2"/>
  <c r="L14" i="2"/>
  <c r="K21" i="2"/>
  <c r="N118" i="2" s="1"/>
  <c r="J32" i="2"/>
  <c r="M129" i="2" s="1"/>
  <c r="N129" i="2" s="1"/>
  <c r="J9" i="2"/>
  <c r="M106" i="2" s="1"/>
  <c r="AB21" i="2"/>
  <c r="AE118" i="2" s="1"/>
  <c r="AB68" i="32"/>
  <c r="O71" i="32"/>
  <c r="M35" i="2"/>
  <c r="M15" i="2"/>
  <c r="P112" i="2" s="1"/>
  <c r="K38" i="2"/>
  <c r="K20" i="2"/>
  <c r="J30" i="2"/>
  <c r="M127" i="2" s="1"/>
  <c r="AB18" i="2"/>
  <c r="AE115" i="2" s="1"/>
  <c r="J31" i="2"/>
  <c r="M128" i="2" s="1"/>
  <c r="AL199" i="2"/>
  <c r="AM199" i="2"/>
  <c r="I99" i="42"/>
  <c r="J99" i="42" s="1"/>
  <c r="K99" i="42" s="1"/>
  <c r="E99" i="36" s="1"/>
  <c r="D99" i="36"/>
  <c r="T58" i="32"/>
  <c r="K55" i="32"/>
  <c r="J74" i="32"/>
  <c r="S6" i="5"/>
  <c r="N124" i="36"/>
  <c r="O124" i="36" s="1"/>
  <c r="O70" i="32"/>
  <c r="N39" i="32"/>
  <c r="K54" i="32"/>
  <c r="J73" i="32"/>
  <c r="AH125" i="42"/>
  <c r="N38" i="32"/>
  <c r="J72" i="32"/>
  <c r="S151" i="5"/>
  <c r="S10" i="5"/>
  <c r="J71" i="32"/>
  <c r="K29" i="5"/>
  <c r="S34" i="5"/>
  <c r="S9" i="5"/>
  <c r="V72" i="32"/>
  <c r="J69" i="32"/>
  <c r="S33" i="5"/>
  <c r="P89" i="32"/>
  <c r="J51" i="32"/>
  <c r="S28" i="5"/>
  <c r="G124" i="36"/>
  <c r="H124" i="36" s="1"/>
  <c r="G51" i="32"/>
  <c r="S27" i="5"/>
  <c r="S81" i="5" s="1"/>
  <c r="N6" i="23" s="1"/>
  <c r="N9" i="23" s="1"/>
  <c r="N11" i="23" s="1"/>
  <c r="M134" i="36"/>
  <c r="O134" i="36" s="1"/>
  <c r="R134" i="42"/>
  <c r="O82" i="36"/>
  <c r="N84" i="32"/>
  <c r="S20" i="5"/>
  <c r="H125" i="36"/>
  <c r="N142" i="36"/>
  <c r="M141" i="36"/>
  <c r="S19" i="5"/>
  <c r="O90" i="32"/>
  <c r="N76" i="32"/>
  <c r="J90" i="32"/>
  <c r="S17" i="5"/>
  <c r="T83" i="32"/>
  <c r="O89" i="32"/>
  <c r="N62" i="32"/>
  <c r="J89" i="32"/>
  <c r="S16" i="5"/>
  <c r="AF125" i="12"/>
  <c r="L141" i="36"/>
  <c r="F134" i="36"/>
  <c r="T75" i="32"/>
  <c r="O74" i="32"/>
  <c r="N57" i="32"/>
  <c r="J75" i="32"/>
  <c r="S18" i="5"/>
  <c r="R16" i="5"/>
  <c r="T142" i="12"/>
  <c r="W140" i="42"/>
  <c r="W146" i="42" s="1"/>
  <c r="AL36" i="5"/>
  <c r="AD78" i="5"/>
  <c r="X6" i="18" s="1"/>
  <c r="X16" i="18" s="1"/>
  <c r="AB58" i="32"/>
  <c r="T76" i="32"/>
  <c r="S44" i="32"/>
  <c r="P36" i="32"/>
  <c r="N58" i="32"/>
  <c r="L40" i="32"/>
  <c r="J54" i="32"/>
  <c r="G58" i="32"/>
  <c r="P165" i="5"/>
  <c r="R141" i="5"/>
  <c r="P35" i="5"/>
  <c r="P11" i="5"/>
  <c r="T129" i="8"/>
  <c r="F124" i="12"/>
  <c r="F136" i="12"/>
  <c r="G136" i="12" s="1"/>
  <c r="H136" i="12" s="1"/>
  <c r="I136" i="12" s="1"/>
  <c r="J136" i="12" s="1"/>
  <c r="T126" i="12"/>
  <c r="O145" i="36"/>
  <c r="S36" i="32"/>
  <c r="J53" i="32"/>
  <c r="G57" i="32"/>
  <c r="P164" i="5"/>
  <c r="P154" i="5"/>
  <c r="S13" i="5"/>
  <c r="P19" i="5"/>
  <c r="H145" i="36"/>
  <c r="H144" i="36"/>
  <c r="F122" i="12"/>
  <c r="G122" i="12" s="1"/>
  <c r="T141" i="12"/>
  <c r="U141" i="12" s="1"/>
  <c r="T124" i="12"/>
  <c r="U124" i="12" s="1"/>
  <c r="AL19" i="5"/>
  <c r="AB45" i="32"/>
  <c r="N87" i="32"/>
  <c r="N40" i="32"/>
  <c r="J44" i="32"/>
  <c r="G45" i="32"/>
  <c r="F75" i="32"/>
  <c r="P152" i="5"/>
  <c r="S32" i="5"/>
  <c r="T126" i="8"/>
  <c r="AA29" i="2"/>
  <c r="T123" i="12"/>
  <c r="U123" i="12" s="1"/>
  <c r="V123" i="12" s="1"/>
  <c r="U137" i="12"/>
  <c r="V137" i="12" s="1"/>
  <c r="W137" i="12" s="1"/>
  <c r="S90" i="32"/>
  <c r="G88" i="32"/>
  <c r="G44" i="32"/>
  <c r="S24" i="5"/>
  <c r="T139" i="12"/>
  <c r="T122" i="12"/>
  <c r="U122" i="12" s="1"/>
  <c r="V122" i="12" s="1"/>
  <c r="W122" i="12" s="1"/>
  <c r="X122" i="12" s="1"/>
  <c r="Y122" i="12" s="1"/>
  <c r="Z122" i="12" s="1"/>
  <c r="T121" i="12"/>
  <c r="U121" i="12" s="1"/>
  <c r="V121" i="12" s="1"/>
  <c r="W121" i="12" s="1"/>
  <c r="S89" i="32"/>
  <c r="T138" i="12"/>
  <c r="T127" i="12"/>
  <c r="U127" i="12" s="1"/>
  <c r="V127" i="12" s="1"/>
  <c r="W127" i="12" s="1"/>
  <c r="X127" i="12" s="1"/>
  <c r="X54" i="32"/>
  <c r="U87" i="32"/>
  <c r="S72" i="32"/>
  <c r="P87" i="32"/>
  <c r="O86" i="32"/>
  <c r="J62" i="32"/>
  <c r="G86" i="32"/>
  <c r="F68" i="32"/>
  <c r="T19" i="5"/>
  <c r="S21" i="5"/>
  <c r="U141" i="8"/>
  <c r="T123" i="8"/>
  <c r="R141" i="8"/>
  <c r="X51" i="32"/>
  <c r="W88" i="32"/>
  <c r="S71" i="32"/>
  <c r="P85" i="32"/>
  <c r="J87" i="32"/>
  <c r="J61" i="32"/>
  <c r="G74" i="32"/>
  <c r="F62" i="32"/>
  <c r="H143" i="36"/>
  <c r="W77" i="32"/>
  <c r="S62" i="32"/>
  <c r="P70" i="32"/>
  <c r="M61" i="32"/>
  <c r="K51" i="32"/>
  <c r="J85" i="32"/>
  <c r="J59" i="32"/>
  <c r="G73" i="32"/>
  <c r="F61" i="32"/>
  <c r="P136" i="5"/>
  <c r="P153" i="5"/>
  <c r="R148" i="8"/>
  <c r="R155" i="8" s="1"/>
  <c r="F128" i="12"/>
  <c r="W51" i="32"/>
  <c r="S61" i="32"/>
  <c r="P62" i="32"/>
  <c r="K45" i="32"/>
  <c r="J84" i="32"/>
  <c r="J57" i="32"/>
  <c r="G72" i="32"/>
  <c r="F38" i="32"/>
  <c r="Q43" i="5"/>
  <c r="T13" i="5"/>
  <c r="T138" i="8"/>
  <c r="U138" i="8" s="1"/>
  <c r="V138" i="8" s="1"/>
  <c r="AA8" i="2"/>
  <c r="F127" i="12"/>
  <c r="F140" i="12"/>
  <c r="G140" i="12" s="1"/>
  <c r="H140" i="12" s="1"/>
  <c r="I140" i="12" s="1"/>
  <c r="AL17" i="5"/>
  <c r="AB60" i="32"/>
  <c r="S54" i="32"/>
  <c r="P61" i="32"/>
  <c r="O57" i="32"/>
  <c r="N61" i="32"/>
  <c r="J83" i="32"/>
  <c r="J56" i="32"/>
  <c r="G60" i="32"/>
  <c r="F124" i="8"/>
  <c r="F131" i="8" s="1"/>
  <c r="F61" i="8" s="1"/>
  <c r="T137" i="8"/>
  <c r="F126" i="12"/>
  <c r="G126" i="12" s="1"/>
  <c r="H126" i="12" s="1"/>
  <c r="I126" i="12" s="1"/>
  <c r="J126" i="12" s="1"/>
  <c r="K126" i="12" s="1"/>
  <c r="L126" i="12" s="1"/>
  <c r="M126" i="12" s="1"/>
  <c r="N126" i="12" s="1"/>
  <c r="O126" i="12" s="1"/>
  <c r="P126" i="12" s="1"/>
  <c r="Q126" i="12" s="1"/>
  <c r="F138" i="12"/>
  <c r="H82" i="36"/>
  <c r="AB59" i="32"/>
  <c r="S53" i="32"/>
  <c r="P51" i="32"/>
  <c r="O40" i="32"/>
  <c r="N59" i="32"/>
  <c r="L75" i="32"/>
  <c r="J77" i="32"/>
  <c r="J55" i="32"/>
  <c r="G59" i="32"/>
  <c r="F129" i="8"/>
  <c r="F125" i="12"/>
  <c r="F137" i="12"/>
  <c r="G137" i="12" s="1"/>
  <c r="H137" i="12" s="1"/>
  <c r="I137" i="12" s="1"/>
  <c r="J137" i="12" s="1"/>
  <c r="K137" i="12" s="1"/>
  <c r="L137" i="12" s="1"/>
  <c r="M137" i="12" s="1"/>
  <c r="N137" i="12" s="1"/>
  <c r="O137" i="12" s="1"/>
  <c r="P137" i="12" s="1"/>
  <c r="Q137" i="12" s="1"/>
  <c r="R137" i="12" s="1"/>
  <c r="R163" i="42"/>
  <c r="AS199" i="2"/>
  <c r="AN199" i="2"/>
  <c r="AS106" i="2"/>
  <c r="AS200" i="2"/>
  <c r="AN106" i="2"/>
  <c r="AN200" i="2"/>
  <c r="AR199" i="2"/>
  <c r="AL106" i="2"/>
  <c r="AL200" i="2"/>
  <c r="AT106" i="2"/>
  <c r="AT200" i="2"/>
  <c r="AQ106" i="2"/>
  <c r="AQ200" i="2"/>
  <c r="AP199" i="2"/>
  <c r="AO106" i="2"/>
  <c r="AO200" i="2"/>
  <c r="AM106" i="2"/>
  <c r="AM200" i="2"/>
  <c r="AR106" i="2"/>
  <c r="AR200" i="2"/>
  <c r="AT199" i="2"/>
  <c r="AQ199" i="2"/>
  <c r="AP106" i="2"/>
  <c r="AP200" i="2"/>
  <c r="AB108" i="5"/>
  <c r="V4" i="8" s="1"/>
  <c r="Z108" i="5"/>
  <c r="T4" i="8" s="1"/>
  <c r="AL34" i="5"/>
  <c r="AJ118" i="5"/>
  <c r="AD4" i="20" s="1"/>
  <c r="AH80" i="5"/>
  <c r="AB6" i="16" s="1"/>
  <c r="AL28" i="5"/>
  <c r="AL12" i="5"/>
  <c r="AL31" i="5"/>
  <c r="AL16" i="5"/>
  <c r="P16" i="13"/>
  <c r="P21" i="13" s="1"/>
  <c r="AL14" i="5"/>
  <c r="AL13" i="5"/>
  <c r="P16" i="16"/>
  <c r="I167" i="42"/>
  <c r="AH145" i="42"/>
  <c r="R145" i="42"/>
  <c r="H173" i="42"/>
  <c r="H176" i="42" s="1"/>
  <c r="G180" i="42"/>
  <c r="G181" i="42" s="1"/>
  <c r="G94" i="42" s="1"/>
  <c r="K160" i="42"/>
  <c r="K163" i="42" s="1"/>
  <c r="K167" i="42" s="1"/>
  <c r="H141" i="36"/>
  <c r="F168" i="42"/>
  <c r="F117" i="42"/>
  <c r="F49" i="42"/>
  <c r="F95" i="4" s="1"/>
  <c r="F124" i="4" s="1"/>
  <c r="D22" i="36"/>
  <c r="D20" i="36"/>
  <c r="D19" i="36"/>
  <c r="W57" i="18"/>
  <c r="W52" i="17"/>
  <c r="W52" i="4" s="1"/>
  <c r="AA57" i="18"/>
  <c r="AA52" i="17"/>
  <c r="AA52" i="4" s="1"/>
  <c r="Z52" i="17"/>
  <c r="Z52" i="4" s="1"/>
  <c r="Z57" i="18"/>
  <c r="X52" i="17"/>
  <c r="X52" i="4" s="1"/>
  <c r="X57" i="18"/>
  <c r="AB57" i="18"/>
  <c r="T57" i="18"/>
  <c r="T52" i="17"/>
  <c r="T52" i="4" s="1"/>
  <c r="AF52" i="18"/>
  <c r="AF57" i="18" s="1"/>
  <c r="AC57" i="4"/>
  <c r="AC118" i="4" s="1"/>
  <c r="N137" i="4" s="1"/>
  <c r="AC57" i="17"/>
  <c r="R42" i="4"/>
  <c r="AF39" i="4"/>
  <c r="F57" i="4"/>
  <c r="F118" i="4" s="1"/>
  <c r="AF64" i="4"/>
  <c r="AF32" i="20"/>
  <c r="W37" i="20"/>
  <c r="AA32" i="4"/>
  <c r="W32" i="4"/>
  <c r="AF32" i="4" s="1"/>
  <c r="AA37" i="20"/>
  <c r="O37" i="20"/>
  <c r="AB67" i="17"/>
  <c r="AE67" i="17"/>
  <c r="X67" i="17"/>
  <c r="R52" i="4"/>
  <c r="AF76" i="4"/>
  <c r="K78" i="4"/>
  <c r="R55" i="4"/>
  <c r="I57" i="4"/>
  <c r="I118" i="4" s="1"/>
  <c r="L57" i="4"/>
  <c r="L118" i="4" s="1"/>
  <c r="O57" i="4"/>
  <c r="O118" i="4" s="1"/>
  <c r="N57" i="4"/>
  <c r="N118" i="4" s="1"/>
  <c r="AF76" i="17"/>
  <c r="H57" i="4"/>
  <c r="H118" i="4" s="1"/>
  <c r="R46" i="4"/>
  <c r="AB185" i="13"/>
  <c r="AB171" i="4"/>
  <c r="AF87" i="13"/>
  <c r="V87" i="13"/>
  <c r="Y87" i="13"/>
  <c r="AC87" i="13"/>
  <c r="Y87" i="11"/>
  <c r="Y169" i="4" s="1"/>
  <c r="W87" i="11"/>
  <c r="W169" i="4" s="1"/>
  <c r="V87" i="11"/>
  <c r="V169" i="4" s="1"/>
  <c r="AG37" i="11"/>
  <c r="U87" i="11"/>
  <c r="U169" i="4" s="1"/>
  <c r="AG21" i="10"/>
  <c r="AB87" i="10"/>
  <c r="AB168" i="4" s="1"/>
  <c r="AC87" i="10"/>
  <c r="AC168" i="4" s="1"/>
  <c r="Y87" i="10"/>
  <c r="Y168" i="4" s="1"/>
  <c r="W87" i="10"/>
  <c r="W168" i="4" s="1"/>
  <c r="T87" i="10"/>
  <c r="T168" i="4" s="1"/>
  <c r="AD87" i="10"/>
  <c r="AD168" i="4" s="1"/>
  <c r="AF28" i="20"/>
  <c r="F28" i="17"/>
  <c r="AE28" i="4"/>
  <c r="AE116" i="4" s="1"/>
  <c r="P135" i="4" s="1"/>
  <c r="AC28" i="17"/>
  <c r="AC28" i="4"/>
  <c r="AC116" i="4" s="1"/>
  <c r="N135" i="4" s="1"/>
  <c r="AF28" i="9"/>
  <c r="AF28" i="8"/>
  <c r="G28" i="6"/>
  <c r="R60" i="4"/>
  <c r="R27" i="4"/>
  <c r="AF57" i="6"/>
  <c r="M57" i="6"/>
  <c r="K57" i="6"/>
  <c r="R45" i="4"/>
  <c r="I28" i="6"/>
  <c r="Y57" i="6"/>
  <c r="AF66" i="4"/>
  <c r="R24" i="6"/>
  <c r="Z57" i="6"/>
  <c r="R66" i="4"/>
  <c r="X28" i="6"/>
  <c r="AB57" i="6"/>
  <c r="R71" i="6"/>
  <c r="I57" i="6"/>
  <c r="AD57" i="6"/>
  <c r="R57" i="6"/>
  <c r="P28" i="6"/>
  <c r="F28" i="6"/>
  <c r="X28" i="12"/>
  <c r="R23" i="12"/>
  <c r="Q25" i="6"/>
  <c r="R25" i="6" s="1"/>
  <c r="Q23" i="6"/>
  <c r="R23" i="6" s="1"/>
  <c r="AD26" i="6"/>
  <c r="AD26" i="4" s="1"/>
  <c r="AF24" i="12"/>
  <c r="AF28" i="12" s="1"/>
  <c r="AD25" i="6"/>
  <c r="AD25" i="4" s="1"/>
  <c r="T28" i="12"/>
  <c r="AD28" i="12"/>
  <c r="AD24" i="6"/>
  <c r="V28" i="6"/>
  <c r="AB28" i="12"/>
  <c r="Z28" i="12"/>
  <c r="F25" i="4"/>
  <c r="P48" i="5"/>
  <c r="M48" i="5"/>
  <c r="M49" i="5"/>
  <c r="Q49" i="5"/>
  <c r="O49" i="5"/>
  <c r="L49" i="5"/>
  <c r="P49" i="5"/>
  <c r="P17" i="16"/>
  <c r="P9" i="11"/>
  <c r="P11" i="11" s="1"/>
  <c r="AK76" i="5"/>
  <c r="AE6" i="12" s="1"/>
  <c r="AE16" i="12" s="1"/>
  <c r="AL18" i="5"/>
  <c r="AE114" i="5"/>
  <c r="Y4" i="18" s="1"/>
  <c r="Y23" i="17" s="1"/>
  <c r="Y23" i="4" s="1"/>
  <c r="AG78" i="5"/>
  <c r="AA6" i="18" s="1"/>
  <c r="AA17" i="18" s="1"/>
  <c r="AE78" i="5"/>
  <c r="Y6" i="18" s="1"/>
  <c r="Y16" i="18" s="1"/>
  <c r="AI78" i="5"/>
  <c r="AC6" i="18" s="1"/>
  <c r="AC17" i="18" s="1"/>
  <c r="Z78" i="5"/>
  <c r="T6" i="18" s="1"/>
  <c r="T16" i="18" s="1"/>
  <c r="AB78" i="5"/>
  <c r="V6" i="18" s="1"/>
  <c r="V16" i="18" s="1"/>
  <c r="AC151" i="5"/>
  <c r="AC114" i="5" s="1"/>
  <c r="AI151" i="5"/>
  <c r="AI114" i="5" s="1"/>
  <c r="AC4" i="18" s="1"/>
  <c r="Z114" i="5"/>
  <c r="T4" i="18" s="1"/>
  <c r="T24" i="17" s="1"/>
  <c r="T24" i="4" s="1"/>
  <c r="R151" i="5"/>
  <c r="R114" i="5" s="1"/>
  <c r="AD151" i="5"/>
  <c r="AD114" i="5" s="1"/>
  <c r="U151" i="5"/>
  <c r="N151" i="5"/>
  <c r="AB151" i="5"/>
  <c r="AB114" i="5" s="1"/>
  <c r="V4" i="18" s="1"/>
  <c r="AH151" i="5"/>
  <c r="AH114" i="5" s="1"/>
  <c r="AB4" i="18" s="1"/>
  <c r="AB26" i="17" s="1"/>
  <c r="AB26" i="4" s="1"/>
  <c r="L151" i="5"/>
  <c r="M151" i="5"/>
  <c r="AA151" i="5"/>
  <c r="AA114" i="5" s="1"/>
  <c r="U4" i="18" s="1"/>
  <c r="T151" i="5"/>
  <c r="AL33" i="5"/>
  <c r="K9" i="13"/>
  <c r="K11" i="13" s="1"/>
  <c r="O151" i="5"/>
  <c r="Q9" i="13"/>
  <c r="Q11" i="13" s="1"/>
  <c r="AF151" i="5"/>
  <c r="AF114" i="5" s="1"/>
  <c r="P151" i="5"/>
  <c r="AK151" i="5"/>
  <c r="AK114" i="5" s="1"/>
  <c r="AE4" i="18" s="1"/>
  <c r="AG151" i="5"/>
  <c r="AG114" i="5" s="1"/>
  <c r="AJ151" i="5"/>
  <c r="AJ114" i="5" s="1"/>
  <c r="AD4" i="18" s="1"/>
  <c r="AK118" i="5"/>
  <c r="AE4" i="20" s="1"/>
  <c r="AC116" i="5"/>
  <c r="AH116" i="5"/>
  <c r="AG116" i="5"/>
  <c r="AB116" i="5"/>
  <c r="R100" i="5"/>
  <c r="O99" i="5"/>
  <c r="J30" i="16" s="1"/>
  <c r="J37" i="16" s="1"/>
  <c r="O97" i="5"/>
  <c r="J30" i="18" s="1"/>
  <c r="J37" i="18" s="1"/>
  <c r="W102" i="5"/>
  <c r="T108" i="32"/>
  <c r="T27" i="32" s="1"/>
  <c r="AT2" i="36"/>
  <c r="AU2" i="36"/>
  <c r="R30" i="13"/>
  <c r="Y96" i="5" s="1"/>
  <c r="W98" i="5"/>
  <c r="AL102" i="5"/>
  <c r="AL92" i="5"/>
  <c r="AL94" i="5"/>
  <c r="W95" i="5"/>
  <c r="J105" i="5"/>
  <c r="AL101" i="5"/>
  <c r="Q37" i="23"/>
  <c r="I30" i="12"/>
  <c r="T30" i="23"/>
  <c r="T37" i="23" s="1"/>
  <c r="T30" i="20"/>
  <c r="AD106" i="32"/>
  <c r="AD25" i="32" s="1"/>
  <c r="K37" i="16"/>
  <c r="AC99" i="32"/>
  <c r="AC18" i="32" s="1"/>
  <c r="AL27" i="5"/>
  <c r="L9" i="20"/>
  <c r="L11" i="20" s="1"/>
  <c r="AG118" i="5"/>
  <c r="AA109" i="32" s="1"/>
  <c r="AA28" i="32" s="1"/>
  <c r="Z101" i="32"/>
  <c r="Z20" i="32" s="1"/>
  <c r="AJ80" i="5"/>
  <c r="AD6" i="16" s="1"/>
  <c r="V17" i="16"/>
  <c r="V9" i="16"/>
  <c r="V11" i="16" s="1"/>
  <c r="AK80" i="5"/>
  <c r="AE6" i="16" s="1"/>
  <c r="AE17" i="16" s="1"/>
  <c r="AA80" i="5"/>
  <c r="U6" i="16" s="1"/>
  <c r="U9" i="16" s="1"/>
  <c r="U11" i="16" s="1"/>
  <c r="T80" i="5"/>
  <c r="O6" i="16" s="1"/>
  <c r="L80" i="5"/>
  <c r="G6" i="16" s="1"/>
  <c r="G17" i="16" s="1"/>
  <c r="I17" i="23"/>
  <c r="I9" i="23"/>
  <c r="I11" i="23" s="1"/>
  <c r="K17" i="23"/>
  <c r="K16" i="23"/>
  <c r="Y17" i="23"/>
  <c r="Y9" i="23"/>
  <c r="Y11" i="23" s="1"/>
  <c r="Y16" i="23"/>
  <c r="F9" i="23"/>
  <c r="F11" i="23" s="1"/>
  <c r="F17" i="23"/>
  <c r="F16" i="23"/>
  <c r="Y9" i="19"/>
  <c r="Y11" i="19" s="1"/>
  <c r="Y17" i="19"/>
  <c r="Y16" i="19"/>
  <c r="X9" i="19"/>
  <c r="X11" i="19" s="1"/>
  <c r="X16" i="19"/>
  <c r="X17" i="19"/>
  <c r="AD9" i="19"/>
  <c r="AD11" i="19" s="1"/>
  <c r="AD17" i="19"/>
  <c r="AD16" i="19"/>
  <c r="Z16" i="19"/>
  <c r="Z17" i="19"/>
  <c r="Z9" i="19"/>
  <c r="Z11" i="19" s="1"/>
  <c r="U16" i="19"/>
  <c r="U9" i="19"/>
  <c r="U11" i="19" s="1"/>
  <c r="U17" i="19"/>
  <c r="Y102" i="32"/>
  <c r="Y21" i="32" s="1"/>
  <c r="W9" i="16"/>
  <c r="W11" i="16" s="1"/>
  <c r="W17" i="16"/>
  <c r="W21" i="16" s="1"/>
  <c r="AA104" i="32"/>
  <c r="AA23" i="32" s="1"/>
  <c r="AD16" i="12"/>
  <c r="AD21" i="12" s="1"/>
  <c r="U106" i="32"/>
  <c r="U25" i="32" s="1"/>
  <c r="Y104" i="32"/>
  <c r="Y23" i="32" s="1"/>
  <c r="V102" i="32"/>
  <c r="V21" i="32" s="1"/>
  <c r="AH141" i="5"/>
  <c r="L141" i="5"/>
  <c r="AI141" i="5"/>
  <c r="AI112" i="5" s="1"/>
  <c r="AC4" i="12" s="1"/>
  <c r="AD141" i="5"/>
  <c r="Q141" i="5"/>
  <c r="AK141" i="5"/>
  <c r="AK112" i="5" s="1"/>
  <c r="AE4" i="12" s="1"/>
  <c r="AG141" i="5"/>
  <c r="AG112" i="5" s="1"/>
  <c r="V141" i="5"/>
  <c r="U141" i="5"/>
  <c r="AJ141" i="5"/>
  <c r="AF141" i="5"/>
  <c r="AF112" i="5" s="1"/>
  <c r="Z4" i="12" s="1"/>
  <c r="N141" i="5"/>
  <c r="AA141" i="5"/>
  <c r="AA112" i="5" s="1"/>
  <c r="AE76" i="5"/>
  <c r="Y6" i="12" s="1"/>
  <c r="AC141" i="5"/>
  <c r="AC112" i="5" s="1"/>
  <c r="W4" i="12" s="1"/>
  <c r="Z141" i="5"/>
  <c r="Z112" i="5" s="1"/>
  <c r="T4" i="12" s="1"/>
  <c r="T141" i="5"/>
  <c r="AB141" i="5"/>
  <c r="AB112" i="5" s="1"/>
  <c r="V4" i="12" s="1"/>
  <c r="P141" i="5"/>
  <c r="X104" i="32"/>
  <c r="X23" i="32" s="1"/>
  <c r="Z16" i="23"/>
  <c r="Z9" i="23"/>
  <c r="Z11" i="23" s="1"/>
  <c r="T100" i="32"/>
  <c r="T19" i="32" s="1"/>
  <c r="U4" i="19"/>
  <c r="AD107" i="32"/>
  <c r="AD26" i="32" s="1"/>
  <c r="L9" i="13"/>
  <c r="L11" i="13" s="1"/>
  <c r="AC4" i="8"/>
  <c r="X100" i="32"/>
  <c r="X19" i="32" s="1"/>
  <c r="Y127" i="12"/>
  <c r="Z127" i="12" s="1"/>
  <c r="AA127" i="12" s="1"/>
  <c r="AB127" i="12" s="1"/>
  <c r="AC127" i="12" s="1"/>
  <c r="AD127" i="12" s="1"/>
  <c r="AE127" i="12" s="1"/>
  <c r="Z67" i="16"/>
  <c r="Z59" i="17"/>
  <c r="Y67" i="16"/>
  <c r="Y59" i="17"/>
  <c r="G37" i="16"/>
  <c r="AD83" i="32"/>
  <c r="Y40" i="32"/>
  <c r="V89" i="32"/>
  <c r="V54" i="32"/>
  <c r="H88" i="32"/>
  <c r="F53" i="32"/>
  <c r="AC20" i="2"/>
  <c r="G139" i="12"/>
  <c r="X74" i="32"/>
  <c r="V84" i="32"/>
  <c r="V51" i="32"/>
  <c r="J43" i="32"/>
  <c r="H87" i="32"/>
  <c r="F52" i="32"/>
  <c r="AC15" i="2"/>
  <c r="AF112" i="2" s="1"/>
  <c r="U135" i="12"/>
  <c r="V135" i="12" s="1"/>
  <c r="W135" i="12" s="1"/>
  <c r="X135" i="12" s="1"/>
  <c r="Y135" i="12" s="1"/>
  <c r="Z135" i="12" s="1"/>
  <c r="AA135" i="12" s="1"/>
  <c r="AB135" i="12" s="1"/>
  <c r="AC135" i="12" s="1"/>
  <c r="AD135" i="12" s="1"/>
  <c r="AE135" i="12" s="1"/>
  <c r="X107" i="32"/>
  <c r="X26" i="32" s="1"/>
  <c r="AD61" i="32"/>
  <c r="X73" i="32"/>
  <c r="V83" i="32"/>
  <c r="V45" i="32"/>
  <c r="J41" i="32"/>
  <c r="H72" i="32"/>
  <c r="F44" i="32"/>
  <c r="U127" i="8"/>
  <c r="AC12" i="2"/>
  <c r="AF109" i="2" s="1"/>
  <c r="Z35" i="2"/>
  <c r="AB41" i="32"/>
  <c r="X56" i="32"/>
  <c r="W91" i="32"/>
  <c r="V74" i="32"/>
  <c r="V38" i="32"/>
  <c r="J39" i="32"/>
  <c r="H59" i="32"/>
  <c r="F43" i="32"/>
  <c r="AC9" i="2"/>
  <c r="AF106" i="2" s="1"/>
  <c r="Z21" i="2"/>
  <c r="AC118" i="2" s="1"/>
  <c r="X155" i="8"/>
  <c r="X63" i="8" s="1"/>
  <c r="X63" i="6" s="1"/>
  <c r="X63" i="4" s="1"/>
  <c r="X55" i="32"/>
  <c r="W89" i="32"/>
  <c r="V73" i="32"/>
  <c r="V37" i="32"/>
  <c r="U88" i="32"/>
  <c r="O69" i="32"/>
  <c r="L84" i="32"/>
  <c r="H58" i="32"/>
  <c r="F39" i="32"/>
  <c r="R24" i="5"/>
  <c r="P37" i="5"/>
  <c r="AC38" i="2"/>
  <c r="AC17" i="2"/>
  <c r="Z12" i="2"/>
  <c r="AC109" i="2" s="1"/>
  <c r="G128" i="12"/>
  <c r="H128" i="12" s="1"/>
  <c r="R13" i="5"/>
  <c r="P36" i="5"/>
  <c r="AC36" i="2"/>
  <c r="AF133" i="2" s="1"/>
  <c r="AC14" i="2"/>
  <c r="G127" i="12"/>
  <c r="H127" i="12" s="1"/>
  <c r="U129" i="12"/>
  <c r="V71" i="32"/>
  <c r="U75" i="32"/>
  <c r="S37" i="32"/>
  <c r="O56" i="32"/>
  <c r="L71" i="32"/>
  <c r="I155" i="8"/>
  <c r="I63" i="8" s="1"/>
  <c r="I63" i="6" s="1"/>
  <c r="I63" i="4" s="1"/>
  <c r="AC35" i="2"/>
  <c r="AC8" i="2"/>
  <c r="I31" i="2"/>
  <c r="L128" i="2" s="1"/>
  <c r="G124" i="12"/>
  <c r="V69" i="32"/>
  <c r="U56" i="32"/>
  <c r="O54" i="32"/>
  <c r="M62" i="32"/>
  <c r="L61" i="32"/>
  <c r="H139" i="36"/>
  <c r="W44" i="32"/>
  <c r="V62" i="32"/>
  <c r="U40" i="32"/>
  <c r="K93" i="32"/>
  <c r="K11" i="32" s="1"/>
  <c r="K120" i="32" s="1"/>
  <c r="AC26" i="2"/>
  <c r="AB35" i="2"/>
  <c r="K37" i="2"/>
  <c r="N134" i="2" s="1"/>
  <c r="V61" i="32"/>
  <c r="U39" i="32"/>
  <c r="O39" i="32"/>
  <c r="AC24" i="2"/>
  <c r="AF121" i="2" s="1"/>
  <c r="G138" i="12"/>
  <c r="Z86" i="32"/>
  <c r="Z93" i="32" s="1"/>
  <c r="Z11" i="32" s="1"/>
  <c r="Z120" i="32" s="1"/>
  <c r="X87" i="32"/>
  <c r="V91" i="32"/>
  <c r="V59" i="32"/>
  <c r="AC23" i="2"/>
  <c r="G125" i="12"/>
  <c r="H125" i="12" s="1"/>
  <c r="I125" i="12" s="1"/>
  <c r="J125" i="12" s="1"/>
  <c r="K125" i="12" s="1"/>
  <c r="L125" i="12" s="1"/>
  <c r="M125" i="12" s="1"/>
  <c r="N125" i="12" s="1"/>
  <c r="O125" i="12" s="1"/>
  <c r="P125" i="12" s="1"/>
  <c r="Q125" i="12" s="1"/>
  <c r="Y54" i="32"/>
  <c r="X84" i="32"/>
  <c r="V90" i="32"/>
  <c r="V55" i="32"/>
  <c r="G37" i="32"/>
  <c r="F60" i="32"/>
  <c r="AC21" i="2"/>
  <c r="AF118" i="2" s="1"/>
  <c r="X121" i="12"/>
  <c r="Y121" i="12" s="1"/>
  <c r="Z121" i="12" s="1"/>
  <c r="AA121" i="12" s="1"/>
  <c r="AB121" i="12" s="1"/>
  <c r="AC121" i="12" s="1"/>
  <c r="AD121" i="12" s="1"/>
  <c r="AE121" i="12" s="1"/>
  <c r="M67" i="16"/>
  <c r="M59" i="17"/>
  <c r="L67" i="16"/>
  <c r="L59" i="17"/>
  <c r="I127" i="8"/>
  <c r="J127" i="8" s="1"/>
  <c r="K127" i="8" s="1"/>
  <c r="L127" i="8" s="1"/>
  <c r="M127" i="8" s="1"/>
  <c r="N127" i="8" s="1"/>
  <c r="O127" i="8" s="1"/>
  <c r="P127" i="8" s="1"/>
  <c r="Q127" i="8" s="1"/>
  <c r="M67" i="23"/>
  <c r="R59" i="23"/>
  <c r="R67" i="23" s="1"/>
  <c r="U67" i="23"/>
  <c r="AF59" i="23"/>
  <c r="AF67" i="23" s="1"/>
  <c r="I137" i="8"/>
  <c r="J137" i="8" s="1"/>
  <c r="K137" i="8" s="1"/>
  <c r="L137" i="8" s="1"/>
  <c r="M137" i="8" s="1"/>
  <c r="N137" i="8" s="1"/>
  <c r="O137" i="8" s="1"/>
  <c r="P137" i="8" s="1"/>
  <c r="Q137" i="8" s="1"/>
  <c r="V67" i="16"/>
  <c r="V59" i="17"/>
  <c r="V59" i="4" s="1"/>
  <c r="J140" i="12"/>
  <c r="K140" i="12" s="1"/>
  <c r="L140" i="12" s="1"/>
  <c r="M140" i="12" s="1"/>
  <c r="N140" i="12" s="1"/>
  <c r="O140" i="12" s="1"/>
  <c r="P140" i="12" s="1"/>
  <c r="Q140" i="12" s="1"/>
  <c r="AA122" i="12"/>
  <c r="AB122" i="12" s="1"/>
  <c r="AC122" i="12" s="1"/>
  <c r="AD122" i="12" s="1"/>
  <c r="AE122" i="12" s="1"/>
  <c r="H67" i="16"/>
  <c r="R59" i="16"/>
  <c r="R67" i="16" s="1"/>
  <c r="H59" i="17"/>
  <c r="H67" i="17" s="1"/>
  <c r="U67" i="16"/>
  <c r="AF59" i="16"/>
  <c r="AF67" i="16" s="1"/>
  <c r="U59" i="17"/>
  <c r="AD67" i="16"/>
  <c r="AD59" i="17"/>
  <c r="AD59" i="4" s="1"/>
  <c r="AC67" i="16"/>
  <c r="AC59" i="17"/>
  <c r="G37" i="19"/>
  <c r="P67" i="16"/>
  <c r="P59" i="17"/>
  <c r="AF134" i="12"/>
  <c r="S133" i="2"/>
  <c r="W161" i="4"/>
  <c r="AB40" i="32"/>
  <c r="AA68" i="32"/>
  <c r="W68" i="32"/>
  <c r="U71" i="32"/>
  <c r="M77" i="32"/>
  <c r="M39" i="32"/>
  <c r="K38" i="32"/>
  <c r="H75" i="32"/>
  <c r="H41" i="32"/>
  <c r="F135" i="12"/>
  <c r="AB102" i="32"/>
  <c r="AB21" i="32" s="1"/>
  <c r="AB155" i="8"/>
  <c r="AB63" i="8" s="1"/>
  <c r="AB63" i="6" s="1"/>
  <c r="AB63" i="4" s="1"/>
  <c r="AA61" i="32"/>
  <c r="W61" i="32"/>
  <c r="V44" i="32"/>
  <c r="U70" i="32"/>
  <c r="T44" i="32"/>
  <c r="M76" i="32"/>
  <c r="M38" i="32"/>
  <c r="H73" i="32"/>
  <c r="H36" i="32"/>
  <c r="O22" i="5"/>
  <c r="O73" i="5" s="1"/>
  <c r="J6" i="9" s="1"/>
  <c r="V30" i="2"/>
  <c r="Y127" i="2" s="1"/>
  <c r="F134" i="12"/>
  <c r="AA58" i="32"/>
  <c r="Y36" i="32"/>
  <c r="W60" i="32"/>
  <c r="V43" i="32"/>
  <c r="U61" i="32"/>
  <c r="O88" i="32"/>
  <c r="O53" i="32"/>
  <c r="M75" i="32"/>
  <c r="M36" i="32"/>
  <c r="L74" i="32"/>
  <c r="L79" i="32" s="1"/>
  <c r="L10" i="32" s="1"/>
  <c r="L119" i="32" s="1"/>
  <c r="K70" i="32"/>
  <c r="K53" i="32"/>
  <c r="J45" i="32"/>
  <c r="O13" i="5"/>
  <c r="AF118" i="5"/>
  <c r="Z4" i="20" s="1"/>
  <c r="S121" i="2"/>
  <c r="AD89" i="32"/>
  <c r="AA56" i="32"/>
  <c r="W53" i="32"/>
  <c r="V41" i="32"/>
  <c r="U59" i="32"/>
  <c r="O87" i="32"/>
  <c r="O52" i="32"/>
  <c r="M68" i="32"/>
  <c r="M42" i="32"/>
  <c r="K52" i="32"/>
  <c r="H60" i="32"/>
  <c r="O9" i="5"/>
  <c r="AC76" i="32"/>
  <c r="U57" i="32"/>
  <c r="N20" i="5"/>
  <c r="AC118" i="5"/>
  <c r="S112" i="2"/>
  <c r="AC56" i="32"/>
  <c r="AA43" i="32"/>
  <c r="Z44" i="32"/>
  <c r="Z36" i="32"/>
  <c r="W43" i="32"/>
  <c r="V36" i="32"/>
  <c r="U91" i="32"/>
  <c r="U44" i="32"/>
  <c r="O73" i="32"/>
  <c r="O36" i="32"/>
  <c r="M58" i="32"/>
  <c r="K61" i="32"/>
  <c r="K44" i="32"/>
  <c r="H56" i="32"/>
  <c r="F142" i="12"/>
  <c r="AD118" i="5"/>
  <c r="Q78" i="5"/>
  <c r="L6" i="18" s="1"/>
  <c r="AD58" i="32"/>
  <c r="Z40" i="32"/>
  <c r="U90" i="32"/>
  <c r="U42" i="32"/>
  <c r="O72" i="32"/>
  <c r="O38" i="32"/>
  <c r="M89" i="32"/>
  <c r="M57" i="32"/>
  <c r="K60" i="32"/>
  <c r="K43" i="32"/>
  <c r="J38" i="32"/>
  <c r="H55" i="32"/>
  <c r="F141" i="12"/>
  <c r="G141" i="12" s="1"/>
  <c r="H141" i="12" s="1"/>
  <c r="AB118" i="5"/>
  <c r="V4" i="20" s="1"/>
  <c r="J79" i="32"/>
  <c r="J10" i="32" s="1"/>
  <c r="J119" i="32" s="1"/>
  <c r="AD44" i="32"/>
  <c r="AA86" i="32"/>
  <c r="Y89" i="32"/>
  <c r="Y93" i="32" s="1"/>
  <c r="Y11" i="32" s="1"/>
  <c r="Y120" i="32" s="1"/>
  <c r="N36" i="32"/>
  <c r="M87" i="32"/>
  <c r="M56" i="32"/>
  <c r="K59" i="32"/>
  <c r="K42" i="32"/>
  <c r="J37" i="32"/>
  <c r="H86" i="32"/>
  <c r="H51" i="32"/>
  <c r="F142" i="8"/>
  <c r="AA118" i="5"/>
  <c r="U4" i="20" s="1"/>
  <c r="AA84" i="32"/>
  <c r="Y71" i="32"/>
  <c r="Y79" i="32" s="1"/>
  <c r="Y10" i="32" s="1"/>
  <c r="Y119" i="32" s="1"/>
  <c r="N42" i="32"/>
  <c r="M86" i="32"/>
  <c r="M54" i="32"/>
  <c r="K58" i="32"/>
  <c r="K41" i="32"/>
  <c r="H84" i="32"/>
  <c r="H45" i="32"/>
  <c r="G36" i="32"/>
  <c r="F140" i="8"/>
  <c r="G140" i="8" s="1"/>
  <c r="H140" i="8" s="1"/>
  <c r="Z33" i="2"/>
  <c r="AC130" i="2" s="1"/>
  <c r="U100" i="32"/>
  <c r="U19" i="32" s="1"/>
  <c r="Q72" i="5"/>
  <c r="L6" i="8" s="1"/>
  <c r="L17" i="8" s="1"/>
  <c r="AE155" i="8"/>
  <c r="AE63" i="8" s="1"/>
  <c r="AE63" i="6" s="1"/>
  <c r="AE63" i="4" s="1"/>
  <c r="AA74" i="32"/>
  <c r="Y62" i="32"/>
  <c r="X39" i="32"/>
  <c r="W75" i="32"/>
  <c r="M85" i="32"/>
  <c r="M41" i="32"/>
  <c r="K57" i="32"/>
  <c r="K40" i="32"/>
  <c r="H77" i="32"/>
  <c r="H44" i="32"/>
  <c r="R123" i="4"/>
  <c r="AA71" i="32"/>
  <c r="Y58" i="32"/>
  <c r="W74" i="32"/>
  <c r="U73" i="32"/>
  <c r="T61" i="32"/>
  <c r="M84" i="32"/>
  <c r="K56" i="32"/>
  <c r="K39" i="32"/>
  <c r="H76" i="32"/>
  <c r="H42" i="32"/>
  <c r="AU14" i="2"/>
  <c r="AU16" i="2"/>
  <c r="AU18" i="2"/>
  <c r="AN92" i="2"/>
  <c r="AB15" i="2"/>
  <c r="AE112" i="2" s="1"/>
  <c r="AA20" i="2"/>
  <c r="V8" i="2"/>
  <c r="Q5" i="2"/>
  <c r="AB12" i="2"/>
  <c r="AE109" i="2" s="1"/>
  <c r="AA15" i="2"/>
  <c r="AD112" i="2" s="1"/>
  <c r="I37" i="2"/>
  <c r="L134" i="2" s="1"/>
  <c r="I34" i="2"/>
  <c r="L131" i="2" s="1"/>
  <c r="AA32" i="2"/>
  <c r="Z30" i="2"/>
  <c r="AC127" i="2" s="1"/>
  <c r="AB24" i="2"/>
  <c r="AE121" i="2" s="1"/>
  <c r="AA35" i="2"/>
  <c r="AA14" i="2"/>
  <c r="P38" i="2"/>
  <c r="AA33" i="2"/>
  <c r="AD130" i="2" s="1"/>
  <c r="AA11" i="2"/>
  <c r="AF35" i="2"/>
  <c r="AF34" i="2"/>
  <c r="AK131" i="2" s="1"/>
  <c r="AB38" i="2"/>
  <c r="AB17" i="2"/>
  <c r="AA21" i="2"/>
  <c r="AD118" i="2" s="1"/>
  <c r="Z15" i="2"/>
  <c r="AC112" i="2" s="1"/>
  <c r="AF32" i="2"/>
  <c r="AF29" i="2"/>
  <c r="AF21" i="2"/>
  <c r="AK118" i="2" s="1"/>
  <c r="AF12" i="2"/>
  <c r="AK109" i="2" s="1"/>
  <c r="J37" i="2"/>
  <c r="M134" i="2" s="1"/>
  <c r="Z9" i="2"/>
  <c r="AC106" i="2" s="1"/>
  <c r="Z14" i="2"/>
  <c r="Y36" i="2"/>
  <c r="AB133" i="2" s="1"/>
  <c r="AF33" i="2"/>
  <c r="AK130" i="2" s="1"/>
  <c r="AF36" i="2"/>
  <c r="AK133" i="2" s="1"/>
  <c r="AF18" i="2"/>
  <c r="AK115" i="2" s="1"/>
  <c r="AF13" i="2"/>
  <c r="AK110" i="2" s="1"/>
  <c r="AU110" i="2" s="1"/>
  <c r="P35" i="2"/>
  <c r="AF30" i="2"/>
  <c r="AK127" i="2" s="1"/>
  <c r="AA26" i="2"/>
  <c r="Z38" i="2"/>
  <c r="X27" i="2"/>
  <c r="AA124" i="2" s="1"/>
  <c r="J34" i="2"/>
  <c r="M131" i="2" s="1"/>
  <c r="AF28" i="2"/>
  <c r="AK125" i="2" s="1"/>
  <c r="AF25" i="2"/>
  <c r="AK122" i="2" s="1"/>
  <c r="Z32" i="2"/>
  <c r="AF24" i="2"/>
  <c r="AK121" i="2" s="1"/>
  <c r="AF22" i="2"/>
  <c r="AK119" i="2" s="1"/>
  <c r="AA38" i="2"/>
  <c r="AA18" i="2"/>
  <c r="AD115" i="2" s="1"/>
  <c r="Z29" i="2"/>
  <c r="Z8" i="2"/>
  <c r="AF20" i="2"/>
  <c r="AF19" i="2"/>
  <c r="AK116" i="2" s="1"/>
  <c r="AT92" i="2"/>
  <c r="AU35" i="2"/>
  <c r="AP92" i="2"/>
  <c r="W26" i="2"/>
  <c r="K34" i="2"/>
  <c r="N131" i="2" s="1"/>
  <c r="AA30" i="2"/>
  <c r="AD127" i="2" s="1"/>
  <c r="Z20" i="2"/>
  <c r="V21" i="2"/>
  <c r="Y118" i="2" s="1"/>
  <c r="Z36" i="2"/>
  <c r="AC133" i="2" s="1"/>
  <c r="AE23" i="2"/>
  <c r="AE12" i="2"/>
  <c r="AJ109" i="2" s="1"/>
  <c r="AU109" i="2" s="1"/>
  <c r="V17" i="2"/>
  <c r="AF11" i="2"/>
  <c r="AF10" i="2"/>
  <c r="AK107" i="2" s="1"/>
  <c r="AF9" i="2"/>
  <c r="AK106" i="2" s="1"/>
  <c r="U44" i="2"/>
  <c r="U58" i="2"/>
  <c r="X155" i="2" s="1"/>
  <c r="U43" i="2"/>
  <c r="X140" i="2" s="1"/>
  <c r="U57" i="2"/>
  <c r="X154" i="2" s="1"/>
  <c r="U42" i="2"/>
  <c r="X139" i="2" s="1"/>
  <c r="U56" i="2"/>
  <c r="U41" i="2"/>
  <c r="U55" i="2"/>
  <c r="X152" i="2" s="1"/>
  <c r="U40" i="2"/>
  <c r="X137" i="2" s="1"/>
  <c r="U53" i="2"/>
  <c r="U54" i="2"/>
  <c r="X151" i="2" s="1"/>
  <c r="U39" i="2"/>
  <c r="X136" i="2" s="1"/>
  <c r="U52" i="2"/>
  <c r="X149" i="2" s="1"/>
  <c r="U65" i="2"/>
  <c r="U51" i="2"/>
  <c r="X148" i="2" s="1"/>
  <c r="U64" i="2"/>
  <c r="X161" i="2" s="1"/>
  <c r="U66" i="2"/>
  <c r="U67" i="2"/>
  <c r="U68" i="2"/>
  <c r="U69" i="2"/>
  <c r="U50" i="2"/>
  <c r="U63" i="2"/>
  <c r="U70" i="2"/>
  <c r="U71" i="2"/>
  <c r="U72" i="2"/>
  <c r="U73" i="2"/>
  <c r="U49" i="2"/>
  <c r="X146" i="2" s="1"/>
  <c r="U62" i="2"/>
  <c r="U47" i="2"/>
  <c r="U48" i="2"/>
  <c r="X145" i="2" s="1"/>
  <c r="U46" i="2"/>
  <c r="X143" i="2" s="1"/>
  <c r="U86" i="2"/>
  <c r="U87" i="2"/>
  <c r="U78" i="2"/>
  <c r="U79" i="2"/>
  <c r="U61" i="2"/>
  <c r="X158" i="2" s="1"/>
  <c r="U59" i="2"/>
  <c r="U77" i="2"/>
  <c r="U76" i="2"/>
  <c r="U45" i="2"/>
  <c r="X142" i="2" s="1"/>
  <c r="U75" i="2"/>
  <c r="U60" i="2"/>
  <c r="X157" i="2" s="1"/>
  <c r="U80" i="2"/>
  <c r="U81" i="2"/>
  <c r="U74" i="2"/>
  <c r="U82" i="2"/>
  <c r="U83" i="2"/>
  <c r="U84" i="2"/>
  <c r="U85" i="2"/>
  <c r="L50" i="2"/>
  <c r="L63" i="2"/>
  <c r="L70" i="2"/>
  <c r="L71" i="2"/>
  <c r="L72" i="2"/>
  <c r="L73" i="2"/>
  <c r="L49" i="2"/>
  <c r="O146" i="2" s="1"/>
  <c r="L62" i="2"/>
  <c r="L47" i="2"/>
  <c r="L48" i="2"/>
  <c r="O145" i="2" s="1"/>
  <c r="L61" i="2"/>
  <c r="O158" i="2" s="1"/>
  <c r="L74" i="2"/>
  <c r="L46" i="2"/>
  <c r="O143" i="2" s="1"/>
  <c r="L60" i="2"/>
  <c r="O157" i="2" s="1"/>
  <c r="L45" i="2"/>
  <c r="O142" i="2" s="1"/>
  <c r="L59" i="2"/>
  <c r="L44" i="2"/>
  <c r="L58" i="2"/>
  <c r="O155" i="2" s="1"/>
  <c r="L43" i="2"/>
  <c r="O140" i="2" s="1"/>
  <c r="L57" i="2"/>
  <c r="O154" i="2" s="1"/>
  <c r="L42" i="2"/>
  <c r="O139" i="2" s="1"/>
  <c r="L56" i="2"/>
  <c r="L41" i="2"/>
  <c r="L55" i="2"/>
  <c r="O152" i="2" s="1"/>
  <c r="L40" i="2"/>
  <c r="O137" i="2" s="1"/>
  <c r="L53" i="2"/>
  <c r="L39" i="2"/>
  <c r="O136" i="2" s="1"/>
  <c r="L52" i="2"/>
  <c r="O149" i="2" s="1"/>
  <c r="L54" i="2"/>
  <c r="O151" i="2" s="1"/>
  <c r="L77" i="2"/>
  <c r="L81" i="2"/>
  <c r="L66" i="2"/>
  <c r="L76" i="2"/>
  <c r="L78" i="2"/>
  <c r="L80" i="2"/>
  <c r="L82" i="2"/>
  <c r="L83" i="2"/>
  <c r="L84" i="2"/>
  <c r="L85" i="2"/>
  <c r="L64" i="2"/>
  <c r="O161" i="2" s="1"/>
  <c r="L69" i="2"/>
  <c r="L86" i="2"/>
  <c r="L87" i="2"/>
  <c r="L75" i="2"/>
  <c r="L51" i="2"/>
  <c r="O148" i="2" s="1"/>
  <c r="L68" i="2"/>
  <c r="L79" i="2"/>
  <c r="L65" i="2"/>
  <c r="L67" i="2"/>
  <c r="M25" i="2"/>
  <c r="P122" i="2" s="1"/>
  <c r="M51" i="2"/>
  <c r="P148" i="2" s="1"/>
  <c r="M64" i="2"/>
  <c r="P161" i="2" s="1"/>
  <c r="M66" i="2"/>
  <c r="M67" i="2"/>
  <c r="M68" i="2"/>
  <c r="M69" i="2"/>
  <c r="M50" i="2"/>
  <c r="M63" i="2"/>
  <c r="M70" i="2"/>
  <c r="M71" i="2"/>
  <c r="M72" i="2"/>
  <c r="M73" i="2"/>
  <c r="M49" i="2"/>
  <c r="P146" i="2" s="1"/>
  <c r="M62" i="2"/>
  <c r="M47" i="2"/>
  <c r="M48" i="2"/>
  <c r="P145" i="2" s="1"/>
  <c r="M61" i="2"/>
  <c r="P158" i="2" s="1"/>
  <c r="M46" i="2"/>
  <c r="P143" i="2" s="1"/>
  <c r="M60" i="2"/>
  <c r="P157" i="2" s="1"/>
  <c r="M75" i="2"/>
  <c r="M76" i="2"/>
  <c r="M45" i="2"/>
  <c r="P142" i="2" s="1"/>
  <c r="M59" i="2"/>
  <c r="M78" i="2"/>
  <c r="M44" i="2"/>
  <c r="M58" i="2"/>
  <c r="P155" i="2" s="1"/>
  <c r="M43" i="2"/>
  <c r="P140" i="2" s="1"/>
  <c r="M57" i="2"/>
  <c r="P154" i="2" s="1"/>
  <c r="M42" i="2"/>
  <c r="P139" i="2" s="1"/>
  <c r="M56" i="2"/>
  <c r="M41" i="2"/>
  <c r="M40" i="2"/>
  <c r="P137" i="2" s="1"/>
  <c r="M53" i="2"/>
  <c r="M39" i="2"/>
  <c r="P136" i="2" s="1"/>
  <c r="M54" i="2"/>
  <c r="P151" i="2" s="1"/>
  <c r="M77" i="2"/>
  <c r="M81" i="2"/>
  <c r="M80" i="2"/>
  <c r="M82" i="2"/>
  <c r="M83" i="2"/>
  <c r="M84" i="2"/>
  <c r="M85" i="2"/>
  <c r="M55" i="2"/>
  <c r="P152" i="2" s="1"/>
  <c r="M86" i="2"/>
  <c r="M87" i="2"/>
  <c r="M74" i="2"/>
  <c r="M79" i="2"/>
  <c r="M52" i="2"/>
  <c r="P149" i="2" s="1"/>
  <c r="M65" i="2"/>
  <c r="N25" i="2"/>
  <c r="Q122" i="2" s="1"/>
  <c r="N39" i="2"/>
  <c r="Q136" i="2" s="1"/>
  <c r="N52" i="2"/>
  <c r="Q149" i="2" s="1"/>
  <c r="N65" i="2"/>
  <c r="N51" i="2"/>
  <c r="Q148" i="2" s="1"/>
  <c r="N64" i="2"/>
  <c r="Q161" i="2" s="1"/>
  <c r="N66" i="2"/>
  <c r="N67" i="2"/>
  <c r="N68" i="2"/>
  <c r="N69" i="2"/>
  <c r="N50" i="2"/>
  <c r="N63" i="2"/>
  <c r="N70" i="2"/>
  <c r="N71" i="2"/>
  <c r="N72" i="2"/>
  <c r="N73" i="2"/>
  <c r="N49" i="2"/>
  <c r="Q146" i="2" s="1"/>
  <c r="N62" i="2"/>
  <c r="N47" i="2"/>
  <c r="N48" i="2"/>
  <c r="Q145" i="2" s="1"/>
  <c r="N61" i="2"/>
  <c r="Q158" i="2" s="1"/>
  <c r="N74" i="2"/>
  <c r="N46" i="2"/>
  <c r="Q143" i="2" s="1"/>
  <c r="N60" i="2"/>
  <c r="Q157" i="2" s="1"/>
  <c r="N75" i="2"/>
  <c r="N76" i="2"/>
  <c r="N77" i="2"/>
  <c r="N45" i="2"/>
  <c r="Q142" i="2" s="1"/>
  <c r="N59" i="2"/>
  <c r="N78" i="2"/>
  <c r="N44" i="2"/>
  <c r="N58" i="2"/>
  <c r="Q155" i="2" s="1"/>
  <c r="N43" i="2"/>
  <c r="Q140" i="2" s="1"/>
  <c r="N57" i="2"/>
  <c r="Q154" i="2" s="1"/>
  <c r="N42" i="2"/>
  <c r="Q139" i="2" s="1"/>
  <c r="N41" i="2"/>
  <c r="N40" i="2"/>
  <c r="Q137" i="2" s="1"/>
  <c r="N54" i="2"/>
  <c r="Q151" i="2" s="1"/>
  <c r="N81" i="2"/>
  <c r="N80" i="2"/>
  <c r="N82" i="2"/>
  <c r="N83" i="2"/>
  <c r="N84" i="2"/>
  <c r="N85" i="2"/>
  <c r="N87" i="2"/>
  <c r="N55" i="2"/>
  <c r="Q152" i="2" s="1"/>
  <c r="N86" i="2"/>
  <c r="N79" i="2"/>
  <c r="N53" i="2"/>
  <c r="N56" i="2"/>
  <c r="AD40" i="2"/>
  <c r="AI137" i="2" s="1"/>
  <c r="AD55" i="2"/>
  <c r="AI152" i="2" s="1"/>
  <c r="AD39" i="2"/>
  <c r="AI136" i="2" s="1"/>
  <c r="AD53" i="2"/>
  <c r="AD54" i="2"/>
  <c r="AI151" i="2" s="1"/>
  <c r="AD65" i="2"/>
  <c r="AD64" i="2"/>
  <c r="AI161" i="2" s="1"/>
  <c r="AD66" i="2"/>
  <c r="AD67" i="2"/>
  <c r="AD63" i="2"/>
  <c r="AD70" i="2"/>
  <c r="AD71" i="2"/>
  <c r="AD72" i="2"/>
  <c r="AD73" i="2"/>
  <c r="AD49" i="2"/>
  <c r="AI146" i="2" s="1"/>
  <c r="AD62" i="2"/>
  <c r="AD47" i="2"/>
  <c r="AD48" i="2"/>
  <c r="AI145" i="2" s="1"/>
  <c r="AD61" i="2"/>
  <c r="AI158" i="2" s="1"/>
  <c r="AD46" i="2"/>
  <c r="AI143" i="2" s="1"/>
  <c r="AD60" i="2"/>
  <c r="AI157" i="2" s="1"/>
  <c r="AD74" i="2"/>
  <c r="AD75" i="2"/>
  <c r="AD76" i="2"/>
  <c r="AD77" i="2"/>
  <c r="AD45" i="2"/>
  <c r="AI142" i="2" s="1"/>
  <c r="AD59" i="2"/>
  <c r="AD44" i="2"/>
  <c r="AD58" i="2"/>
  <c r="AI155" i="2" s="1"/>
  <c r="AD78" i="2"/>
  <c r="AD82" i="2"/>
  <c r="AD83" i="2"/>
  <c r="AD85" i="2"/>
  <c r="AD68" i="2"/>
  <c r="AD86" i="2"/>
  <c r="AD56" i="2"/>
  <c r="AD79" i="2"/>
  <c r="AD84" i="2"/>
  <c r="AD80" i="2"/>
  <c r="AD81" i="2"/>
  <c r="AD57" i="2"/>
  <c r="AI154" i="2" s="1"/>
  <c r="AD87" i="2"/>
  <c r="AD69" i="2"/>
  <c r="AD51" i="2"/>
  <c r="AI148" i="2" s="1"/>
  <c r="AD50" i="2"/>
  <c r="AD41" i="2"/>
  <c r="AD43" i="2"/>
  <c r="AI140" i="2" s="1"/>
  <c r="AD42" i="2"/>
  <c r="AI139" i="2" s="1"/>
  <c r="AD52" i="2"/>
  <c r="AI149" i="2" s="1"/>
  <c r="O22" i="2"/>
  <c r="R119" i="2" s="1"/>
  <c r="O40" i="2"/>
  <c r="R137" i="2" s="1"/>
  <c r="O53" i="2"/>
  <c r="O54" i="2"/>
  <c r="R151" i="2" s="1"/>
  <c r="O39" i="2"/>
  <c r="R136" i="2" s="1"/>
  <c r="O52" i="2"/>
  <c r="R149" i="2" s="1"/>
  <c r="O65" i="2"/>
  <c r="O51" i="2"/>
  <c r="R148" i="2" s="1"/>
  <c r="O64" i="2"/>
  <c r="R161" i="2" s="1"/>
  <c r="O66" i="2"/>
  <c r="O67" i="2"/>
  <c r="O68" i="2"/>
  <c r="O69" i="2"/>
  <c r="O50" i="2"/>
  <c r="O63" i="2"/>
  <c r="O49" i="2"/>
  <c r="R146" i="2" s="1"/>
  <c r="O62" i="2"/>
  <c r="O47" i="2"/>
  <c r="O48" i="2"/>
  <c r="R145" i="2" s="1"/>
  <c r="O61" i="2"/>
  <c r="R158" i="2" s="1"/>
  <c r="O74" i="2"/>
  <c r="O46" i="2"/>
  <c r="R143" i="2" s="1"/>
  <c r="O60" i="2"/>
  <c r="R157" i="2" s="1"/>
  <c r="O75" i="2"/>
  <c r="O76" i="2"/>
  <c r="O77" i="2"/>
  <c r="O45" i="2"/>
  <c r="R142" i="2" s="1"/>
  <c r="O59" i="2"/>
  <c r="O78" i="2"/>
  <c r="O79" i="2"/>
  <c r="O80" i="2"/>
  <c r="O44" i="2"/>
  <c r="O58" i="2"/>
  <c r="R155" i="2" s="1"/>
  <c r="O43" i="2"/>
  <c r="R140" i="2" s="1"/>
  <c r="O42" i="2"/>
  <c r="R139" i="2" s="1"/>
  <c r="O41" i="2"/>
  <c r="O56" i="2"/>
  <c r="O72" i="2"/>
  <c r="O86" i="2"/>
  <c r="O71" i="2"/>
  <c r="O57" i="2"/>
  <c r="R154" i="2" s="1"/>
  <c r="O70" i="2"/>
  <c r="O81" i="2"/>
  <c r="O82" i="2"/>
  <c r="O83" i="2"/>
  <c r="O84" i="2"/>
  <c r="O85" i="2"/>
  <c r="O87" i="2"/>
  <c r="O55" i="2"/>
  <c r="R152" i="2" s="1"/>
  <c r="O73" i="2"/>
  <c r="AC53" i="2"/>
  <c r="AC54" i="2"/>
  <c r="AF151" i="2" s="1"/>
  <c r="AC52" i="2"/>
  <c r="AF149" i="2" s="1"/>
  <c r="AC65" i="2"/>
  <c r="AC51" i="2"/>
  <c r="AF148" i="2" s="1"/>
  <c r="AC64" i="2"/>
  <c r="AF161" i="2" s="1"/>
  <c r="AC66" i="2"/>
  <c r="AC67" i="2"/>
  <c r="AC68" i="2"/>
  <c r="AC69" i="2"/>
  <c r="AC50" i="2"/>
  <c r="AC63" i="2"/>
  <c r="AC49" i="2"/>
  <c r="AF146" i="2" s="1"/>
  <c r="AC62" i="2"/>
  <c r="AC47" i="2"/>
  <c r="AC48" i="2"/>
  <c r="AF145" i="2" s="1"/>
  <c r="AC61" i="2"/>
  <c r="AF158" i="2" s="1"/>
  <c r="AC46" i="2"/>
  <c r="AF143" i="2" s="1"/>
  <c r="AC60" i="2"/>
  <c r="AF157" i="2" s="1"/>
  <c r="AC74" i="2"/>
  <c r="AC75" i="2"/>
  <c r="AC76" i="2"/>
  <c r="AC77" i="2"/>
  <c r="AC45" i="2"/>
  <c r="AF142" i="2" s="1"/>
  <c r="AC59" i="2"/>
  <c r="AC78" i="2"/>
  <c r="AC79" i="2"/>
  <c r="AC44" i="2"/>
  <c r="AC58" i="2"/>
  <c r="AF155" i="2" s="1"/>
  <c r="AC43" i="2"/>
  <c r="AF140" i="2" s="1"/>
  <c r="AC42" i="2"/>
  <c r="AF139" i="2" s="1"/>
  <c r="AC41" i="2"/>
  <c r="AC87" i="2"/>
  <c r="AC56" i="2"/>
  <c r="AC73" i="2"/>
  <c r="AC85" i="2"/>
  <c r="AC72" i="2"/>
  <c r="AC80" i="2"/>
  <c r="AC81" i="2"/>
  <c r="AC57" i="2"/>
  <c r="AF154" i="2" s="1"/>
  <c r="AC71" i="2"/>
  <c r="AC82" i="2"/>
  <c r="AC83" i="2"/>
  <c r="AC84" i="2"/>
  <c r="AC86" i="2"/>
  <c r="AC70" i="2"/>
  <c r="AC55" i="2"/>
  <c r="AF152" i="2" s="1"/>
  <c r="AC40" i="2"/>
  <c r="AF137" i="2" s="1"/>
  <c r="AC39" i="2"/>
  <c r="AF136" i="2" s="1"/>
  <c r="P28" i="2"/>
  <c r="U125" i="2" s="1"/>
  <c r="P41" i="2"/>
  <c r="P55" i="2"/>
  <c r="U152" i="2" s="1"/>
  <c r="P40" i="2"/>
  <c r="U137" i="2" s="1"/>
  <c r="P53" i="2"/>
  <c r="P54" i="2"/>
  <c r="U151" i="2" s="1"/>
  <c r="P39" i="2"/>
  <c r="U136" i="2" s="1"/>
  <c r="P52" i="2"/>
  <c r="U149" i="2" s="1"/>
  <c r="P65" i="2"/>
  <c r="P51" i="2"/>
  <c r="U148" i="2" s="1"/>
  <c r="P64" i="2"/>
  <c r="U161" i="2" s="1"/>
  <c r="P66" i="2"/>
  <c r="P67" i="2"/>
  <c r="P50" i="2"/>
  <c r="P63" i="2"/>
  <c r="P70" i="2"/>
  <c r="P71" i="2"/>
  <c r="P72" i="2"/>
  <c r="P73" i="2"/>
  <c r="P49" i="2"/>
  <c r="U146" i="2" s="1"/>
  <c r="P62" i="2"/>
  <c r="P47" i="2"/>
  <c r="P48" i="2"/>
  <c r="U145" i="2" s="1"/>
  <c r="P61" i="2"/>
  <c r="U158" i="2" s="1"/>
  <c r="P74" i="2"/>
  <c r="P46" i="2"/>
  <c r="U143" i="2" s="1"/>
  <c r="P60" i="2"/>
  <c r="U157" i="2" s="1"/>
  <c r="P75" i="2"/>
  <c r="P76" i="2"/>
  <c r="P77" i="2"/>
  <c r="P45" i="2"/>
  <c r="U142" i="2" s="1"/>
  <c r="P59" i="2"/>
  <c r="P44" i="2"/>
  <c r="P43" i="2"/>
  <c r="U140" i="2" s="1"/>
  <c r="P42" i="2"/>
  <c r="U139" i="2" s="1"/>
  <c r="P56" i="2"/>
  <c r="P85" i="2"/>
  <c r="P83" i="2"/>
  <c r="P87" i="2"/>
  <c r="P57" i="2"/>
  <c r="U154" i="2" s="1"/>
  <c r="P78" i="2"/>
  <c r="P84" i="2"/>
  <c r="P86" i="2"/>
  <c r="P69" i="2"/>
  <c r="P80" i="2"/>
  <c r="P81" i="2"/>
  <c r="P82" i="2"/>
  <c r="P68" i="2"/>
  <c r="P58" i="2"/>
  <c r="U155" i="2" s="1"/>
  <c r="P79" i="2"/>
  <c r="R43" i="2"/>
  <c r="W140" i="2" s="1"/>
  <c r="R57" i="2"/>
  <c r="W154" i="2" s="1"/>
  <c r="R42" i="2"/>
  <c r="W139" i="2" s="1"/>
  <c r="R56" i="2"/>
  <c r="R41" i="2"/>
  <c r="R55" i="2"/>
  <c r="W152" i="2" s="1"/>
  <c r="R40" i="2"/>
  <c r="W137" i="2" s="1"/>
  <c r="R53" i="2"/>
  <c r="R54" i="2"/>
  <c r="W151" i="2" s="1"/>
  <c r="R39" i="2"/>
  <c r="W136" i="2" s="1"/>
  <c r="R52" i="2"/>
  <c r="W149" i="2" s="1"/>
  <c r="R65" i="2"/>
  <c r="R51" i="2"/>
  <c r="W148" i="2" s="1"/>
  <c r="R64" i="2"/>
  <c r="W161" i="2" s="1"/>
  <c r="R66" i="2"/>
  <c r="R67" i="2"/>
  <c r="R68" i="2"/>
  <c r="R69" i="2"/>
  <c r="R50" i="2"/>
  <c r="R63" i="2"/>
  <c r="R70" i="2"/>
  <c r="R71" i="2"/>
  <c r="R72" i="2"/>
  <c r="R73" i="2"/>
  <c r="R49" i="2"/>
  <c r="W146" i="2" s="1"/>
  <c r="R62" i="2"/>
  <c r="R47" i="2"/>
  <c r="R48" i="2"/>
  <c r="W145" i="2" s="1"/>
  <c r="R61" i="2"/>
  <c r="W158" i="2" s="1"/>
  <c r="R46" i="2"/>
  <c r="W143" i="2" s="1"/>
  <c r="R45" i="2"/>
  <c r="W142" i="2" s="1"/>
  <c r="R79" i="2"/>
  <c r="R85" i="2"/>
  <c r="R59" i="2"/>
  <c r="R77" i="2"/>
  <c r="R44" i="2"/>
  <c r="R76" i="2"/>
  <c r="R84" i="2"/>
  <c r="R78" i="2"/>
  <c r="R75" i="2"/>
  <c r="R60" i="2"/>
  <c r="W157" i="2" s="1"/>
  <c r="R74" i="2"/>
  <c r="R80" i="2"/>
  <c r="R81" i="2"/>
  <c r="R82" i="2"/>
  <c r="R83" i="2"/>
  <c r="R58" i="2"/>
  <c r="W155" i="2" s="1"/>
  <c r="R86" i="2"/>
  <c r="R87" i="2"/>
  <c r="AE25" i="2"/>
  <c r="AJ122" i="2" s="1"/>
  <c r="AF42" i="2"/>
  <c r="AK139" i="2" s="1"/>
  <c r="AF57" i="2"/>
  <c r="AK154" i="2" s="1"/>
  <c r="AF41" i="2"/>
  <c r="AF56" i="2"/>
  <c r="AF40" i="2"/>
  <c r="AK137" i="2" s="1"/>
  <c r="AF55" i="2"/>
  <c r="AK152" i="2" s="1"/>
  <c r="AF39" i="2"/>
  <c r="AK136" i="2" s="1"/>
  <c r="AF52" i="2"/>
  <c r="AK149" i="2" s="1"/>
  <c r="AF53" i="2"/>
  <c r="AF54" i="2"/>
  <c r="AK151" i="2" s="1"/>
  <c r="AF51" i="2"/>
  <c r="AK148" i="2" s="1"/>
  <c r="AF65" i="2"/>
  <c r="AF50" i="2"/>
  <c r="AF64" i="2"/>
  <c r="AK161" i="2" s="1"/>
  <c r="AF66" i="2"/>
  <c r="AF67" i="2"/>
  <c r="AF68" i="2"/>
  <c r="AF69" i="2"/>
  <c r="AF63" i="2"/>
  <c r="AF70" i="2"/>
  <c r="AF71" i="2"/>
  <c r="AF72" i="2"/>
  <c r="AF73" i="2"/>
  <c r="AF62" i="2"/>
  <c r="AF46" i="2"/>
  <c r="AK143" i="2" s="1"/>
  <c r="AF47" i="2"/>
  <c r="AF61" i="2"/>
  <c r="AK158" i="2" s="1"/>
  <c r="AF45" i="2"/>
  <c r="AK142" i="2" s="1"/>
  <c r="AF44" i="2"/>
  <c r="AF60" i="2"/>
  <c r="AK157" i="2" s="1"/>
  <c r="AF75" i="2"/>
  <c r="AF86" i="2"/>
  <c r="AF58" i="2"/>
  <c r="AK155" i="2" s="1"/>
  <c r="AF78" i="2"/>
  <c r="AF74" i="2"/>
  <c r="AF43" i="2"/>
  <c r="AK140" i="2" s="1"/>
  <c r="AF85" i="2"/>
  <c r="AF59" i="2"/>
  <c r="AF80" i="2"/>
  <c r="AF81" i="2"/>
  <c r="AF87" i="2"/>
  <c r="AF79" i="2"/>
  <c r="AF82" i="2"/>
  <c r="AF83" i="2"/>
  <c r="AF84" i="2"/>
  <c r="AF76" i="2"/>
  <c r="AF77" i="2"/>
  <c r="AF48" i="2"/>
  <c r="AK145" i="2" s="1"/>
  <c r="AF49" i="2"/>
  <c r="AK146" i="2" s="1"/>
  <c r="AB13" i="2"/>
  <c r="AE110" i="2" s="1"/>
  <c r="AB39" i="2"/>
  <c r="AE136" i="2" s="1"/>
  <c r="AB52" i="2"/>
  <c r="AE149" i="2" s="1"/>
  <c r="AB65" i="2"/>
  <c r="AB51" i="2"/>
  <c r="AE148" i="2" s="1"/>
  <c r="AB64" i="2"/>
  <c r="AE161" i="2" s="1"/>
  <c r="AB66" i="2"/>
  <c r="AB67" i="2"/>
  <c r="AB68" i="2"/>
  <c r="AB69" i="2"/>
  <c r="AB50" i="2"/>
  <c r="AB63" i="2"/>
  <c r="AB70" i="2"/>
  <c r="AB71" i="2"/>
  <c r="AB72" i="2"/>
  <c r="AB73" i="2"/>
  <c r="AB49" i="2"/>
  <c r="AE146" i="2" s="1"/>
  <c r="AB62" i="2"/>
  <c r="AB47" i="2"/>
  <c r="AB48" i="2"/>
  <c r="AE145" i="2" s="1"/>
  <c r="AB61" i="2"/>
  <c r="AE158" i="2" s="1"/>
  <c r="AB46" i="2"/>
  <c r="AE143" i="2" s="1"/>
  <c r="AB60" i="2"/>
  <c r="AE157" i="2" s="1"/>
  <c r="AB74" i="2"/>
  <c r="AB75" i="2"/>
  <c r="AB76" i="2"/>
  <c r="AB77" i="2"/>
  <c r="AB45" i="2"/>
  <c r="AE142" i="2" s="1"/>
  <c r="AB59" i="2"/>
  <c r="AB78" i="2"/>
  <c r="AB44" i="2"/>
  <c r="AB58" i="2"/>
  <c r="AE155" i="2" s="1"/>
  <c r="AB43" i="2"/>
  <c r="AE140" i="2" s="1"/>
  <c r="AB57" i="2"/>
  <c r="AE154" i="2" s="1"/>
  <c r="AB42" i="2"/>
  <c r="AE139" i="2" s="1"/>
  <c r="AB41" i="2"/>
  <c r="AB40" i="2"/>
  <c r="AE137" i="2" s="1"/>
  <c r="AB53" i="2"/>
  <c r="AB56" i="2"/>
  <c r="AB87" i="2"/>
  <c r="AB80" i="2"/>
  <c r="AB81" i="2"/>
  <c r="AB54" i="2"/>
  <c r="AE151" i="2" s="1"/>
  <c r="AB82" i="2"/>
  <c r="AB83" i="2"/>
  <c r="AB84" i="2"/>
  <c r="AB85" i="2"/>
  <c r="AB86" i="2"/>
  <c r="AB79" i="2"/>
  <c r="AB55" i="2"/>
  <c r="AE152" i="2" s="1"/>
  <c r="N31" i="2"/>
  <c r="Q128" i="2" s="1"/>
  <c r="AA51" i="2"/>
  <c r="AD148" i="2" s="1"/>
  <c r="AA64" i="2"/>
  <c r="AD161" i="2" s="1"/>
  <c r="AA66" i="2"/>
  <c r="AA67" i="2"/>
  <c r="AA68" i="2"/>
  <c r="AA69" i="2"/>
  <c r="AA50" i="2"/>
  <c r="AA63" i="2"/>
  <c r="AA70" i="2"/>
  <c r="AA71" i="2"/>
  <c r="AA72" i="2"/>
  <c r="AA73" i="2"/>
  <c r="AA49" i="2"/>
  <c r="AD146" i="2" s="1"/>
  <c r="AA62" i="2"/>
  <c r="AA47" i="2"/>
  <c r="AA48" i="2"/>
  <c r="AD145" i="2" s="1"/>
  <c r="AA61" i="2"/>
  <c r="AD158" i="2" s="1"/>
  <c r="AA46" i="2"/>
  <c r="AD143" i="2" s="1"/>
  <c r="AA60" i="2"/>
  <c r="AD157" i="2" s="1"/>
  <c r="AA74" i="2"/>
  <c r="AA75" i="2"/>
  <c r="AA76" i="2"/>
  <c r="AA45" i="2"/>
  <c r="AD142" i="2" s="1"/>
  <c r="AA59" i="2"/>
  <c r="AA78" i="2"/>
  <c r="AA44" i="2"/>
  <c r="AA58" i="2"/>
  <c r="AD155" i="2" s="1"/>
  <c r="AA43" i="2"/>
  <c r="AD140" i="2" s="1"/>
  <c r="AA57" i="2"/>
  <c r="AD154" i="2" s="1"/>
  <c r="AA42" i="2"/>
  <c r="AD139" i="2" s="1"/>
  <c r="AA56" i="2"/>
  <c r="AA41" i="2"/>
  <c r="AA40" i="2"/>
  <c r="AD137" i="2" s="1"/>
  <c r="AA53" i="2"/>
  <c r="AA39" i="2"/>
  <c r="AD136" i="2" s="1"/>
  <c r="AA65" i="2"/>
  <c r="AA80" i="2"/>
  <c r="AA81" i="2"/>
  <c r="AA54" i="2"/>
  <c r="AD151" i="2" s="1"/>
  <c r="AA82" i="2"/>
  <c r="AA83" i="2"/>
  <c r="AA84" i="2"/>
  <c r="AA85" i="2"/>
  <c r="AA79" i="2"/>
  <c r="AA86" i="2"/>
  <c r="AA87" i="2"/>
  <c r="AA55" i="2"/>
  <c r="AD152" i="2" s="1"/>
  <c r="AA77" i="2"/>
  <c r="AA52" i="2"/>
  <c r="AD149" i="2" s="1"/>
  <c r="M37" i="2"/>
  <c r="P134" i="2" s="1"/>
  <c r="O31" i="2"/>
  <c r="R128" i="2" s="1"/>
  <c r="Z50" i="2"/>
  <c r="Z63" i="2"/>
  <c r="Z70" i="2"/>
  <c r="Z71" i="2"/>
  <c r="Z72" i="2"/>
  <c r="Z73" i="2"/>
  <c r="Z49" i="2"/>
  <c r="AC146" i="2" s="1"/>
  <c r="Z62" i="2"/>
  <c r="Z47" i="2"/>
  <c r="Z48" i="2"/>
  <c r="AC145" i="2" s="1"/>
  <c r="Z61" i="2"/>
  <c r="AC158" i="2" s="1"/>
  <c r="Z46" i="2"/>
  <c r="AC143" i="2" s="1"/>
  <c r="Z60" i="2"/>
  <c r="AC157" i="2" s="1"/>
  <c r="Z45" i="2"/>
  <c r="AC142" i="2" s="1"/>
  <c r="Z59" i="2"/>
  <c r="Z44" i="2"/>
  <c r="Z58" i="2"/>
  <c r="AC155" i="2" s="1"/>
  <c r="Z43" i="2"/>
  <c r="AC140" i="2" s="1"/>
  <c r="Z57" i="2"/>
  <c r="AC154" i="2" s="1"/>
  <c r="Z42" i="2"/>
  <c r="AC139" i="2" s="1"/>
  <c r="Z56" i="2"/>
  <c r="Z41" i="2"/>
  <c r="Z55" i="2"/>
  <c r="AC152" i="2" s="1"/>
  <c r="Z40" i="2"/>
  <c r="AC137" i="2" s="1"/>
  <c r="Z53" i="2"/>
  <c r="Z39" i="2"/>
  <c r="AC136" i="2" s="1"/>
  <c r="Z52" i="2"/>
  <c r="AC149" i="2" s="1"/>
  <c r="Z65" i="2"/>
  <c r="Z68" i="2"/>
  <c r="Z74" i="2"/>
  <c r="Z67" i="2"/>
  <c r="Z80" i="2"/>
  <c r="Z81" i="2"/>
  <c r="Z54" i="2"/>
  <c r="AC151" i="2" s="1"/>
  <c r="Z82" i="2"/>
  <c r="Z83" i="2"/>
  <c r="Z84" i="2"/>
  <c r="Z85" i="2"/>
  <c r="Z79" i="2"/>
  <c r="Z86" i="2"/>
  <c r="Z87" i="2"/>
  <c r="Z77" i="2"/>
  <c r="Z66" i="2"/>
  <c r="Z51" i="2"/>
  <c r="AC148" i="2" s="1"/>
  <c r="Z64" i="2"/>
  <c r="AC161" i="2" s="1"/>
  <c r="Z76" i="2"/>
  <c r="Z69" i="2"/>
  <c r="Z75" i="2"/>
  <c r="Z78" i="2"/>
  <c r="N37" i="2"/>
  <c r="Q134" i="2" s="1"/>
  <c r="P31" i="2"/>
  <c r="U128" i="2" s="1"/>
  <c r="Y49" i="2"/>
  <c r="AB146" i="2" s="1"/>
  <c r="Y62" i="2"/>
  <c r="Y47" i="2"/>
  <c r="Y48" i="2"/>
  <c r="AB145" i="2" s="1"/>
  <c r="Y61" i="2"/>
  <c r="AB158" i="2" s="1"/>
  <c r="Y46" i="2"/>
  <c r="AB143" i="2" s="1"/>
  <c r="Y60" i="2"/>
  <c r="AB157" i="2" s="1"/>
  <c r="Y74" i="2"/>
  <c r="Y75" i="2"/>
  <c r="Y76" i="2"/>
  <c r="Y77" i="2"/>
  <c r="Y45" i="2"/>
  <c r="AB142" i="2" s="1"/>
  <c r="Y59" i="2"/>
  <c r="Y44" i="2"/>
  <c r="Y58" i="2"/>
  <c r="AB155" i="2" s="1"/>
  <c r="Y43" i="2"/>
  <c r="AB140" i="2" s="1"/>
  <c r="Y57" i="2"/>
  <c r="AB154" i="2" s="1"/>
  <c r="Y42" i="2"/>
  <c r="AB139" i="2" s="1"/>
  <c r="Y56" i="2"/>
  <c r="Y41" i="2"/>
  <c r="Y55" i="2"/>
  <c r="AB152" i="2" s="1"/>
  <c r="Y40" i="2"/>
  <c r="AB137" i="2" s="1"/>
  <c r="Y53" i="2"/>
  <c r="Y54" i="2"/>
  <c r="AB151" i="2" s="1"/>
  <c r="Y39" i="2"/>
  <c r="AB136" i="2" s="1"/>
  <c r="Y52" i="2"/>
  <c r="AB149" i="2" s="1"/>
  <c r="Y51" i="2"/>
  <c r="AB148" i="2" s="1"/>
  <c r="Y80" i="2"/>
  <c r="Y67" i="2"/>
  <c r="Y73" i="2"/>
  <c r="Y81" i="2"/>
  <c r="Y63" i="2"/>
  <c r="Y82" i="2"/>
  <c r="Y83" i="2"/>
  <c r="Y84" i="2"/>
  <c r="Y85" i="2"/>
  <c r="Y72" i="2"/>
  <c r="Y79" i="2"/>
  <c r="Y86" i="2"/>
  <c r="Y87" i="2"/>
  <c r="Y50" i="2"/>
  <c r="Y66" i="2"/>
  <c r="Y71" i="2"/>
  <c r="Y64" i="2"/>
  <c r="AB161" i="2" s="1"/>
  <c r="Y70" i="2"/>
  <c r="Y69" i="2"/>
  <c r="Y78" i="2"/>
  <c r="Y65" i="2"/>
  <c r="Y68" i="2"/>
  <c r="Q42" i="2"/>
  <c r="V139" i="2" s="1"/>
  <c r="Q56" i="2"/>
  <c r="Q41" i="2"/>
  <c r="Q55" i="2"/>
  <c r="V152" i="2" s="1"/>
  <c r="Q40" i="2"/>
  <c r="V137" i="2" s="1"/>
  <c r="Q53" i="2"/>
  <c r="Q54" i="2"/>
  <c r="V151" i="2" s="1"/>
  <c r="Q39" i="2"/>
  <c r="V136" i="2" s="1"/>
  <c r="Q52" i="2"/>
  <c r="V149" i="2" s="1"/>
  <c r="Q65" i="2"/>
  <c r="Q51" i="2"/>
  <c r="V148" i="2" s="1"/>
  <c r="Q64" i="2"/>
  <c r="V161" i="2" s="1"/>
  <c r="Q66" i="2"/>
  <c r="Q67" i="2"/>
  <c r="Q68" i="2"/>
  <c r="Q69" i="2"/>
  <c r="Q50" i="2"/>
  <c r="Q63" i="2"/>
  <c r="Q70" i="2"/>
  <c r="Q71" i="2"/>
  <c r="Q72" i="2"/>
  <c r="Q73" i="2"/>
  <c r="Q49" i="2"/>
  <c r="V146" i="2" s="1"/>
  <c r="Q62" i="2"/>
  <c r="Q47" i="2"/>
  <c r="Q48" i="2"/>
  <c r="V145" i="2" s="1"/>
  <c r="Q61" i="2"/>
  <c r="V158" i="2" s="1"/>
  <c r="Q74" i="2"/>
  <c r="Q46" i="2"/>
  <c r="V143" i="2" s="1"/>
  <c r="Q60" i="2"/>
  <c r="V157" i="2" s="1"/>
  <c r="Q45" i="2"/>
  <c r="V142" i="2" s="1"/>
  <c r="Q44" i="2"/>
  <c r="Q86" i="2"/>
  <c r="Q59" i="2"/>
  <c r="Q80" i="2"/>
  <c r="Q84" i="2"/>
  <c r="Q85" i="2"/>
  <c r="Q43" i="2"/>
  <c r="V140" i="2" s="1"/>
  <c r="Q77" i="2"/>
  <c r="Q76" i="2"/>
  <c r="Q57" i="2"/>
  <c r="V154" i="2" s="1"/>
  <c r="Q78" i="2"/>
  <c r="Q81" i="2"/>
  <c r="Q75" i="2"/>
  <c r="Q82" i="2"/>
  <c r="Q83" i="2"/>
  <c r="Q58" i="2"/>
  <c r="V155" i="2" s="1"/>
  <c r="Q87" i="2"/>
  <c r="Q79" i="2"/>
  <c r="X47" i="2"/>
  <c r="X48" i="2"/>
  <c r="AA145" i="2" s="1"/>
  <c r="X61" i="2"/>
  <c r="AA158" i="2" s="1"/>
  <c r="X46" i="2"/>
  <c r="AA143" i="2" s="1"/>
  <c r="X60" i="2"/>
  <c r="AA157" i="2" s="1"/>
  <c r="X74" i="2"/>
  <c r="X75" i="2"/>
  <c r="X76" i="2"/>
  <c r="X77" i="2"/>
  <c r="X45" i="2"/>
  <c r="AA142" i="2" s="1"/>
  <c r="X59" i="2"/>
  <c r="X78" i="2"/>
  <c r="X44" i="2"/>
  <c r="X58" i="2"/>
  <c r="AA155" i="2" s="1"/>
  <c r="X43" i="2"/>
  <c r="AA140" i="2" s="1"/>
  <c r="X57" i="2"/>
  <c r="AA154" i="2" s="1"/>
  <c r="X42" i="2"/>
  <c r="AA139" i="2" s="1"/>
  <c r="X56" i="2"/>
  <c r="X41" i="2"/>
  <c r="X55" i="2"/>
  <c r="AA152" i="2" s="1"/>
  <c r="X40" i="2"/>
  <c r="AA137" i="2" s="1"/>
  <c r="X53" i="2"/>
  <c r="X54" i="2"/>
  <c r="AA151" i="2" s="1"/>
  <c r="X39" i="2"/>
  <c r="AA136" i="2" s="1"/>
  <c r="X52" i="2"/>
  <c r="AA149" i="2" s="1"/>
  <c r="X65" i="2"/>
  <c r="X51" i="2"/>
  <c r="AA148" i="2" s="1"/>
  <c r="X50" i="2"/>
  <c r="X85" i="2"/>
  <c r="X67" i="2"/>
  <c r="X73" i="2"/>
  <c r="X80" i="2"/>
  <c r="X81" i="2"/>
  <c r="X83" i="2"/>
  <c r="X84" i="2"/>
  <c r="X63" i="2"/>
  <c r="X82" i="2"/>
  <c r="X72" i="2"/>
  <c r="X79" i="2"/>
  <c r="X86" i="2"/>
  <c r="X87" i="2"/>
  <c r="X49" i="2"/>
  <c r="AA146" i="2" s="1"/>
  <c r="X66" i="2"/>
  <c r="X71" i="2"/>
  <c r="X64" i="2"/>
  <c r="AA161" i="2" s="1"/>
  <c r="X70" i="2"/>
  <c r="X69" i="2"/>
  <c r="X62" i="2"/>
  <c r="X68" i="2"/>
  <c r="I46" i="2"/>
  <c r="L143" i="2" s="1"/>
  <c r="I60" i="2"/>
  <c r="L157" i="2" s="1"/>
  <c r="I75" i="2"/>
  <c r="I76" i="2"/>
  <c r="I77" i="2"/>
  <c r="I45" i="2"/>
  <c r="L142" i="2" s="1"/>
  <c r="I59" i="2"/>
  <c r="I44" i="2"/>
  <c r="I58" i="2"/>
  <c r="L155" i="2" s="1"/>
  <c r="I43" i="2"/>
  <c r="L140" i="2" s="1"/>
  <c r="I57" i="2"/>
  <c r="L154" i="2" s="1"/>
  <c r="I42" i="2"/>
  <c r="L139" i="2" s="1"/>
  <c r="I56" i="2"/>
  <c r="I41" i="2"/>
  <c r="I55" i="2"/>
  <c r="L152" i="2" s="1"/>
  <c r="I40" i="2"/>
  <c r="L137" i="2" s="1"/>
  <c r="I53" i="2"/>
  <c r="I54" i="2"/>
  <c r="L151" i="2" s="1"/>
  <c r="I39" i="2"/>
  <c r="L136" i="2" s="1"/>
  <c r="I52" i="2"/>
  <c r="L149" i="2" s="1"/>
  <c r="I65" i="2"/>
  <c r="I51" i="2"/>
  <c r="L148" i="2" s="1"/>
  <c r="I64" i="2"/>
  <c r="L161" i="2" s="1"/>
  <c r="I66" i="2"/>
  <c r="I50" i="2"/>
  <c r="I49" i="2"/>
  <c r="L146" i="2" s="1"/>
  <c r="I81" i="2"/>
  <c r="I48" i="2"/>
  <c r="L145" i="2" s="1"/>
  <c r="I70" i="2"/>
  <c r="I80" i="2"/>
  <c r="I82" i="2"/>
  <c r="I83" i="2"/>
  <c r="I84" i="2"/>
  <c r="I85" i="2"/>
  <c r="I86" i="2"/>
  <c r="I87" i="2"/>
  <c r="I61" i="2"/>
  <c r="L158" i="2" s="1"/>
  <c r="I69" i="2"/>
  <c r="I78" i="2"/>
  <c r="I68" i="2"/>
  <c r="I79" i="2"/>
  <c r="I67" i="2"/>
  <c r="I62" i="2"/>
  <c r="I73" i="2"/>
  <c r="I74" i="2"/>
  <c r="I72" i="2"/>
  <c r="I63" i="2"/>
  <c r="I47" i="2"/>
  <c r="I71" i="2"/>
  <c r="H45" i="2"/>
  <c r="K142" i="2" s="1"/>
  <c r="H59" i="2"/>
  <c r="H78" i="2"/>
  <c r="H79" i="2"/>
  <c r="H44" i="2"/>
  <c r="H58" i="2"/>
  <c r="K155" i="2" s="1"/>
  <c r="H43" i="2"/>
  <c r="K140" i="2" s="1"/>
  <c r="H57" i="2"/>
  <c r="K154" i="2" s="1"/>
  <c r="H42" i="2"/>
  <c r="K139" i="2" s="1"/>
  <c r="H56" i="2"/>
  <c r="H41" i="2"/>
  <c r="H55" i="2"/>
  <c r="K152" i="2" s="1"/>
  <c r="H40" i="2"/>
  <c r="K137" i="2" s="1"/>
  <c r="H53" i="2"/>
  <c r="H54" i="2"/>
  <c r="K151" i="2" s="1"/>
  <c r="H39" i="2"/>
  <c r="K136" i="2" s="1"/>
  <c r="H52" i="2"/>
  <c r="K149" i="2" s="1"/>
  <c r="H65" i="2"/>
  <c r="H51" i="2"/>
  <c r="K148" i="2" s="1"/>
  <c r="H64" i="2"/>
  <c r="K161" i="2" s="1"/>
  <c r="H66" i="2"/>
  <c r="H67" i="2"/>
  <c r="H68" i="2"/>
  <c r="H69" i="2"/>
  <c r="H50" i="2"/>
  <c r="H63" i="2"/>
  <c r="H49" i="2"/>
  <c r="K146" i="2" s="1"/>
  <c r="H47" i="2"/>
  <c r="H48" i="2"/>
  <c r="K145" i="2" s="1"/>
  <c r="H70" i="2"/>
  <c r="H80" i="2"/>
  <c r="H82" i="2"/>
  <c r="H83" i="2"/>
  <c r="H84" i="2"/>
  <c r="H85" i="2"/>
  <c r="H72" i="2"/>
  <c r="H61" i="2"/>
  <c r="K158" i="2" s="1"/>
  <c r="H77" i="2"/>
  <c r="H86" i="2"/>
  <c r="H87" i="2"/>
  <c r="H76" i="2"/>
  <c r="H62" i="2"/>
  <c r="H75" i="2"/>
  <c r="H73" i="2"/>
  <c r="H74" i="2"/>
  <c r="H60" i="2"/>
  <c r="K157" i="2" s="1"/>
  <c r="H46" i="2"/>
  <c r="K143" i="2" s="1"/>
  <c r="H71" i="2"/>
  <c r="H81" i="2"/>
  <c r="W46" i="2"/>
  <c r="Z143" i="2" s="1"/>
  <c r="W60" i="2"/>
  <c r="Z157" i="2" s="1"/>
  <c r="W74" i="2"/>
  <c r="W75" i="2"/>
  <c r="W76" i="2"/>
  <c r="W77" i="2"/>
  <c r="W45" i="2"/>
  <c r="Z142" i="2" s="1"/>
  <c r="W59" i="2"/>
  <c r="W44" i="2"/>
  <c r="W58" i="2"/>
  <c r="Z155" i="2" s="1"/>
  <c r="W43" i="2"/>
  <c r="Z140" i="2" s="1"/>
  <c r="W57" i="2"/>
  <c r="Z154" i="2" s="1"/>
  <c r="W42" i="2"/>
  <c r="Z139" i="2" s="1"/>
  <c r="W56" i="2"/>
  <c r="W41" i="2"/>
  <c r="W55" i="2"/>
  <c r="Z152" i="2" s="1"/>
  <c r="W40" i="2"/>
  <c r="Z137" i="2" s="1"/>
  <c r="W53" i="2"/>
  <c r="W54" i="2"/>
  <c r="Z151" i="2" s="1"/>
  <c r="W39" i="2"/>
  <c r="Z136" i="2" s="1"/>
  <c r="W52" i="2"/>
  <c r="Z149" i="2" s="1"/>
  <c r="W65" i="2"/>
  <c r="W51" i="2"/>
  <c r="Z148" i="2" s="1"/>
  <c r="W64" i="2"/>
  <c r="Z161" i="2" s="1"/>
  <c r="W66" i="2"/>
  <c r="W50" i="2"/>
  <c r="W49" i="2"/>
  <c r="Z146" i="2" s="1"/>
  <c r="W47" i="2"/>
  <c r="W67" i="2"/>
  <c r="W73" i="2"/>
  <c r="W80" i="2"/>
  <c r="W81" i="2"/>
  <c r="W86" i="2"/>
  <c r="W87" i="2"/>
  <c r="W63" i="2"/>
  <c r="W82" i="2"/>
  <c r="W83" i="2"/>
  <c r="W84" i="2"/>
  <c r="W85" i="2"/>
  <c r="W48" i="2"/>
  <c r="Z145" i="2" s="1"/>
  <c r="W72" i="2"/>
  <c r="W79" i="2"/>
  <c r="W71" i="2"/>
  <c r="W61" i="2"/>
  <c r="Z158" i="2" s="1"/>
  <c r="W70" i="2"/>
  <c r="W69" i="2"/>
  <c r="W62" i="2"/>
  <c r="W68" i="2"/>
  <c r="W78" i="2"/>
  <c r="J28" i="2"/>
  <c r="M125" i="2" s="1"/>
  <c r="J47" i="2"/>
  <c r="J48" i="2"/>
  <c r="M145" i="2" s="1"/>
  <c r="J61" i="2"/>
  <c r="M158" i="2" s="1"/>
  <c r="J74" i="2"/>
  <c r="J46" i="2"/>
  <c r="M143" i="2" s="1"/>
  <c r="J60" i="2"/>
  <c r="M157" i="2" s="1"/>
  <c r="J75" i="2"/>
  <c r="J76" i="2"/>
  <c r="J77" i="2"/>
  <c r="J45" i="2"/>
  <c r="M142" i="2" s="1"/>
  <c r="J59" i="2"/>
  <c r="J78" i="2"/>
  <c r="J44" i="2"/>
  <c r="J58" i="2"/>
  <c r="M155" i="2" s="1"/>
  <c r="J43" i="2"/>
  <c r="M140" i="2" s="1"/>
  <c r="J57" i="2"/>
  <c r="M154" i="2" s="1"/>
  <c r="J42" i="2"/>
  <c r="M139" i="2" s="1"/>
  <c r="J56" i="2"/>
  <c r="J41" i="2"/>
  <c r="J55" i="2"/>
  <c r="M152" i="2" s="1"/>
  <c r="J40" i="2"/>
  <c r="M137" i="2" s="1"/>
  <c r="J53" i="2"/>
  <c r="J54" i="2"/>
  <c r="M151" i="2" s="1"/>
  <c r="J39" i="2"/>
  <c r="M136" i="2" s="1"/>
  <c r="J52" i="2"/>
  <c r="M149" i="2" s="1"/>
  <c r="J65" i="2"/>
  <c r="J51" i="2"/>
  <c r="M148" i="2" s="1"/>
  <c r="J50" i="2"/>
  <c r="J71" i="2"/>
  <c r="J81" i="2"/>
  <c r="J82" i="2"/>
  <c r="J84" i="2"/>
  <c r="J66" i="2"/>
  <c r="J70" i="2"/>
  <c r="J80" i="2"/>
  <c r="J83" i="2"/>
  <c r="J85" i="2"/>
  <c r="J49" i="2"/>
  <c r="M146" i="2" s="1"/>
  <c r="J64" i="2"/>
  <c r="M161" i="2" s="1"/>
  <c r="J69" i="2"/>
  <c r="J86" i="2"/>
  <c r="J87" i="2"/>
  <c r="J68" i="2"/>
  <c r="J79" i="2"/>
  <c r="J62" i="2"/>
  <c r="J73" i="2"/>
  <c r="J67" i="2"/>
  <c r="J72" i="2"/>
  <c r="J63" i="2"/>
  <c r="G44" i="2"/>
  <c r="J141" i="2" s="1"/>
  <c r="G58" i="2"/>
  <c r="J155" i="2" s="1"/>
  <c r="G43" i="2"/>
  <c r="J140" i="2" s="1"/>
  <c r="G57" i="2"/>
  <c r="J154" i="2" s="1"/>
  <c r="G42" i="2"/>
  <c r="J139" i="2" s="1"/>
  <c r="G56" i="2"/>
  <c r="J153" i="2" s="1"/>
  <c r="G41" i="2"/>
  <c r="J138" i="2" s="1"/>
  <c r="G55" i="2"/>
  <c r="J152" i="2" s="1"/>
  <c r="G40" i="2"/>
  <c r="J137" i="2" s="1"/>
  <c r="G53" i="2"/>
  <c r="J150" i="2" s="1"/>
  <c r="G54" i="2"/>
  <c r="J151" i="2" s="1"/>
  <c r="G39" i="2"/>
  <c r="J136" i="2" s="1"/>
  <c r="G52" i="2"/>
  <c r="J149" i="2" s="1"/>
  <c r="G65" i="2"/>
  <c r="J162" i="2" s="1"/>
  <c r="G51" i="2"/>
  <c r="J148" i="2" s="1"/>
  <c r="G64" i="2"/>
  <c r="J161" i="2" s="1"/>
  <c r="G66" i="2"/>
  <c r="J163" i="2" s="1"/>
  <c r="G67" i="2"/>
  <c r="J164" i="2" s="1"/>
  <c r="G68" i="2"/>
  <c r="J165" i="2" s="1"/>
  <c r="G69" i="2"/>
  <c r="J166" i="2" s="1"/>
  <c r="G50" i="2"/>
  <c r="J147" i="2" s="1"/>
  <c r="G63" i="2"/>
  <c r="G70" i="2"/>
  <c r="J167" i="2" s="1"/>
  <c r="G71" i="2"/>
  <c r="J168" i="2" s="1"/>
  <c r="G72" i="2"/>
  <c r="J169" i="2" s="1"/>
  <c r="G73" i="2"/>
  <c r="J170" i="2" s="1"/>
  <c r="G49" i="2"/>
  <c r="J146" i="2" s="1"/>
  <c r="G62" i="2"/>
  <c r="G47" i="2"/>
  <c r="J144" i="2" s="1"/>
  <c r="G48" i="2"/>
  <c r="J145" i="2" s="1"/>
  <c r="G46" i="2"/>
  <c r="J143" i="2" s="1"/>
  <c r="G61" i="2"/>
  <c r="J158" i="2" s="1"/>
  <c r="G77" i="2"/>
  <c r="J174" i="2" s="1"/>
  <c r="G86" i="2"/>
  <c r="J183" i="2" s="1"/>
  <c r="G87" i="2"/>
  <c r="G78" i="2"/>
  <c r="J175" i="2" s="1"/>
  <c r="G59" i="2"/>
  <c r="J156" i="2" s="1"/>
  <c r="G76" i="2"/>
  <c r="J173" i="2" s="1"/>
  <c r="G79" i="2"/>
  <c r="J176" i="2" s="1"/>
  <c r="G75" i="2"/>
  <c r="J172" i="2" s="1"/>
  <c r="G74" i="2"/>
  <c r="J171" i="2" s="1"/>
  <c r="G45" i="2"/>
  <c r="J142" i="2" s="1"/>
  <c r="G60" i="2"/>
  <c r="J157" i="2" s="1"/>
  <c r="G81" i="2"/>
  <c r="J178" i="2" s="1"/>
  <c r="G80" i="2"/>
  <c r="J177" i="2" s="1"/>
  <c r="G82" i="2"/>
  <c r="J179" i="2" s="1"/>
  <c r="G83" i="2"/>
  <c r="J180" i="2" s="1"/>
  <c r="G84" i="2"/>
  <c r="J181" i="2" s="1"/>
  <c r="G85" i="2"/>
  <c r="J182" i="2" s="1"/>
  <c r="AE41" i="2"/>
  <c r="AE56" i="2"/>
  <c r="AE40" i="2"/>
  <c r="AJ137" i="2" s="1"/>
  <c r="AE55" i="2"/>
  <c r="AJ152" i="2" s="1"/>
  <c r="AE39" i="2"/>
  <c r="AJ136" i="2" s="1"/>
  <c r="AE52" i="2"/>
  <c r="AJ149" i="2" s="1"/>
  <c r="AE53" i="2"/>
  <c r="AE54" i="2"/>
  <c r="AJ151" i="2" s="1"/>
  <c r="AE51" i="2"/>
  <c r="AJ148" i="2" s="1"/>
  <c r="AE65" i="2"/>
  <c r="AE50" i="2"/>
  <c r="AE64" i="2"/>
  <c r="AJ161" i="2" s="1"/>
  <c r="AE66" i="2"/>
  <c r="AE67" i="2"/>
  <c r="AE68" i="2"/>
  <c r="AE69" i="2"/>
  <c r="AE63" i="2"/>
  <c r="AE70" i="2"/>
  <c r="AE71" i="2"/>
  <c r="AE72" i="2"/>
  <c r="AE73" i="2"/>
  <c r="AE49" i="2"/>
  <c r="AJ146" i="2" s="1"/>
  <c r="AE62" i="2"/>
  <c r="AE47" i="2"/>
  <c r="AE48" i="2"/>
  <c r="AJ145" i="2" s="1"/>
  <c r="AE61" i="2"/>
  <c r="AJ158" i="2" s="1"/>
  <c r="AE60" i="2"/>
  <c r="AJ157" i="2" s="1"/>
  <c r="AE43" i="2"/>
  <c r="AJ140" i="2" s="1"/>
  <c r="AE75" i="2"/>
  <c r="AE85" i="2"/>
  <c r="AE58" i="2"/>
  <c r="AJ155" i="2" s="1"/>
  <c r="AE78" i="2"/>
  <c r="AE74" i="2"/>
  <c r="AE42" i="2"/>
  <c r="AJ139" i="2" s="1"/>
  <c r="AE81" i="2"/>
  <c r="AE83" i="2"/>
  <c r="AE87" i="2"/>
  <c r="AE59" i="2"/>
  <c r="AE86" i="2"/>
  <c r="AE80" i="2"/>
  <c r="AE57" i="2"/>
  <c r="AJ154" i="2" s="1"/>
  <c r="AE79" i="2"/>
  <c r="AE82" i="2"/>
  <c r="AE84" i="2"/>
  <c r="AE76" i="2"/>
  <c r="AE77" i="2"/>
  <c r="AE46" i="2"/>
  <c r="AJ143" i="2" s="1"/>
  <c r="AE45" i="2"/>
  <c r="AJ142" i="2" s="1"/>
  <c r="AE44" i="2"/>
  <c r="V45" i="2"/>
  <c r="Y142" i="2" s="1"/>
  <c r="V59" i="2"/>
  <c r="V78" i="2"/>
  <c r="V79" i="2"/>
  <c r="V44" i="2"/>
  <c r="V58" i="2"/>
  <c r="Y155" i="2" s="1"/>
  <c r="V43" i="2"/>
  <c r="Y140" i="2" s="1"/>
  <c r="V57" i="2"/>
  <c r="Y154" i="2" s="1"/>
  <c r="V42" i="2"/>
  <c r="Y139" i="2" s="1"/>
  <c r="V56" i="2"/>
  <c r="V41" i="2"/>
  <c r="V55" i="2"/>
  <c r="Y152" i="2" s="1"/>
  <c r="V40" i="2"/>
  <c r="Y137" i="2" s="1"/>
  <c r="V53" i="2"/>
  <c r="V54" i="2"/>
  <c r="Y151" i="2" s="1"/>
  <c r="V39" i="2"/>
  <c r="Y136" i="2" s="1"/>
  <c r="V52" i="2"/>
  <c r="Y149" i="2" s="1"/>
  <c r="V65" i="2"/>
  <c r="V51" i="2"/>
  <c r="Y148" i="2" s="1"/>
  <c r="V64" i="2"/>
  <c r="Y161" i="2" s="1"/>
  <c r="V66" i="2"/>
  <c r="V67" i="2"/>
  <c r="V68" i="2"/>
  <c r="V69" i="2"/>
  <c r="V50" i="2"/>
  <c r="V63" i="2"/>
  <c r="V49" i="2"/>
  <c r="Y146" i="2" s="1"/>
  <c r="V47" i="2"/>
  <c r="V48" i="2"/>
  <c r="Y145" i="2" s="1"/>
  <c r="V74" i="2"/>
  <c r="V82" i="2"/>
  <c r="V83" i="2"/>
  <c r="V84" i="2"/>
  <c r="V85" i="2"/>
  <c r="V62" i="2"/>
  <c r="V72" i="2"/>
  <c r="V86" i="2"/>
  <c r="V87" i="2"/>
  <c r="V76" i="2"/>
  <c r="V71" i="2"/>
  <c r="V61" i="2"/>
  <c r="Y158" i="2" s="1"/>
  <c r="V70" i="2"/>
  <c r="V77" i="2"/>
  <c r="V46" i="2"/>
  <c r="Y143" i="2" s="1"/>
  <c r="V75" i="2"/>
  <c r="V60" i="2"/>
  <c r="Y157" i="2" s="1"/>
  <c r="V73" i="2"/>
  <c r="V80" i="2"/>
  <c r="V81" i="2"/>
  <c r="K22" i="2"/>
  <c r="N119" i="2" s="1"/>
  <c r="K49" i="2"/>
  <c r="N146" i="2" s="1"/>
  <c r="K62" i="2"/>
  <c r="K47" i="2"/>
  <c r="K48" i="2"/>
  <c r="N145" i="2" s="1"/>
  <c r="K61" i="2"/>
  <c r="N158" i="2" s="1"/>
  <c r="K74" i="2"/>
  <c r="K46" i="2"/>
  <c r="N143" i="2" s="1"/>
  <c r="K60" i="2"/>
  <c r="N157" i="2" s="1"/>
  <c r="K75" i="2"/>
  <c r="K76" i="2"/>
  <c r="K77" i="2"/>
  <c r="K45" i="2"/>
  <c r="N142" i="2" s="1"/>
  <c r="K59" i="2"/>
  <c r="K44" i="2"/>
  <c r="K58" i="2"/>
  <c r="N155" i="2" s="1"/>
  <c r="K43" i="2"/>
  <c r="N140" i="2" s="1"/>
  <c r="K57" i="2"/>
  <c r="N154" i="2" s="1"/>
  <c r="K42" i="2"/>
  <c r="N139" i="2" s="1"/>
  <c r="K56" i="2"/>
  <c r="K41" i="2"/>
  <c r="K55" i="2"/>
  <c r="N152" i="2" s="1"/>
  <c r="K40" i="2"/>
  <c r="N137" i="2" s="1"/>
  <c r="K53" i="2"/>
  <c r="K54" i="2"/>
  <c r="N151" i="2" s="1"/>
  <c r="K39" i="2"/>
  <c r="N136" i="2" s="1"/>
  <c r="K52" i="2"/>
  <c r="N149" i="2" s="1"/>
  <c r="K51" i="2"/>
  <c r="N148" i="2" s="1"/>
  <c r="K63" i="2"/>
  <c r="K71" i="2"/>
  <c r="K81" i="2"/>
  <c r="K66" i="2"/>
  <c r="K70" i="2"/>
  <c r="K78" i="2"/>
  <c r="K80" i="2"/>
  <c r="K82" i="2"/>
  <c r="K83" i="2"/>
  <c r="K84" i="2"/>
  <c r="K85" i="2"/>
  <c r="K64" i="2"/>
  <c r="N161" i="2" s="1"/>
  <c r="K69" i="2"/>
  <c r="K86" i="2"/>
  <c r="K87" i="2"/>
  <c r="K50" i="2"/>
  <c r="K68" i="2"/>
  <c r="K79" i="2"/>
  <c r="K65" i="2"/>
  <c r="K73" i="2"/>
  <c r="K67" i="2"/>
  <c r="K72" i="2"/>
  <c r="AT94" i="2"/>
  <c r="AU19" i="2"/>
  <c r="AU13" i="2"/>
  <c r="AU10" i="2"/>
  <c r="AR94" i="2"/>
  <c r="AU33" i="2"/>
  <c r="AU17" i="2"/>
  <c r="AU8" i="2"/>
  <c r="AM92" i="2"/>
  <c r="AI96" i="2"/>
  <c r="AU11" i="2"/>
  <c r="AU21" i="2"/>
  <c r="AU23" i="2"/>
  <c r="V15" i="2"/>
  <c r="Y112" i="2" s="1"/>
  <c r="AE38" i="2"/>
  <c r="K28" i="2"/>
  <c r="N125" i="2" s="1"/>
  <c r="N28" i="2"/>
  <c r="Q125" i="2" s="1"/>
  <c r="G27" i="2"/>
  <c r="J124" i="2" s="1"/>
  <c r="S124" i="2" s="1"/>
  <c r="G12" i="2"/>
  <c r="J109" i="2" s="1"/>
  <c r="S109" i="2" s="1"/>
  <c r="N34" i="2"/>
  <c r="Q131" i="2" s="1"/>
  <c r="O28" i="2"/>
  <c r="R125" i="2" s="1"/>
  <c r="K25" i="2"/>
  <c r="N122" i="2" s="1"/>
  <c r="V14" i="2"/>
  <c r="O25" i="2"/>
  <c r="R122" i="2" s="1"/>
  <c r="V11" i="2"/>
  <c r="M31" i="2"/>
  <c r="P128" i="2" s="1"/>
  <c r="P24" i="2"/>
  <c r="U121" i="2" s="1"/>
  <c r="K31" i="2"/>
  <c r="N128" i="2" s="1"/>
  <c r="AB19" i="2"/>
  <c r="AE116" i="2" s="1"/>
  <c r="N22" i="2"/>
  <c r="Q119" i="2" s="1"/>
  <c r="AB16" i="2"/>
  <c r="AE113" i="2" s="1"/>
  <c r="AA34" i="2"/>
  <c r="AD131" i="2" s="1"/>
  <c r="AB10" i="2"/>
  <c r="AE107" i="2" s="1"/>
  <c r="AA10" i="2"/>
  <c r="AD107" i="2" s="1"/>
  <c r="AB5" i="2"/>
  <c r="M28" i="2"/>
  <c r="P125" i="2" s="1"/>
  <c r="P22" i="2"/>
  <c r="U119" i="2" s="1"/>
  <c r="M19" i="2"/>
  <c r="P116" i="2" s="1"/>
  <c r="G193" i="42"/>
  <c r="G196" i="42" s="1"/>
  <c r="H193" i="42" s="1"/>
  <c r="H196" i="42" s="1"/>
  <c r="F91" i="42"/>
  <c r="F129" i="42" s="1"/>
  <c r="K19" i="2"/>
  <c r="N116" i="2" s="1"/>
  <c r="K6" i="2"/>
  <c r="N103" i="2" s="1"/>
  <c r="K7" i="2"/>
  <c r="N104" i="2" s="1"/>
  <c r="H6" i="2"/>
  <c r="K103" i="2" s="1"/>
  <c r="H7" i="2"/>
  <c r="K104" i="2" s="1"/>
  <c r="AA25" i="2"/>
  <c r="AD122" i="2" s="1"/>
  <c r="AA6" i="2"/>
  <c r="AD103" i="2" s="1"/>
  <c r="AA7" i="2"/>
  <c r="AD104" i="2" s="1"/>
  <c r="L13" i="2"/>
  <c r="O110" i="2" s="1"/>
  <c r="L6" i="2"/>
  <c r="O103" i="2" s="1"/>
  <c r="L7" i="2"/>
  <c r="O104" i="2" s="1"/>
  <c r="G6" i="2"/>
  <c r="J103" i="2" s="1"/>
  <c r="G7" i="2"/>
  <c r="J104" i="2" s="1"/>
  <c r="Z10" i="2"/>
  <c r="AC107" i="2" s="1"/>
  <c r="Z6" i="2"/>
  <c r="AC103" i="2" s="1"/>
  <c r="Z7" i="2"/>
  <c r="AC104" i="2" s="1"/>
  <c r="M10" i="2"/>
  <c r="P107" i="2" s="1"/>
  <c r="M6" i="2"/>
  <c r="P103" i="2" s="1"/>
  <c r="M7" i="2"/>
  <c r="P104" i="2" s="1"/>
  <c r="AF14" i="2"/>
  <c r="AF7" i="2"/>
  <c r="AK104" i="2" s="1"/>
  <c r="AF6" i="2"/>
  <c r="AK103" i="2" s="1"/>
  <c r="AB30" i="2"/>
  <c r="AE127" i="2" s="1"/>
  <c r="AC6" i="2"/>
  <c r="AF103" i="2" s="1"/>
  <c r="AC7" i="2"/>
  <c r="AF104" i="2" s="1"/>
  <c r="Y14" i="2"/>
  <c r="Y6" i="2"/>
  <c r="AB103" i="2" s="1"/>
  <c r="Y7" i="2"/>
  <c r="AB104" i="2" s="1"/>
  <c r="N5" i="2"/>
  <c r="N6" i="2"/>
  <c r="Q103" i="2" s="1"/>
  <c r="N7" i="2"/>
  <c r="Q104" i="2" s="1"/>
  <c r="X6" i="2"/>
  <c r="AA103" i="2" s="1"/>
  <c r="X7" i="2"/>
  <c r="AA104" i="2" s="1"/>
  <c r="O16" i="2"/>
  <c r="R113" i="2" s="1"/>
  <c r="O6" i="2"/>
  <c r="R103" i="2" s="1"/>
  <c r="O7" i="2"/>
  <c r="R104" i="2" s="1"/>
  <c r="P10" i="2"/>
  <c r="U107" i="2" s="1"/>
  <c r="P6" i="2"/>
  <c r="U103" i="2" s="1"/>
  <c r="P7" i="2"/>
  <c r="U104" i="2" s="1"/>
  <c r="AA28" i="2"/>
  <c r="AD125" i="2" s="1"/>
  <c r="N19" i="2"/>
  <c r="Q116" i="2" s="1"/>
  <c r="AD34" i="2"/>
  <c r="AI131" i="2" s="1"/>
  <c r="AU131" i="2" s="1"/>
  <c r="AE6" i="2"/>
  <c r="AJ103" i="2" s="1"/>
  <c r="AE7" i="2"/>
  <c r="AJ104" i="2" s="1"/>
  <c r="AA31" i="2"/>
  <c r="AD128" i="2" s="1"/>
  <c r="AB6" i="2"/>
  <c r="AE103" i="2" s="1"/>
  <c r="AB7" i="2"/>
  <c r="AE104" i="2" s="1"/>
  <c r="W6" i="2"/>
  <c r="Z103" i="2" s="1"/>
  <c r="W7" i="2"/>
  <c r="Z104" i="2" s="1"/>
  <c r="P19" i="2"/>
  <c r="U116" i="2" s="1"/>
  <c r="AA22" i="2"/>
  <c r="AD119" i="2" s="1"/>
  <c r="V5" i="2"/>
  <c r="V6" i="2"/>
  <c r="Y103" i="2" s="1"/>
  <c r="V7" i="2"/>
  <c r="Y104" i="2" s="1"/>
  <c r="P18" i="2"/>
  <c r="U115" i="2" s="1"/>
  <c r="U15" i="2"/>
  <c r="X112" i="2" s="1"/>
  <c r="U6" i="2"/>
  <c r="X103" i="2" s="1"/>
  <c r="U7" i="2"/>
  <c r="X104" i="2" s="1"/>
  <c r="Q6" i="2"/>
  <c r="V103" i="2" s="1"/>
  <c r="Q7" i="2"/>
  <c r="V104" i="2" s="1"/>
  <c r="R7" i="2"/>
  <c r="W104" i="2" s="1"/>
  <c r="R6" i="2"/>
  <c r="W103" i="2" s="1"/>
  <c r="AD6" i="2"/>
  <c r="AI103" i="2" s="1"/>
  <c r="AD7" i="2"/>
  <c r="AI104" i="2" s="1"/>
  <c r="I25" i="2"/>
  <c r="L122" i="2" s="1"/>
  <c r="I7" i="2"/>
  <c r="L104" i="2" s="1"/>
  <c r="I6" i="2"/>
  <c r="L103" i="2" s="1"/>
  <c r="J22" i="2"/>
  <c r="M119" i="2" s="1"/>
  <c r="J6" i="2"/>
  <c r="M103" i="2" s="1"/>
  <c r="J7" i="2"/>
  <c r="M104" i="2" s="1"/>
  <c r="P11" i="2"/>
  <c r="AK96" i="2"/>
  <c r="P9" i="2"/>
  <c r="U106" i="2" s="1"/>
  <c r="J13" i="2"/>
  <c r="M110" i="2" s="1"/>
  <c r="AA37" i="2"/>
  <c r="AD134" i="2" s="1"/>
  <c r="AI95" i="2"/>
  <c r="AK95" i="2"/>
  <c r="AJ95" i="2"/>
  <c r="AT96" i="2"/>
  <c r="AU20" i="2"/>
  <c r="Z5" i="2"/>
  <c r="AM96" i="2"/>
  <c r="Z34" i="2"/>
  <c r="AC131" i="2" s="1"/>
  <c r="AD30" i="2"/>
  <c r="AI127" i="2" s="1"/>
  <c r="Z31" i="2"/>
  <c r="AC128" i="2" s="1"/>
  <c r="G31" i="2"/>
  <c r="J128" i="2" s="1"/>
  <c r="AD29" i="2"/>
  <c r="M13" i="2"/>
  <c r="P110" i="2" s="1"/>
  <c r="Z19" i="2"/>
  <c r="AC116" i="2" s="1"/>
  <c r="N13" i="2"/>
  <c r="Q110" i="2" s="1"/>
  <c r="Z16" i="2"/>
  <c r="AC113" i="2" s="1"/>
  <c r="Z13" i="2"/>
  <c r="AC110" i="2" s="1"/>
  <c r="V13" i="2"/>
  <c r="Y110" i="2" s="1"/>
  <c r="AB31" i="2"/>
  <c r="AE128" i="2" s="1"/>
  <c r="V10" i="2"/>
  <c r="Y107" i="2" s="1"/>
  <c r="W31" i="2"/>
  <c r="Z128" i="2" s="1"/>
  <c r="H185" i="42"/>
  <c r="H189" i="42" s="1"/>
  <c r="P5" i="2"/>
  <c r="AB22" i="2"/>
  <c r="AE119" i="2" s="1"/>
  <c r="AF5" i="2"/>
  <c r="AD27" i="2"/>
  <c r="AI124" i="2" s="1"/>
  <c r="V22" i="2"/>
  <c r="Y119" i="2" s="1"/>
  <c r="AD26" i="2"/>
  <c r="AE28" i="2"/>
  <c r="AJ125" i="2" s="1"/>
  <c r="AD25" i="2"/>
  <c r="AI122" i="2" s="1"/>
  <c r="AU122" i="2" s="1"/>
  <c r="AS95" i="2"/>
  <c r="AE27" i="2"/>
  <c r="AJ124" i="2" s="1"/>
  <c r="AD24" i="2"/>
  <c r="AI121" i="2" s="1"/>
  <c r="AU121" i="2" s="1"/>
  <c r="AE26" i="2"/>
  <c r="AD23" i="2"/>
  <c r="AL96" i="2"/>
  <c r="AP96" i="2"/>
  <c r="AN96" i="2"/>
  <c r="AQ95" i="2"/>
  <c r="AN95" i="2"/>
  <c r="AP95" i="2"/>
  <c r="AR95" i="2"/>
  <c r="AR96" i="2"/>
  <c r="AT95" i="2"/>
  <c r="AU28" i="2"/>
  <c r="S38" i="2"/>
  <c r="AU9" i="2"/>
  <c r="AO96" i="2"/>
  <c r="AD22" i="2"/>
  <c r="AI119" i="2" s="1"/>
  <c r="E112" i="2"/>
  <c r="Z18" i="2"/>
  <c r="AC115" i="2" s="1"/>
  <c r="AL29" i="2"/>
  <c r="AO199" i="2" s="1"/>
  <c r="N10" i="2"/>
  <c r="Q107" i="2" s="1"/>
  <c r="Q12" i="2"/>
  <c r="V109" i="2" s="1"/>
  <c r="E111" i="2"/>
  <c r="AU36" i="2"/>
  <c r="AM95" i="2"/>
  <c r="AL95" i="2"/>
  <c r="AU31" i="2"/>
  <c r="AU37" i="2"/>
  <c r="AS96" i="2"/>
  <c r="AU30" i="2"/>
  <c r="AQ96" i="2"/>
  <c r="AJ96" i="2"/>
  <c r="AU26" i="2"/>
  <c r="AU25" i="2"/>
  <c r="AU24" i="2"/>
  <c r="AU38" i="2"/>
  <c r="AO95" i="2"/>
  <c r="AS94" i="2"/>
  <c r="AU27" i="2"/>
  <c r="D12" i="36"/>
  <c r="M4" i="43"/>
  <c r="Q4" i="43" s="1"/>
  <c r="M5" i="43"/>
  <c r="Q5" i="43" s="1"/>
  <c r="AO92" i="2"/>
  <c r="AA93" i="2"/>
  <c r="D14" i="36"/>
  <c r="M93" i="2"/>
  <c r="G194" i="2"/>
  <c r="AU5" i="2"/>
  <c r="AU12" i="2"/>
  <c r="AS92" i="2"/>
  <c r="AR92" i="2"/>
  <c r="D11" i="36"/>
  <c r="F15" i="42"/>
  <c r="G15" i="42"/>
  <c r="D10" i="36"/>
  <c r="H194" i="2"/>
  <c r="I194" i="2"/>
  <c r="D13" i="36"/>
  <c r="H15" i="42"/>
  <c r="AO94" i="2"/>
  <c r="E109" i="2"/>
  <c r="S32" i="2"/>
  <c r="E133" i="2"/>
  <c r="AE36" i="2"/>
  <c r="AJ133" i="2" s="1"/>
  <c r="Z24" i="2"/>
  <c r="AC121" i="2" s="1"/>
  <c r="E121" i="2"/>
  <c r="AA92" i="2"/>
  <c r="Q92" i="2"/>
  <c r="E129" i="2"/>
  <c r="AD32" i="2"/>
  <c r="AC29" i="2"/>
  <c r="E126" i="2"/>
  <c r="AL92" i="2"/>
  <c r="AQ94" i="2"/>
  <c r="E132" i="2"/>
  <c r="AE35" i="2"/>
  <c r="AU34" i="2"/>
  <c r="H92" i="2"/>
  <c r="AU15" i="2"/>
  <c r="R15" i="2"/>
  <c r="W112" i="2" s="1"/>
  <c r="Y101" i="32"/>
  <c r="Y20" i="32" s="1"/>
  <c r="AD102" i="32"/>
  <c r="AD21" i="32" s="1"/>
  <c r="U101" i="32"/>
  <c r="U20" i="32" s="1"/>
  <c r="AA101" i="32"/>
  <c r="AA20" i="32" s="1"/>
  <c r="Z106" i="32"/>
  <c r="Z25" i="32" s="1"/>
  <c r="AL48" i="5"/>
  <c r="AJ78" i="5"/>
  <c r="AD6" i="18" s="1"/>
  <c r="AL21" i="5"/>
  <c r="AL22" i="5"/>
  <c r="V16" i="16"/>
  <c r="I9" i="11"/>
  <c r="I11" i="11" s="1"/>
  <c r="N9" i="13"/>
  <c r="N11" i="13" s="1"/>
  <c r="AL8" i="5"/>
  <c r="N17" i="23"/>
  <c r="AC17" i="19"/>
  <c r="AC16" i="19"/>
  <c r="AC11" i="19"/>
  <c r="AL7" i="5"/>
  <c r="AL81" i="5"/>
  <c r="W75" i="5"/>
  <c r="AH66" i="5"/>
  <c r="AL73" i="5"/>
  <c r="W77" i="5"/>
  <c r="AB16" i="23"/>
  <c r="AB9" i="23"/>
  <c r="AB11" i="23" s="1"/>
  <c r="AB17" i="23"/>
  <c r="O16" i="11"/>
  <c r="O21" i="11" s="1"/>
  <c r="O9" i="11"/>
  <c r="O11" i="11" s="1"/>
  <c r="AD16" i="23"/>
  <c r="AD9" i="23"/>
  <c r="AD11" i="23" s="1"/>
  <c r="AC16" i="23"/>
  <c r="AC17" i="23"/>
  <c r="AC9" i="23"/>
  <c r="AC11" i="23" s="1"/>
  <c r="AE16" i="23"/>
  <c r="AE9" i="23"/>
  <c r="AE11" i="23" s="1"/>
  <c r="AE17" i="23"/>
  <c r="P16" i="9"/>
  <c r="P17" i="9"/>
  <c r="P9" i="9"/>
  <c r="P11" i="9" s="1"/>
  <c r="AB57" i="5"/>
  <c r="AB72" i="5"/>
  <c r="V6" i="8" s="1"/>
  <c r="V16" i="8" s="1"/>
  <c r="AB66" i="5"/>
  <c r="O9" i="23"/>
  <c r="O11" i="23" s="1"/>
  <c r="O16" i="23"/>
  <c r="O17" i="23"/>
  <c r="AA16" i="12"/>
  <c r="AA21" i="12" s="1"/>
  <c r="K16" i="11"/>
  <c r="K21" i="11" s="1"/>
  <c r="Z17" i="23"/>
  <c r="AB17" i="19"/>
  <c r="F6" i="11"/>
  <c r="F9" i="11" s="1"/>
  <c r="F11" i="11" s="1"/>
  <c r="AJ4" i="5"/>
  <c r="X9" i="16"/>
  <c r="X11" i="16" s="1"/>
  <c r="AB16" i="19"/>
  <c r="AL79" i="5"/>
  <c r="Z9" i="20"/>
  <c r="Z11" i="20" s="1"/>
  <c r="AA9" i="12"/>
  <c r="AA11" i="12" s="1"/>
  <c r="L16" i="23"/>
  <c r="AB16" i="18"/>
  <c r="AB21" i="18" s="1"/>
  <c r="X17" i="16"/>
  <c r="X21" i="16" s="1"/>
  <c r="AI4" i="5"/>
  <c r="AC16" i="9"/>
  <c r="W17" i="23"/>
  <c r="M16" i="11"/>
  <c r="M21" i="11" s="1"/>
  <c r="AE4" i="5"/>
  <c r="H9" i="13"/>
  <c r="H11" i="13" s="1"/>
  <c r="AA16" i="20"/>
  <c r="J9" i="13"/>
  <c r="J11" i="13" s="1"/>
  <c r="L17" i="23"/>
  <c r="L16" i="11"/>
  <c r="L21" i="11" s="1"/>
  <c r="G9" i="11"/>
  <c r="G11" i="11" s="1"/>
  <c r="W16" i="23"/>
  <c r="AD4" i="5"/>
  <c r="T6" i="23"/>
  <c r="T9" i="23" s="1"/>
  <c r="T11" i="23" s="1"/>
  <c r="G6" i="23"/>
  <c r="G16" i="23" s="1"/>
  <c r="U9" i="23"/>
  <c r="U11" i="23" s="1"/>
  <c r="AC4" i="5"/>
  <c r="U16" i="23"/>
  <c r="U21" i="23" s="1"/>
  <c r="P17" i="23"/>
  <c r="AA17" i="23"/>
  <c r="AF4" i="5"/>
  <c r="AF72" i="5" s="1"/>
  <c r="Z6" i="8" s="1"/>
  <c r="Z16" i="8" s="1"/>
  <c r="AK4" i="5"/>
  <c r="R6" i="13"/>
  <c r="Y77" i="5" s="1"/>
  <c r="L16" i="20"/>
  <c r="L21" i="20" s="1"/>
  <c r="K9" i="23"/>
  <c r="K11" i="23" s="1"/>
  <c r="P16" i="23"/>
  <c r="AA16" i="23"/>
  <c r="AG4" i="5"/>
  <c r="Y57" i="5"/>
  <c r="F9" i="13"/>
  <c r="F11" i="13" s="1"/>
  <c r="F87" i="13" s="1"/>
  <c r="F171" i="4" s="1"/>
  <c r="M9" i="13"/>
  <c r="M11" i="13" s="1"/>
  <c r="Z16" i="20"/>
  <c r="Z21" i="20" s="1"/>
  <c r="V9" i="20"/>
  <c r="V11" i="20" s="1"/>
  <c r="V106" i="32"/>
  <c r="V25" i="32" s="1"/>
  <c r="X4" i="16"/>
  <c r="V4" i="9"/>
  <c r="V4" i="6" s="1"/>
  <c r="V16" i="20"/>
  <c r="V21" i="20" s="1"/>
  <c r="X16" i="23"/>
  <c r="X17" i="23"/>
  <c r="AA17" i="20"/>
  <c r="Z32" i="5"/>
  <c r="J87" i="5"/>
  <c r="AG108" i="5"/>
  <c r="AA4" i="8" s="1"/>
  <c r="W107" i="32"/>
  <c r="W26" i="32" s="1"/>
  <c r="AD9" i="12"/>
  <c r="AD11" i="12" s="1"/>
  <c r="AD99" i="32"/>
  <c r="AD18" i="32" s="1"/>
  <c r="Y6" i="17"/>
  <c r="L17" i="16"/>
  <c r="L9" i="16"/>
  <c r="L11" i="16" s="1"/>
  <c r="AA106" i="32"/>
  <c r="AA25" i="32" s="1"/>
  <c r="AB109" i="32"/>
  <c r="AB28" i="32" s="1"/>
  <c r="X108" i="32"/>
  <c r="X27" i="32" s="1"/>
  <c r="V104" i="32"/>
  <c r="V23" i="32" s="1"/>
  <c r="X4" i="9"/>
  <c r="W100" i="32"/>
  <c r="W19" i="32" s="1"/>
  <c r="AB4" i="20"/>
  <c r="J16" i="11"/>
  <c r="J21" i="11" s="1"/>
  <c r="Y17" i="16"/>
  <c r="W4" i="16"/>
  <c r="M16" i="23"/>
  <c r="M21" i="23" s="1"/>
  <c r="Q57" i="5"/>
  <c r="V17" i="12"/>
  <c r="Y16" i="16"/>
  <c r="M9" i="23"/>
  <c r="M11" i="23" s="1"/>
  <c r="V16" i="12"/>
  <c r="Y9" i="16"/>
  <c r="Y11" i="16" s="1"/>
  <c r="T102" i="32"/>
  <c r="T21" i="32" s="1"/>
  <c r="U104" i="32"/>
  <c r="U23" i="32" s="1"/>
  <c r="V9" i="23"/>
  <c r="V11" i="23" s="1"/>
  <c r="AC108" i="32"/>
  <c r="AC27" i="32" s="1"/>
  <c r="W101" i="32"/>
  <c r="W20" i="32" s="1"/>
  <c r="AE4" i="8"/>
  <c r="AE4" i="6" s="1"/>
  <c r="AD17" i="23"/>
  <c r="AC17" i="9"/>
  <c r="V17" i="23"/>
  <c r="V21" i="23" s="1"/>
  <c r="X4" i="18"/>
  <c r="X24" i="17" s="1"/>
  <c r="X24" i="4" s="1"/>
  <c r="AB100" i="32"/>
  <c r="AB19" i="32" s="1"/>
  <c r="AJ112" i="5"/>
  <c r="AB104" i="32"/>
  <c r="AB23" i="32" s="1"/>
  <c r="Z100" i="32"/>
  <c r="Z19" i="32" s="1"/>
  <c r="Z108" i="32"/>
  <c r="Z27" i="32" s="1"/>
  <c r="AA4" i="19"/>
  <c r="AB9" i="20"/>
  <c r="AB11" i="20" s="1"/>
  <c r="W106" i="32"/>
  <c r="W25" i="32" s="1"/>
  <c r="AC102" i="32"/>
  <c r="AC21" i="32" s="1"/>
  <c r="W104" i="32"/>
  <c r="W23" i="32" s="1"/>
  <c r="AE17" i="12"/>
  <c r="AE21" i="12" s="1"/>
  <c r="AB17" i="20"/>
  <c r="AB21" i="20" s="1"/>
  <c r="AE9" i="12"/>
  <c r="AE11" i="12" s="1"/>
  <c r="AA4" i="23"/>
  <c r="AA108" i="32"/>
  <c r="AA27" i="32" s="1"/>
  <c r="AA4" i="9"/>
  <c r="AB108" i="32"/>
  <c r="AB27" i="32" s="1"/>
  <c r="AB106" i="32"/>
  <c r="AB25" i="32" s="1"/>
  <c r="AL75" i="5"/>
  <c r="T101" i="32"/>
  <c r="T20" i="32" s="1"/>
  <c r="V107" i="32"/>
  <c r="V26" i="32" s="1"/>
  <c r="M16" i="10"/>
  <c r="M21" i="10" s="1"/>
  <c r="M9" i="10"/>
  <c r="F6" i="10"/>
  <c r="H16" i="10"/>
  <c r="H21" i="10" s="1"/>
  <c r="H9" i="10"/>
  <c r="I9" i="10"/>
  <c r="I16" i="10"/>
  <c r="I21" i="10" s="1"/>
  <c r="N16" i="10"/>
  <c r="N21" i="10" s="1"/>
  <c r="N9" i="10"/>
  <c r="T16" i="16"/>
  <c r="T9" i="16"/>
  <c r="T11" i="16" s="1"/>
  <c r="O9" i="10"/>
  <c r="O16" i="10"/>
  <c r="O21" i="10" s="1"/>
  <c r="G16" i="10"/>
  <c r="G21" i="10" s="1"/>
  <c r="G9" i="10"/>
  <c r="L6" i="10"/>
  <c r="L16" i="10" s="1"/>
  <c r="L21" i="10" s="1"/>
  <c r="AD4" i="23"/>
  <c r="AF74" i="5"/>
  <c r="W16" i="12"/>
  <c r="AE9" i="20"/>
  <c r="AE11" i="20" s="1"/>
  <c r="AC4" i="9"/>
  <c r="Y100" i="32"/>
  <c r="Y19" i="32" s="1"/>
  <c r="W17" i="12"/>
  <c r="AE17" i="20"/>
  <c r="AE21" i="20" s="1"/>
  <c r="V4" i="16"/>
  <c r="Y106" i="32"/>
  <c r="Y25" i="32" s="1"/>
  <c r="AB101" i="32"/>
  <c r="AB20" i="32" s="1"/>
  <c r="W102" i="32"/>
  <c r="W21" i="32" s="1"/>
  <c r="AC74" i="5"/>
  <c r="X106" i="32"/>
  <c r="X25" i="32" s="1"/>
  <c r="U102" i="32"/>
  <c r="U21" i="32" s="1"/>
  <c r="AC106" i="32"/>
  <c r="AC25" i="32" s="1"/>
  <c r="AL111" i="5"/>
  <c r="Q9" i="11"/>
  <c r="Q11" i="11" s="1"/>
  <c r="AC4" i="23"/>
  <c r="T17" i="16"/>
  <c r="AD104" i="32"/>
  <c r="AD23" i="32" s="1"/>
  <c r="AL77" i="5"/>
  <c r="AE4" i="17"/>
  <c r="AB121" i="5"/>
  <c r="T4" i="17"/>
  <c r="AC107" i="32"/>
  <c r="AC26" i="32" s="1"/>
  <c r="Z109" i="32"/>
  <c r="Z28" i="32" s="1"/>
  <c r="AC4" i="19"/>
  <c r="L16" i="16"/>
  <c r="AL110" i="5"/>
  <c r="H9" i="11"/>
  <c r="H11" i="11" s="1"/>
  <c r="Y109" i="32"/>
  <c r="Y28" i="32" s="1"/>
  <c r="I16" i="23"/>
  <c r="I21" i="23" s="1"/>
  <c r="X102" i="32"/>
  <c r="X21" i="32" s="1"/>
  <c r="U108" i="32"/>
  <c r="U27" i="32" s="1"/>
  <c r="V101" i="32"/>
  <c r="V20" i="32" s="1"/>
  <c r="AL117" i="5"/>
  <c r="AC4" i="16"/>
  <c r="AC100" i="32"/>
  <c r="AC19" i="32" s="1"/>
  <c r="AC104" i="32"/>
  <c r="AC23" i="32" s="1"/>
  <c r="T106" i="32"/>
  <c r="T25" i="32" s="1"/>
  <c r="AA4" i="20"/>
  <c r="AL115" i="5"/>
  <c r="AI121" i="5"/>
  <c r="AC83" i="8" s="1"/>
  <c r="AC85" i="8" s="1"/>
  <c r="T104" i="32"/>
  <c r="T23" i="32" s="1"/>
  <c r="AB24" i="17"/>
  <c r="AB24" i="4" s="1"/>
  <c r="T23" i="17"/>
  <c r="T23" i="4" s="1"/>
  <c r="Z104" i="32"/>
  <c r="Z23" i="32" s="1"/>
  <c r="X37" i="18"/>
  <c r="H37" i="19"/>
  <c r="R30" i="19"/>
  <c r="P37" i="19"/>
  <c r="AA6" i="16"/>
  <c r="AA6" i="17" s="1"/>
  <c r="Z72" i="5"/>
  <c r="AC6" i="16"/>
  <c r="AA107" i="32"/>
  <c r="AA26" i="32" s="1"/>
  <c r="AB4" i="16"/>
  <c r="AA4" i="16"/>
  <c r="AL116" i="5"/>
  <c r="Z107" i="32"/>
  <c r="Z26" i="32" s="1"/>
  <c r="AH49" i="5"/>
  <c r="S44" i="5"/>
  <c r="K49" i="5"/>
  <c r="W49" i="5" s="1"/>
  <c r="K37" i="5"/>
  <c r="V13" i="5"/>
  <c r="N100" i="5"/>
  <c r="O35" i="5"/>
  <c r="O3" i="5"/>
  <c r="AH108" i="5"/>
  <c r="AI49" i="5"/>
  <c r="AF49" i="5"/>
  <c r="V42" i="5"/>
  <c r="O44" i="5"/>
  <c r="K15" i="5"/>
  <c r="V12" i="5"/>
  <c r="O170" i="5"/>
  <c r="N128" i="5"/>
  <c r="P9" i="5"/>
  <c r="P76" i="5" s="1"/>
  <c r="K6" i="12" s="1"/>
  <c r="O34" i="5"/>
  <c r="O12" i="5"/>
  <c r="AI43" i="5"/>
  <c r="AH43" i="5"/>
  <c r="S42" i="5"/>
  <c r="R42" i="5"/>
  <c r="Q42" i="5"/>
  <c r="O42" i="5"/>
  <c r="K14" i="5"/>
  <c r="W14" i="5" s="1"/>
  <c r="R32" i="5"/>
  <c r="O28" i="5"/>
  <c r="O11" i="5"/>
  <c r="AG44" i="5"/>
  <c r="AC49" i="5"/>
  <c r="U42" i="5"/>
  <c r="Q40" i="5"/>
  <c r="P42" i="5"/>
  <c r="K23" i="5"/>
  <c r="AA100" i="5"/>
  <c r="R29" i="5"/>
  <c r="O27" i="5"/>
  <c r="O81" i="5" s="1"/>
  <c r="J6" i="23" s="1"/>
  <c r="J17" i="23" s="1"/>
  <c r="O10" i="5"/>
  <c r="Q66" i="5"/>
  <c r="AL93" i="5"/>
  <c r="S40" i="5"/>
  <c r="R40" i="5"/>
  <c r="O40" i="5"/>
  <c r="K22" i="5"/>
  <c r="K73" i="5" s="1"/>
  <c r="M30" i="23"/>
  <c r="N167" i="5"/>
  <c r="O25" i="5"/>
  <c r="O79" i="5" s="1"/>
  <c r="J6" i="19" s="1"/>
  <c r="O6" i="5"/>
  <c r="AK121" i="5"/>
  <c r="AL35" i="5"/>
  <c r="AL10" i="5"/>
  <c r="AA108" i="5"/>
  <c r="AG49" i="5"/>
  <c r="AE44" i="5"/>
  <c r="V54" i="5"/>
  <c r="R54" i="5"/>
  <c r="O23" i="5"/>
  <c r="W16" i="20"/>
  <c r="W108" i="32"/>
  <c r="W27" i="32" s="1"/>
  <c r="AH72" i="5"/>
  <c r="N9" i="5"/>
  <c r="AB107" i="32"/>
  <c r="AB26" i="32" s="1"/>
  <c r="N30" i="17"/>
  <c r="N37" i="17" s="1"/>
  <c r="AA50" i="5"/>
  <c r="AL50" i="5" s="1"/>
  <c r="V30" i="5"/>
  <c r="V168" i="5"/>
  <c r="W96" i="5"/>
  <c r="P13" i="5"/>
  <c r="O21" i="5"/>
  <c r="AE49" i="5"/>
  <c r="T40" i="5"/>
  <c r="V22" i="5"/>
  <c r="V73" i="5" s="1"/>
  <c r="Q6" i="9" s="1"/>
  <c r="K177" i="5"/>
  <c r="L94" i="5"/>
  <c r="O155" i="5"/>
  <c r="P8" i="5"/>
  <c r="P80" i="5" s="1"/>
  <c r="K6" i="16" s="1"/>
  <c r="O20" i="5"/>
  <c r="AH112" i="5"/>
  <c r="AD49" i="5"/>
  <c r="V20" i="5"/>
  <c r="K170" i="5"/>
  <c r="P4" i="5"/>
  <c r="O37" i="5"/>
  <c r="O8" i="5"/>
  <c r="AI44" i="5"/>
  <c r="AH44" i="5"/>
  <c r="AF44" i="5"/>
  <c r="AD43" i="5"/>
  <c r="AD44" i="5"/>
  <c r="T54" i="5"/>
  <c r="V19" i="5"/>
  <c r="K155" i="5"/>
  <c r="V31" i="5"/>
  <c r="O5" i="5"/>
  <c r="P3" i="5"/>
  <c r="O36" i="5"/>
  <c r="O4" i="5"/>
  <c r="AH57" i="5"/>
  <c r="W4" i="23"/>
  <c r="AD6" i="9"/>
  <c r="X6" i="9"/>
  <c r="F30" i="9"/>
  <c r="AE6" i="9"/>
  <c r="AB6" i="9"/>
  <c r="W30" i="9"/>
  <c r="W37" i="9" s="1"/>
  <c r="G6" i="9"/>
  <c r="O6" i="9"/>
  <c r="AB30" i="9"/>
  <c r="AB37" i="9" s="1"/>
  <c r="U6" i="9"/>
  <c r="Y6" i="9"/>
  <c r="AC30" i="9"/>
  <c r="H6" i="9"/>
  <c r="T6" i="9"/>
  <c r="Q30" i="9"/>
  <c r="H30" i="9"/>
  <c r="W6" i="9"/>
  <c r="AA6" i="9"/>
  <c r="N30" i="9"/>
  <c r="N37" i="9" s="1"/>
  <c r="AD30" i="9"/>
  <c r="AD37" i="9" s="1"/>
  <c r="N6" i="9"/>
  <c r="M30" i="9"/>
  <c r="L6" i="9"/>
  <c r="V6" i="9"/>
  <c r="Z6" i="9"/>
  <c r="W9" i="19"/>
  <c r="W11" i="19" s="1"/>
  <c r="W16" i="19"/>
  <c r="W21" i="19" s="1"/>
  <c r="AL109" i="5"/>
  <c r="J37" i="19"/>
  <c r="AD108" i="5"/>
  <c r="AC108" i="5"/>
  <c r="AL113" i="5"/>
  <c r="W101" i="5"/>
  <c r="I30" i="20"/>
  <c r="A43" i="5"/>
  <c r="A165" i="5"/>
  <c r="T26" i="17"/>
  <c r="T26" i="4" s="1"/>
  <c r="AD100" i="32"/>
  <c r="AD19" i="32" s="1"/>
  <c r="AD4" i="9"/>
  <c r="V108" i="32"/>
  <c r="V27" i="32" s="1"/>
  <c r="U4" i="16"/>
  <c r="U107" i="32"/>
  <c r="U26" i="32" s="1"/>
  <c r="AA37" i="19"/>
  <c r="AF57" i="5"/>
  <c r="N46" i="5"/>
  <c r="N97" i="5" s="1"/>
  <c r="I30" i="18" s="1"/>
  <c r="I37" i="18" s="1"/>
  <c r="N22" i="5"/>
  <c r="N73" i="5" s="1"/>
  <c r="I6" i="9" s="1"/>
  <c r="M15" i="5"/>
  <c r="Z30" i="9"/>
  <c r="AH45" i="5"/>
  <c r="AH100" i="5" s="1"/>
  <c r="AB30" i="23" s="1"/>
  <c r="AB37" i="23" s="1"/>
  <c r="AG46" i="5"/>
  <c r="AG97" i="5" s="1"/>
  <c r="AA30" i="18" s="1"/>
  <c r="AA37" i="18" s="1"/>
  <c r="AF45" i="5"/>
  <c r="AF100" i="5" s="1"/>
  <c r="Z30" i="23" s="1"/>
  <c r="Z37" i="23" s="1"/>
  <c r="AE51" i="5"/>
  <c r="AB45" i="5"/>
  <c r="AB100" i="5" s="1"/>
  <c r="V30" i="23" s="1"/>
  <c r="V37" i="23" s="1"/>
  <c r="V44" i="5"/>
  <c r="U46" i="5"/>
  <c r="U97" i="5" s="1"/>
  <c r="P30" i="18" s="1"/>
  <c r="P37" i="18" s="1"/>
  <c r="U44" i="5"/>
  <c r="P46" i="5"/>
  <c r="P97" i="5" s="1"/>
  <c r="K30" i="18" s="1"/>
  <c r="K37" i="18" s="1"/>
  <c r="N43" i="5"/>
  <c r="N44" i="5"/>
  <c r="K17" i="5"/>
  <c r="V21" i="5"/>
  <c r="K25" i="5"/>
  <c r="K79" i="5" s="1"/>
  <c r="F6" i="19" s="1"/>
  <c r="F16" i="19" s="1"/>
  <c r="V164" i="5"/>
  <c r="L20" i="5"/>
  <c r="L78" i="5" s="1"/>
  <c r="G6" i="18" s="1"/>
  <c r="R30" i="5"/>
  <c r="R80" i="5" s="1"/>
  <c r="M6" i="16" s="1"/>
  <c r="N21" i="5"/>
  <c r="M10" i="5"/>
  <c r="J68" i="5"/>
  <c r="AL95" i="5"/>
  <c r="AD42" i="5"/>
  <c r="Z42" i="5"/>
  <c r="K47" i="5"/>
  <c r="K99" i="5" s="1"/>
  <c r="F30" i="16" s="1"/>
  <c r="F37" i="16" s="1"/>
  <c r="G30" i="9"/>
  <c r="G37" i="9" s="1"/>
  <c r="AL96" i="5"/>
  <c r="N18" i="5"/>
  <c r="Y30" i="9"/>
  <c r="Y37" i="9" s="1"/>
  <c r="I30" i="9"/>
  <c r="AK46" i="5"/>
  <c r="AK97" i="5" s="1"/>
  <c r="AE30" i="18" s="1"/>
  <c r="AE37" i="18" s="1"/>
  <c r="AJ46" i="5"/>
  <c r="AJ97" i="5" s="1"/>
  <c r="AD30" i="18" s="1"/>
  <c r="AD37" i="18" s="1"/>
  <c r="AH42" i="5"/>
  <c r="AG40" i="5"/>
  <c r="AF42" i="5"/>
  <c r="AE45" i="5"/>
  <c r="AE100" i="5" s="1"/>
  <c r="Y30" i="23" s="1"/>
  <c r="Y37" i="23" s="1"/>
  <c r="AD40" i="5"/>
  <c r="AB41" i="5"/>
  <c r="Z41" i="5"/>
  <c r="R46" i="5"/>
  <c r="R97" i="5" s="1"/>
  <c r="M30" i="18" s="1"/>
  <c r="M37" i="18" s="1"/>
  <c r="R44" i="5"/>
  <c r="Q54" i="5"/>
  <c r="P44" i="5"/>
  <c r="K46" i="5"/>
  <c r="K16" i="5"/>
  <c r="K8" i="5"/>
  <c r="V18" i="5"/>
  <c r="K18" i="5"/>
  <c r="K169" i="5"/>
  <c r="P167" i="5"/>
  <c r="R22" i="5"/>
  <c r="R73" i="5" s="1"/>
  <c r="M6" i="9" s="1"/>
  <c r="N6" i="5"/>
  <c r="K30" i="9"/>
  <c r="J63" i="5"/>
  <c r="N4" i="5"/>
  <c r="J30" i="9"/>
  <c r="X30" i="9"/>
  <c r="X37" i="9" s="1"/>
  <c r="AJ42" i="5"/>
  <c r="AE42" i="5"/>
  <c r="K11" i="5"/>
  <c r="K149" i="5"/>
  <c r="N37" i="5"/>
  <c r="N12" i="5"/>
  <c r="O30" i="9"/>
  <c r="AK41" i="5"/>
  <c r="AK91" i="5" s="1"/>
  <c r="AJ41" i="5"/>
  <c r="AH54" i="5"/>
  <c r="AG53" i="5"/>
  <c r="AE41" i="5"/>
  <c r="AD54" i="5"/>
  <c r="T46" i="5"/>
  <c r="T97" i="5" s="1"/>
  <c r="O30" i="18" s="1"/>
  <c r="O37" i="18" s="1"/>
  <c r="T44" i="5"/>
  <c r="Q44" i="5"/>
  <c r="P54" i="5"/>
  <c r="M47" i="5"/>
  <c r="M99" i="5" s="1"/>
  <c r="H30" i="16" s="1"/>
  <c r="H37" i="16" s="1"/>
  <c r="M44" i="5"/>
  <c r="L53" i="5"/>
  <c r="W53" i="5" s="1"/>
  <c r="L42" i="5"/>
  <c r="K48" i="5"/>
  <c r="W48" i="5" s="1"/>
  <c r="V29" i="5"/>
  <c r="V11" i="5"/>
  <c r="V3" i="5"/>
  <c r="N135" i="5"/>
  <c r="U9" i="5"/>
  <c r="N36" i="5"/>
  <c r="AI45" i="5"/>
  <c r="AI100" i="5" s="1"/>
  <c r="AC30" i="23" s="1"/>
  <c r="AC37" i="23" s="1"/>
  <c r="AH53" i="5"/>
  <c r="AF54" i="5"/>
  <c r="AE40" i="5"/>
  <c r="AD53" i="5"/>
  <c r="AC45" i="5"/>
  <c r="AC100" i="5" s="1"/>
  <c r="W30" i="23" s="1"/>
  <c r="W37" i="23" s="1"/>
  <c r="V47" i="5"/>
  <c r="V99" i="5" s="1"/>
  <c r="Q30" i="16" s="1"/>
  <c r="Q37" i="16" s="1"/>
  <c r="Q47" i="5"/>
  <c r="Q99" i="5" s="1"/>
  <c r="L30" i="16" s="1"/>
  <c r="L37" i="16" s="1"/>
  <c r="N54" i="5"/>
  <c r="M46" i="5"/>
  <c r="M97" i="5" s="1"/>
  <c r="H30" i="18" s="1"/>
  <c r="H37" i="18" s="1"/>
  <c r="V28" i="5"/>
  <c r="V10" i="5"/>
  <c r="M93" i="5"/>
  <c r="T31" i="5"/>
  <c r="P34" i="5"/>
  <c r="O33" i="5"/>
  <c r="O19" i="5"/>
  <c r="O76" i="5" s="1"/>
  <c r="J6" i="12" s="1"/>
  <c r="N32" i="5"/>
  <c r="M23" i="5"/>
  <c r="AF108" i="5"/>
  <c r="AD112" i="5"/>
  <c r="P30" i="9"/>
  <c r="P37" i="9" s="1"/>
  <c r="AK54" i="5"/>
  <c r="AJ54" i="5"/>
  <c r="AI46" i="5"/>
  <c r="AI97" i="5" s="1"/>
  <c r="AC30" i="18" s="1"/>
  <c r="AC37" i="18" s="1"/>
  <c r="AG51" i="5"/>
  <c r="AF53" i="5"/>
  <c r="AC42" i="5"/>
  <c r="AA51" i="5"/>
  <c r="V46" i="5"/>
  <c r="V97" i="5" s="1"/>
  <c r="Q30" i="18" s="1"/>
  <c r="Q37" i="18" s="1"/>
  <c r="Q46" i="5"/>
  <c r="Q97" i="5" s="1"/>
  <c r="L30" i="18" s="1"/>
  <c r="M43" i="5"/>
  <c r="M91" i="5" s="1"/>
  <c r="H30" i="8" s="1"/>
  <c r="H37" i="8" s="1"/>
  <c r="K40" i="5"/>
  <c r="K45" i="5"/>
  <c r="K100" i="5" s="1"/>
  <c r="F30" i="23" s="1"/>
  <c r="F37" i="23" s="1"/>
  <c r="V27" i="5"/>
  <c r="V81" i="5" s="1"/>
  <c r="Q6" i="23" s="1"/>
  <c r="Q9" i="23" s="1"/>
  <c r="Q11" i="23" s="1"/>
  <c r="V5" i="5"/>
  <c r="N150" i="5"/>
  <c r="U93" i="5"/>
  <c r="U173" i="5"/>
  <c r="T12" i="5"/>
  <c r="T23" i="5"/>
  <c r="P33" i="5"/>
  <c r="P78" i="5" s="1"/>
  <c r="K6" i="18" s="1"/>
  <c r="O32" i="5"/>
  <c r="O17" i="5"/>
  <c r="N26" i="5"/>
  <c r="Y107" i="32"/>
  <c r="Y26" i="32" s="1"/>
  <c r="V100" i="32"/>
  <c r="V19" i="32" s="1"/>
  <c r="Y108" i="32"/>
  <c r="Y27" i="32" s="1"/>
  <c r="Z102" i="32"/>
  <c r="Z21" i="32" s="1"/>
  <c r="AE30" i="9"/>
  <c r="AE37" i="9" s="1"/>
  <c r="V30" i="9"/>
  <c r="AK53" i="5"/>
  <c r="AJ53" i="5"/>
  <c r="AE54" i="5"/>
  <c r="AD51" i="5"/>
  <c r="AC41" i="5"/>
  <c r="AB54" i="5"/>
  <c r="Y47" i="5"/>
  <c r="AA47" i="5" s="1"/>
  <c r="AA99" i="5" s="1"/>
  <c r="U30" i="16" s="1"/>
  <c r="U37" i="16" s="1"/>
  <c r="K51" i="5"/>
  <c r="W51" i="5" s="1"/>
  <c r="L45" i="5"/>
  <c r="L100" i="5" s="1"/>
  <c r="G30" i="23" s="1"/>
  <c r="G37" i="23" s="1"/>
  <c r="V26" i="5"/>
  <c r="K30" i="5"/>
  <c r="V177" i="5"/>
  <c r="K93" i="5"/>
  <c r="Q92" i="5"/>
  <c r="V172" i="5"/>
  <c r="K35" i="5"/>
  <c r="V131" i="5"/>
  <c r="P25" i="5"/>
  <c r="P79" i="5" s="1"/>
  <c r="K6" i="19" s="1"/>
  <c r="K9" i="19" s="1"/>
  <c r="K11" i="19" s="1"/>
  <c r="O31" i="5"/>
  <c r="O15" i="5"/>
  <c r="N24" i="5"/>
  <c r="M21" i="5"/>
  <c r="AI42" i="5"/>
  <c r="AI91" i="5" s="1"/>
  <c r="AC30" i="8" s="1"/>
  <c r="AC37" i="8" s="1"/>
  <c r="AG45" i="5"/>
  <c r="AG100" i="5" s="1"/>
  <c r="AA30" i="23" s="1"/>
  <c r="AA37" i="23" s="1"/>
  <c r="AF51" i="5"/>
  <c r="AE53" i="5"/>
  <c r="AC40" i="5"/>
  <c r="AB53" i="5"/>
  <c r="Z46" i="5"/>
  <c r="Z97" i="5" s="1"/>
  <c r="T30" i="18" s="1"/>
  <c r="T37" i="18" s="1"/>
  <c r="N47" i="5"/>
  <c r="N99" i="5" s="1"/>
  <c r="I30" i="16" s="1"/>
  <c r="I37" i="16" s="1"/>
  <c r="K44" i="5"/>
  <c r="V23" i="5"/>
  <c r="V175" i="5"/>
  <c r="R171" i="5"/>
  <c r="P155" i="5"/>
  <c r="N130" i="5"/>
  <c r="U7" i="5"/>
  <c r="U74" i="5" s="1"/>
  <c r="P6" i="10" s="1"/>
  <c r="T20" i="5"/>
  <c r="R36" i="5"/>
  <c r="R78" i="5" s="1"/>
  <c r="M6" i="18" s="1"/>
  <c r="P22" i="5"/>
  <c r="P73" i="5" s="1"/>
  <c r="K6" i="9" s="1"/>
  <c r="O29" i="5"/>
  <c r="N23" i="5"/>
  <c r="M20" i="5"/>
  <c r="M78" i="5" s="1"/>
  <c r="H6" i="18" s="1"/>
  <c r="Y16" i="12"/>
  <c r="Y17" i="12"/>
  <c r="Y9" i="12"/>
  <c r="Y11" i="12" s="1"/>
  <c r="T9" i="19"/>
  <c r="T11" i="19" s="1"/>
  <c r="T16" i="19"/>
  <c r="T17" i="19"/>
  <c r="AL76" i="5"/>
  <c r="T4" i="6"/>
  <c r="Y21" i="19"/>
  <c r="W4" i="20"/>
  <c r="V109" i="32"/>
  <c r="V28" i="32" s="1"/>
  <c r="G9" i="19"/>
  <c r="G11" i="19" s="1"/>
  <c r="G16" i="19"/>
  <c r="G17" i="19"/>
  <c r="T16" i="12"/>
  <c r="T9" i="12"/>
  <c r="T11" i="12" s="1"/>
  <c r="T17" i="12"/>
  <c r="AC17" i="20"/>
  <c r="AC9" i="20"/>
  <c r="AC11" i="20" s="1"/>
  <c r="AC16" i="20"/>
  <c r="P16" i="19"/>
  <c r="P9" i="19"/>
  <c r="P11" i="19" s="1"/>
  <c r="P17" i="19"/>
  <c r="H9" i="19"/>
  <c r="H11" i="19" s="1"/>
  <c r="H17" i="19"/>
  <c r="H16" i="19"/>
  <c r="X16" i="20"/>
  <c r="X17" i="20"/>
  <c r="X9" i="20"/>
  <c r="X11" i="20" s="1"/>
  <c r="AA17" i="19"/>
  <c r="AA9" i="19"/>
  <c r="AA11" i="19" s="1"/>
  <c r="AA16" i="19"/>
  <c r="Z121" i="5"/>
  <c r="P21" i="16"/>
  <c r="P11" i="13"/>
  <c r="L9" i="19"/>
  <c r="L11" i="19" s="1"/>
  <c r="L17" i="19"/>
  <c r="L16" i="19"/>
  <c r="L6" i="17"/>
  <c r="X16" i="12"/>
  <c r="X17" i="12"/>
  <c r="X9" i="12"/>
  <c r="X11" i="12" s="1"/>
  <c r="AE9" i="19"/>
  <c r="AE11" i="19" s="1"/>
  <c r="AE16" i="19"/>
  <c r="AE17" i="19"/>
  <c r="AF6" i="19"/>
  <c r="V17" i="19"/>
  <c r="V9" i="19"/>
  <c r="V16" i="19"/>
  <c r="R16" i="13"/>
  <c r="R21" i="13" s="1"/>
  <c r="U9" i="20"/>
  <c r="U11" i="20" s="1"/>
  <c r="U16" i="20"/>
  <c r="U17" i="20"/>
  <c r="L16" i="12"/>
  <c r="L17" i="12"/>
  <c r="L9" i="12"/>
  <c r="Z9" i="12"/>
  <c r="Z11" i="12" s="1"/>
  <c r="Z16" i="12"/>
  <c r="Z17" i="12"/>
  <c r="H21" i="13"/>
  <c r="AD108" i="32"/>
  <c r="AD27" i="32" s="1"/>
  <c r="K21" i="23"/>
  <c r="U21" i="19"/>
  <c r="AC17" i="12"/>
  <c r="AC21" i="12" s="1"/>
  <c r="AC9" i="12"/>
  <c r="T107" i="32"/>
  <c r="X101" i="32"/>
  <c r="X20" i="32" s="1"/>
  <c r="AF6" i="12"/>
  <c r="AM76" i="5" s="1"/>
  <c r="AC101" i="32"/>
  <c r="AC20" i="32" s="1"/>
  <c r="E125" i="2"/>
  <c r="AC28" i="2"/>
  <c r="AF125" i="2" s="1"/>
  <c r="Z22" i="2"/>
  <c r="AC119" i="2" s="1"/>
  <c r="E119" i="2"/>
  <c r="Q93" i="2"/>
  <c r="AU32" i="2"/>
  <c r="R92" i="2"/>
  <c r="M92" i="2"/>
  <c r="S24" i="2"/>
  <c r="AU22" i="2"/>
  <c r="F23" i="4"/>
  <c r="AF43" i="19"/>
  <c r="Z43" i="17"/>
  <c r="I125" i="8"/>
  <c r="G51" i="4"/>
  <c r="X57" i="19"/>
  <c r="X50" i="17"/>
  <c r="AD9" i="20"/>
  <c r="AD16" i="20"/>
  <c r="AD17" i="20"/>
  <c r="AD51" i="4"/>
  <c r="AD57" i="4" s="1"/>
  <c r="AD118" i="4" s="1"/>
  <c r="AD57" i="17"/>
  <c r="AB16" i="12"/>
  <c r="AB9" i="12"/>
  <c r="AB46" i="17"/>
  <c r="R139" i="8"/>
  <c r="W17" i="20"/>
  <c r="U9" i="12"/>
  <c r="W11" i="20"/>
  <c r="E120" i="32"/>
  <c r="U17" i="12"/>
  <c r="U21" i="12" s="1"/>
  <c r="Y128" i="12"/>
  <c r="Z128" i="12" s="1"/>
  <c r="AA128" i="12" s="1"/>
  <c r="AB128" i="12" s="1"/>
  <c r="AC128" i="12" s="1"/>
  <c r="AD128" i="12" s="1"/>
  <c r="AE128" i="12" s="1"/>
  <c r="H121" i="12"/>
  <c r="P63" i="6"/>
  <c r="R63" i="8"/>
  <c r="Z17" i="16"/>
  <c r="Z16" i="16"/>
  <c r="Z9" i="16"/>
  <c r="I140" i="8"/>
  <c r="J140" i="8" s="1"/>
  <c r="K140" i="8" s="1"/>
  <c r="L140" i="8" s="1"/>
  <c r="M140" i="8" s="1"/>
  <c r="N140" i="8" s="1"/>
  <c r="O140" i="8" s="1"/>
  <c r="P140" i="8" s="1"/>
  <c r="Q140" i="8" s="1"/>
  <c r="J123" i="12"/>
  <c r="K123" i="12" s="1"/>
  <c r="L123" i="12" s="1"/>
  <c r="M123" i="12" s="1"/>
  <c r="N123" i="12" s="1"/>
  <c r="O123" i="12" s="1"/>
  <c r="P123" i="12" s="1"/>
  <c r="Q123" i="12" s="1"/>
  <c r="I138" i="8"/>
  <c r="J138" i="8" s="1"/>
  <c r="K138" i="8" s="1"/>
  <c r="L138" i="8" s="1"/>
  <c r="M138" i="8" s="1"/>
  <c r="N138" i="8" s="1"/>
  <c r="O138" i="8" s="1"/>
  <c r="P138" i="8" s="1"/>
  <c r="Q138" i="8" s="1"/>
  <c r="R126" i="8"/>
  <c r="AB17" i="16"/>
  <c r="AB9" i="16"/>
  <c r="AB11" i="16" s="1"/>
  <c r="AB16" i="16"/>
  <c r="AB6" i="17"/>
  <c r="H37" i="11"/>
  <c r="W123" i="12"/>
  <c r="X137" i="12"/>
  <c r="Y137" i="12" s="1"/>
  <c r="Z137" i="12" s="1"/>
  <c r="AA137" i="12" s="1"/>
  <c r="AB137" i="12" s="1"/>
  <c r="AC137" i="12" s="1"/>
  <c r="AD137" i="12" s="1"/>
  <c r="AE137" i="12" s="1"/>
  <c r="R126" i="12"/>
  <c r="AA100" i="32"/>
  <c r="AC78" i="5"/>
  <c r="W6" i="18" s="1"/>
  <c r="AK78" i="5"/>
  <c r="AE6" i="18" s="1"/>
  <c r="AA59" i="6"/>
  <c r="AD101" i="32"/>
  <c r="AD20" i="32" s="1"/>
  <c r="AF78" i="5"/>
  <c r="U136" i="12"/>
  <c r="AA102" i="32"/>
  <c r="AA21" i="32" s="1"/>
  <c r="AA78" i="5"/>
  <c r="N74" i="21"/>
  <c r="N74" i="4" s="1"/>
  <c r="E107" i="2"/>
  <c r="L10" i="2"/>
  <c r="O107" i="2" s="1"/>
  <c r="E103" i="36"/>
  <c r="L103" i="42"/>
  <c r="M103" i="42" s="1"/>
  <c r="N103" i="42" s="1"/>
  <c r="T27" i="4"/>
  <c r="AF27" i="4" s="1"/>
  <c r="AF27" i="17"/>
  <c r="W380" i="19"/>
  <c r="W51" i="19" s="1"/>
  <c r="O70" i="21"/>
  <c r="R70" i="21" s="1"/>
  <c r="E100" i="36"/>
  <c r="L100" i="42"/>
  <c r="M100" i="42" s="1"/>
  <c r="N100" i="42" s="1"/>
  <c r="H180" i="42"/>
  <c r="I173" i="42"/>
  <c r="I176" i="42" s="1"/>
  <c r="AF308" i="19"/>
  <c r="AF77" i="17"/>
  <c r="E101" i="36"/>
  <c r="L101" i="42"/>
  <c r="M101" i="42" s="1"/>
  <c r="N101" i="42" s="1"/>
  <c r="X161" i="4"/>
  <c r="A128" i="5"/>
  <c r="A6" i="5"/>
  <c r="E104" i="36"/>
  <c r="L104" i="42"/>
  <c r="M104" i="42" s="1"/>
  <c r="N104" i="42" s="1"/>
  <c r="AE308" i="19"/>
  <c r="AF350" i="19"/>
  <c r="AF358" i="19" s="1"/>
  <c r="AF286" i="19"/>
  <c r="M380" i="19"/>
  <c r="F161" i="4"/>
  <c r="J161" i="4" s="1"/>
  <c r="V358" i="19"/>
  <c r="V325" i="19"/>
  <c r="T128" i="21"/>
  <c r="T71" i="21" s="1"/>
  <c r="Q104" i="21"/>
  <c r="Y203" i="19"/>
  <c r="Y46" i="19" s="1"/>
  <c r="AE257" i="19"/>
  <c r="W358" i="19"/>
  <c r="AF339" i="19"/>
  <c r="R59" i="13"/>
  <c r="V28" i="20"/>
  <c r="AF133" i="4"/>
  <c r="AF140" i="4" s="1"/>
  <c r="AF144" i="4" s="1"/>
  <c r="AF169" i="21"/>
  <c r="AF176" i="21" s="1"/>
  <c r="V104" i="21"/>
  <c r="U74" i="21"/>
  <c r="AF123" i="21"/>
  <c r="AF128" i="21" s="1"/>
  <c r="T203" i="19"/>
  <c r="T46" i="19" s="1"/>
  <c r="R81" i="20"/>
  <c r="V308" i="19"/>
  <c r="P164" i="21"/>
  <c r="P74" i="21" s="1"/>
  <c r="P74" i="4" s="1"/>
  <c r="N128" i="21"/>
  <c r="N71" i="21" s="1"/>
  <c r="L176" i="21"/>
  <c r="L73" i="21" s="1"/>
  <c r="U203" i="19"/>
  <c r="U46" i="19" s="1"/>
  <c r="AA203" i="19"/>
  <c r="AA46" i="19" s="1"/>
  <c r="AF370" i="19"/>
  <c r="AF375" i="19" s="1"/>
  <c r="U358" i="19"/>
  <c r="U380" i="19" s="1"/>
  <c r="U51" i="19" s="1"/>
  <c r="U51" i="17" s="1"/>
  <c r="U51" i="4" s="1"/>
  <c r="L104" i="21"/>
  <c r="L99" i="42"/>
  <c r="W164" i="21"/>
  <c r="U128" i="21"/>
  <c r="Q380" i="19"/>
  <c r="Q51" i="19" s="1"/>
  <c r="P380" i="19"/>
  <c r="P51" i="19" s="1"/>
  <c r="P128" i="21"/>
  <c r="P71" i="21" s="1"/>
  <c r="P71" i="4" s="1"/>
  <c r="R155" i="21"/>
  <c r="R164" i="21" s="1"/>
  <c r="AF180" i="19"/>
  <c r="AF187" i="19" s="1"/>
  <c r="AF32" i="17"/>
  <c r="AF155" i="21"/>
  <c r="AF164" i="21" s="1"/>
  <c r="AF338" i="19"/>
  <c r="AF342" i="19" s="1"/>
  <c r="Q164" i="21"/>
  <c r="Q74" i="21" s="1"/>
  <c r="Q74" i="4" s="1"/>
  <c r="O176" i="21"/>
  <c r="O73" i="21" s="1"/>
  <c r="O73" i="4" s="1"/>
  <c r="N176" i="21"/>
  <c r="N73" i="21" s="1"/>
  <c r="AB219" i="19"/>
  <c r="AB47" i="19" s="1"/>
  <c r="AF266" i="19"/>
  <c r="AF278" i="19"/>
  <c r="R62" i="13"/>
  <c r="O76" i="4"/>
  <c r="R76" i="4" s="1"/>
  <c r="V164" i="21"/>
  <c r="V74" i="21" s="1"/>
  <c r="V74" i="4" s="1"/>
  <c r="AF111" i="21"/>
  <c r="AF116" i="21" s="1"/>
  <c r="Z187" i="19"/>
  <c r="Z45" i="19" s="1"/>
  <c r="AF198" i="19"/>
  <c r="AF203" i="19" s="1"/>
  <c r="T104" i="21"/>
  <c r="Q176" i="21"/>
  <c r="Q73" i="21" s="1"/>
  <c r="Q73" i="4" s="1"/>
  <c r="P176" i="21"/>
  <c r="P73" i="21" s="1"/>
  <c r="P73" i="4" s="1"/>
  <c r="P104" i="21"/>
  <c r="N164" i="21"/>
  <c r="N104" i="21"/>
  <c r="L164" i="21"/>
  <c r="L74" i="21" s="1"/>
  <c r="L74" i="4" s="1"/>
  <c r="R61" i="13"/>
  <c r="Y235" i="19"/>
  <c r="Y50" i="19" s="1"/>
  <c r="Y50" i="17" s="1"/>
  <c r="Y50" i="4" s="1"/>
  <c r="P64" i="6"/>
  <c r="O81" i="4"/>
  <c r="O80" i="4"/>
  <c r="N82" i="4"/>
  <c r="AC75" i="4"/>
  <c r="AF75" i="4" s="1"/>
  <c r="H19" i="6"/>
  <c r="M80" i="4"/>
  <c r="I75" i="4"/>
  <c r="AF211" i="19"/>
  <c r="L79" i="4"/>
  <c r="Q119" i="21"/>
  <c r="N59" i="6"/>
  <c r="AF215" i="19"/>
  <c r="AA342" i="19"/>
  <c r="AA380" i="19" s="1"/>
  <c r="AA51" i="19" s="1"/>
  <c r="AA51" i="17" s="1"/>
  <c r="AA51" i="4" s="1"/>
  <c r="Z82" i="4"/>
  <c r="AF82" i="4" s="1"/>
  <c r="Q26" i="6"/>
  <c r="H81" i="4"/>
  <c r="G80" i="4"/>
  <c r="AD79" i="4"/>
  <c r="F164" i="21"/>
  <c r="T274" i="19"/>
  <c r="T380" i="19" s="1"/>
  <c r="AF319" i="19"/>
  <c r="AF325" i="19" s="1"/>
  <c r="F82" i="4"/>
  <c r="F79" i="4"/>
  <c r="N75" i="4"/>
  <c r="N73" i="4"/>
  <c r="AD78" i="4"/>
  <c r="Z78" i="4"/>
  <c r="AF35" i="4"/>
  <c r="L77" i="4"/>
  <c r="R77" i="4" s="1"/>
  <c r="Q79" i="4"/>
  <c r="M75" i="4"/>
  <c r="AC80" i="4"/>
  <c r="AF80" i="4" s="1"/>
  <c r="AF262" i="19"/>
  <c r="AF274" i="19" s="1"/>
  <c r="AA77" i="4"/>
  <c r="P81" i="4"/>
  <c r="P80" i="4"/>
  <c r="P79" i="4"/>
  <c r="AF48" i="4"/>
  <c r="J79" i="4"/>
  <c r="J78" i="4"/>
  <c r="R78" i="4" s="1"/>
  <c r="R144" i="42"/>
  <c r="O28" i="23"/>
  <c r="Q67" i="23"/>
  <c r="Q59" i="17"/>
  <c r="Y99" i="42"/>
  <c r="R15" i="4"/>
  <c r="K80" i="4"/>
  <c r="Y79" i="4"/>
  <c r="Q28" i="23"/>
  <c r="AE57" i="18"/>
  <c r="K141" i="36"/>
  <c r="H50" i="36"/>
  <c r="X28" i="23"/>
  <c r="T28" i="23"/>
  <c r="Y52" i="17"/>
  <c r="Y52" i="4" s="1"/>
  <c r="Y57" i="18"/>
  <c r="U52" i="17"/>
  <c r="U57" i="16"/>
  <c r="N141" i="36"/>
  <c r="P28" i="20"/>
  <c r="M28" i="20"/>
  <c r="G28" i="20"/>
  <c r="L28" i="16"/>
  <c r="Z28" i="16"/>
  <c r="P28" i="23"/>
  <c r="F75" i="4"/>
  <c r="H48" i="36"/>
  <c r="V28" i="23"/>
  <c r="AD86" i="32"/>
  <c r="AD69" i="32"/>
  <c r="AD52" i="32"/>
  <c r="AD38" i="32"/>
  <c r="AC90" i="32"/>
  <c r="AC68" i="32"/>
  <c r="AC42" i="32"/>
  <c r="Z54" i="32"/>
  <c r="X89" i="32"/>
  <c r="X59" i="32"/>
  <c r="X36" i="32"/>
  <c r="W54" i="32"/>
  <c r="W36" i="32"/>
  <c r="U76" i="32"/>
  <c r="U62" i="32"/>
  <c r="U45" i="32"/>
  <c r="U36" i="32"/>
  <c r="T87" i="32"/>
  <c r="T69" i="32"/>
  <c r="T52" i="32"/>
  <c r="T38" i="32"/>
  <c r="Z40" i="5"/>
  <c r="AA44" i="5"/>
  <c r="AA91" i="5" s="1"/>
  <c r="U30" i="8" s="1"/>
  <c r="P73" i="32"/>
  <c r="P54" i="32"/>
  <c r="P39" i="32"/>
  <c r="O76" i="32"/>
  <c r="O59" i="32"/>
  <c r="O42" i="32"/>
  <c r="N90" i="32"/>
  <c r="N69" i="32"/>
  <c r="N43" i="32"/>
  <c r="AD85" i="32"/>
  <c r="AD68" i="32"/>
  <c r="AD37" i="32"/>
  <c r="AC89" i="32"/>
  <c r="AC62" i="32"/>
  <c r="AC40" i="32"/>
  <c r="AB43" i="5"/>
  <c r="T86" i="32"/>
  <c r="T68" i="32"/>
  <c r="T37" i="32"/>
  <c r="Z53" i="5"/>
  <c r="P91" i="32"/>
  <c r="P72" i="32"/>
  <c r="P53" i="32"/>
  <c r="P38" i="32"/>
  <c r="O75" i="32"/>
  <c r="O58" i="32"/>
  <c r="O41" i="32"/>
  <c r="N89" i="32"/>
  <c r="N68" i="32"/>
  <c r="N41" i="32"/>
  <c r="M325" i="19"/>
  <c r="I41" i="32"/>
  <c r="I61" i="32"/>
  <c r="I87" i="32"/>
  <c r="I36" i="32"/>
  <c r="I51" i="32"/>
  <c r="I62" i="32"/>
  <c r="I74" i="32"/>
  <c r="I88" i="32"/>
  <c r="I37" i="32"/>
  <c r="I52" i="32"/>
  <c r="I75" i="32"/>
  <c r="I89" i="32"/>
  <c r="I38" i="32"/>
  <c r="I53" i="32"/>
  <c r="I76" i="32"/>
  <c r="I90" i="32"/>
  <c r="I39" i="32"/>
  <c r="I54" i="32"/>
  <c r="I68" i="32"/>
  <c r="I77" i="32"/>
  <c r="I91" i="32"/>
  <c r="I40" i="32"/>
  <c r="I55" i="32"/>
  <c r="I69" i="32"/>
  <c r="I83" i="32"/>
  <c r="I42" i="32"/>
  <c r="I56" i="32"/>
  <c r="I70" i="32"/>
  <c r="I84" i="32"/>
  <c r="I43" i="32"/>
  <c r="I71" i="32"/>
  <c r="I85" i="32"/>
  <c r="I44" i="32"/>
  <c r="I57" i="32"/>
  <c r="I72" i="32"/>
  <c r="I45" i="32"/>
  <c r="I58" i="32"/>
  <c r="I73" i="32"/>
  <c r="I59" i="32"/>
  <c r="AD84" i="32"/>
  <c r="AD62" i="32"/>
  <c r="AD36" i="32"/>
  <c r="AC88" i="32"/>
  <c r="AC61" i="32"/>
  <c r="AC39" i="32"/>
  <c r="W83" i="32"/>
  <c r="W52" i="32"/>
  <c r="U74" i="32"/>
  <c r="U60" i="32"/>
  <c r="U43" i="32"/>
  <c r="T84" i="32"/>
  <c r="T62" i="32"/>
  <c r="T36" i="32"/>
  <c r="P90" i="32"/>
  <c r="P71" i="32"/>
  <c r="P52" i="32"/>
  <c r="P37" i="32"/>
  <c r="J57" i="18"/>
  <c r="AC86" i="32"/>
  <c r="AC60" i="32"/>
  <c r="AC38" i="32"/>
  <c r="AD91" i="32"/>
  <c r="AD77" i="32"/>
  <c r="AD60" i="32"/>
  <c r="AD51" i="32"/>
  <c r="AC85" i="32"/>
  <c r="AC58" i="32"/>
  <c r="AC36" i="32"/>
  <c r="X77" i="32"/>
  <c r="X53" i="32"/>
  <c r="W90" i="32"/>
  <c r="W76" i="32"/>
  <c r="W62" i="32"/>
  <c r="W45" i="32"/>
  <c r="U89" i="32"/>
  <c r="U72" i="32"/>
  <c r="U58" i="32"/>
  <c r="U41" i="32"/>
  <c r="T77" i="32"/>
  <c r="T60" i="32"/>
  <c r="T51" i="32"/>
  <c r="P88" i="32"/>
  <c r="P69" i="32"/>
  <c r="P40" i="32"/>
  <c r="O55" i="32"/>
  <c r="O37" i="32"/>
  <c r="AD90" i="32"/>
  <c r="AD76" i="32"/>
  <c r="AD59" i="32"/>
  <c r="AD45" i="32"/>
  <c r="AC84" i="32"/>
  <c r="AC57" i="32"/>
  <c r="AC37" i="32"/>
  <c r="T59" i="32"/>
  <c r="T45" i="32"/>
  <c r="Z43" i="5"/>
  <c r="AD88" i="32"/>
  <c r="AD74" i="32"/>
  <c r="AD57" i="32"/>
  <c r="AD43" i="32"/>
  <c r="AC75" i="32"/>
  <c r="AE75" i="32" s="1"/>
  <c r="AC54" i="32"/>
  <c r="X72" i="32"/>
  <c r="X44" i="32"/>
  <c r="W87" i="32"/>
  <c r="W73" i="32"/>
  <c r="W59" i="32"/>
  <c r="W42" i="32"/>
  <c r="U86" i="32"/>
  <c r="U69" i="32"/>
  <c r="U55" i="32"/>
  <c r="U38" i="32"/>
  <c r="T74" i="32"/>
  <c r="T57" i="32"/>
  <c r="T43" i="32"/>
  <c r="P84" i="32"/>
  <c r="P60" i="32"/>
  <c r="P45" i="32"/>
  <c r="AD73" i="32"/>
  <c r="AD56" i="32"/>
  <c r="AD42" i="32"/>
  <c r="AC74" i="32"/>
  <c r="AC53" i="32"/>
  <c r="AB88" i="32"/>
  <c r="AB93" i="32" s="1"/>
  <c r="AB11" i="32" s="1"/>
  <c r="AB120" i="32" s="1"/>
  <c r="AB74" i="32"/>
  <c r="AB56" i="32"/>
  <c r="AB38" i="32"/>
  <c r="AA89" i="32"/>
  <c r="AA93" i="32" s="1"/>
  <c r="AA11" i="32" s="1"/>
  <c r="AA120" i="32" s="1"/>
  <c r="AA38" i="32"/>
  <c r="Z72" i="32"/>
  <c r="AG43" i="5"/>
  <c r="AF43" i="5"/>
  <c r="X71" i="32"/>
  <c r="X43" i="32"/>
  <c r="W86" i="32"/>
  <c r="W72" i="32"/>
  <c r="W58" i="32"/>
  <c r="W41" i="32"/>
  <c r="V87" i="32"/>
  <c r="V93" i="32" s="1"/>
  <c r="V11" i="32" s="1"/>
  <c r="V120" i="32" s="1"/>
  <c r="V56" i="32"/>
  <c r="V64" i="32" s="1"/>
  <c r="V9" i="32" s="1"/>
  <c r="V118" i="32" s="1"/>
  <c r="V39" i="32"/>
  <c r="V47" i="32" s="1"/>
  <c r="AC46" i="5"/>
  <c r="AC97" i="5" s="1"/>
  <c r="W30" i="18" s="1"/>
  <c r="W37" i="18" s="1"/>
  <c r="U85" i="32"/>
  <c r="U54" i="32"/>
  <c r="U37" i="32"/>
  <c r="T91" i="32"/>
  <c r="T73" i="32"/>
  <c r="T56" i="32"/>
  <c r="T42" i="32"/>
  <c r="P83" i="32"/>
  <c r="P59" i="32"/>
  <c r="P44" i="32"/>
  <c r="O85" i="32"/>
  <c r="O68" i="32"/>
  <c r="O51" i="32"/>
  <c r="N75" i="32"/>
  <c r="N54" i="32"/>
  <c r="L38" i="32"/>
  <c r="L89" i="32"/>
  <c r="L93" i="32" s="1"/>
  <c r="L11" i="32" s="1"/>
  <c r="L120" i="32" s="1"/>
  <c r="L39" i="32"/>
  <c r="L43" i="32"/>
  <c r="L53" i="32"/>
  <c r="L56" i="32"/>
  <c r="L57" i="32"/>
  <c r="K79" i="32"/>
  <c r="K10" i="32" s="1"/>
  <c r="K119" i="32" s="1"/>
  <c r="AD72" i="32"/>
  <c r="AD55" i="32"/>
  <c r="AD41" i="32"/>
  <c r="AC72" i="32"/>
  <c r="AC52" i="32"/>
  <c r="AB73" i="32"/>
  <c r="AB55" i="32"/>
  <c r="AB37" i="32"/>
  <c r="AA39" i="32"/>
  <c r="Z71" i="32"/>
  <c r="X69" i="32"/>
  <c r="X41" i="32"/>
  <c r="W85" i="32"/>
  <c r="W71" i="32"/>
  <c r="W57" i="32"/>
  <c r="W40" i="32"/>
  <c r="AC43" i="5"/>
  <c r="U84" i="32"/>
  <c r="U53" i="32"/>
  <c r="T90" i="32"/>
  <c r="T72" i="32"/>
  <c r="T55" i="32"/>
  <c r="T41" i="32"/>
  <c r="AA46" i="5"/>
  <c r="AA97" i="5" s="1"/>
  <c r="U30" i="18" s="1"/>
  <c r="U37" i="18" s="1"/>
  <c r="P77" i="32"/>
  <c r="P57" i="32"/>
  <c r="P43" i="32"/>
  <c r="O84" i="32"/>
  <c r="O62" i="32"/>
  <c r="O45" i="32"/>
  <c r="N74" i="32"/>
  <c r="N53" i="32"/>
  <c r="I86" i="32"/>
  <c r="AD31" i="2"/>
  <c r="AI128" i="2" s="1"/>
  <c r="E128" i="2"/>
  <c r="AD71" i="32"/>
  <c r="AD54" i="32"/>
  <c r="AD40" i="32"/>
  <c r="AC71" i="32"/>
  <c r="AC44" i="32"/>
  <c r="AB72" i="32"/>
  <c r="AB54" i="32"/>
  <c r="AB36" i="32"/>
  <c r="Z61" i="32"/>
  <c r="X91" i="32"/>
  <c r="X62" i="32"/>
  <c r="X38" i="32"/>
  <c r="W84" i="32"/>
  <c r="W70" i="32"/>
  <c r="W56" i="32"/>
  <c r="W39" i="32"/>
  <c r="AD47" i="5"/>
  <c r="AD99" i="5" s="1"/>
  <c r="X30" i="16" s="1"/>
  <c r="X37" i="16" s="1"/>
  <c r="U83" i="32"/>
  <c r="U52" i="32"/>
  <c r="AB49" i="5"/>
  <c r="T89" i="32"/>
  <c r="T71" i="32"/>
  <c r="T54" i="32"/>
  <c r="T40" i="32"/>
  <c r="Z49" i="5"/>
  <c r="P75" i="32"/>
  <c r="P56" i="32"/>
  <c r="P42" i="32"/>
  <c r="O83" i="32"/>
  <c r="O61" i="32"/>
  <c r="O44" i="32"/>
  <c r="N72" i="32"/>
  <c r="N51" i="32"/>
  <c r="M43" i="32"/>
  <c r="M69" i="32"/>
  <c r="M90" i="32"/>
  <c r="M93" i="32" s="1"/>
  <c r="M11" i="32" s="1"/>
  <c r="M120" i="32" s="1"/>
  <c r="M44" i="32"/>
  <c r="M71" i="32"/>
  <c r="M51" i="32"/>
  <c r="M72" i="32"/>
  <c r="M53" i="32"/>
  <c r="M74" i="32"/>
  <c r="K113" i="19"/>
  <c r="K39" i="19" s="1"/>
  <c r="AD87" i="32"/>
  <c r="AD70" i="32"/>
  <c r="AD53" i="32"/>
  <c r="AC70" i="32"/>
  <c r="AB71" i="32"/>
  <c r="AB53" i="32"/>
  <c r="X90" i="32"/>
  <c r="X61" i="32"/>
  <c r="W69" i="32"/>
  <c r="W55" i="32"/>
  <c r="V77" i="32"/>
  <c r="V79" i="32" s="1"/>
  <c r="V10" i="32" s="1"/>
  <c r="V119" i="32" s="1"/>
  <c r="AC44" i="5"/>
  <c r="U77" i="32"/>
  <c r="U68" i="32"/>
  <c r="T88" i="32"/>
  <c r="T70" i="32"/>
  <c r="T53" i="32"/>
  <c r="P74" i="32"/>
  <c r="P55" i="32"/>
  <c r="O77" i="32"/>
  <c r="O60" i="32"/>
  <c r="N71" i="32"/>
  <c r="M59" i="32"/>
  <c r="I60" i="32"/>
  <c r="H30" i="2"/>
  <c r="K127" i="2" s="1"/>
  <c r="K133" i="5"/>
  <c r="G33" i="2"/>
  <c r="J130" i="2" s="1"/>
  <c r="S130" i="2" s="1"/>
  <c r="G18" i="2"/>
  <c r="J115" i="2" s="1"/>
  <c r="R80" i="20"/>
  <c r="R79" i="20"/>
  <c r="P172" i="5"/>
  <c r="F51" i="32"/>
  <c r="F37" i="32"/>
  <c r="G142" i="8"/>
  <c r="G129" i="8"/>
  <c r="AF31" i="20"/>
  <c r="H85" i="32"/>
  <c r="H74" i="32"/>
  <c r="H57" i="32"/>
  <c r="H43" i="32"/>
  <c r="F45" i="32"/>
  <c r="F36" i="32"/>
  <c r="G29" i="2"/>
  <c r="J126" i="2" s="1"/>
  <c r="K126" i="2" s="1"/>
  <c r="L126" i="2" s="1"/>
  <c r="M126" i="2" s="1"/>
  <c r="N126" i="2" s="1"/>
  <c r="O126" i="2" s="1"/>
  <c r="P126" i="2" s="1"/>
  <c r="Q126" i="2" s="1"/>
  <c r="R126" i="2" s="1"/>
  <c r="G14" i="2"/>
  <c r="J111" i="2" s="1"/>
  <c r="K111" i="2" s="1"/>
  <c r="L111" i="2" s="1"/>
  <c r="M111" i="2" s="1"/>
  <c r="N111" i="2" s="1"/>
  <c r="O111" i="2" s="1"/>
  <c r="P111" i="2" s="1"/>
  <c r="Q111" i="2" s="1"/>
  <c r="R111" i="2" s="1"/>
  <c r="G5" i="2"/>
  <c r="G21" i="2"/>
  <c r="J118" i="2" s="1"/>
  <c r="S118" i="2" s="1"/>
  <c r="G30" i="2"/>
  <c r="J127" i="2" s="1"/>
  <c r="AE97" i="5"/>
  <c r="K141" i="5"/>
  <c r="O141" i="5"/>
  <c r="S141" i="5"/>
  <c r="S112" i="5" s="1"/>
  <c r="H71" i="32"/>
  <c r="H54" i="32"/>
  <c r="H40" i="32"/>
  <c r="G85" i="32"/>
  <c r="G71" i="32"/>
  <c r="G43" i="32"/>
  <c r="F59" i="32"/>
  <c r="E75" i="32"/>
  <c r="K97" i="5"/>
  <c r="O129" i="5"/>
  <c r="O114" i="5" s="1"/>
  <c r="N129" i="5"/>
  <c r="N114" i="5" s="1"/>
  <c r="S78" i="5"/>
  <c r="N6" i="18" s="1"/>
  <c r="K37" i="32"/>
  <c r="K47" i="32" s="1"/>
  <c r="H70" i="32"/>
  <c r="H53" i="32"/>
  <c r="H39" i="32"/>
  <c r="G84" i="32"/>
  <c r="G70" i="32"/>
  <c r="G56" i="32"/>
  <c r="G42" i="32"/>
  <c r="F58" i="32"/>
  <c r="E71" i="32"/>
  <c r="F136" i="8"/>
  <c r="G37" i="2"/>
  <c r="J134" i="2" s="1"/>
  <c r="G26" i="2"/>
  <c r="J123" i="2" s="1"/>
  <c r="G11" i="2"/>
  <c r="J108" i="2" s="1"/>
  <c r="H83" i="32"/>
  <c r="H69" i="32"/>
  <c r="H38" i="32"/>
  <c r="G83" i="32"/>
  <c r="G69" i="32"/>
  <c r="G55" i="32"/>
  <c r="G41" i="32"/>
  <c r="F74" i="32"/>
  <c r="F57" i="32"/>
  <c r="L41" i="5"/>
  <c r="L91" i="5" s="1"/>
  <c r="G30" i="8" s="1"/>
  <c r="E61" i="32"/>
  <c r="AF81" i="20"/>
  <c r="H91" i="32"/>
  <c r="H68" i="32"/>
  <c r="H37" i="32"/>
  <c r="G91" i="32"/>
  <c r="G77" i="32"/>
  <c r="G68" i="32"/>
  <c r="G54" i="32"/>
  <c r="G40" i="32"/>
  <c r="F88" i="32"/>
  <c r="F73" i="32"/>
  <c r="F56" i="32"/>
  <c r="F42" i="32"/>
  <c r="E57" i="32"/>
  <c r="G35" i="2"/>
  <c r="J132" i="2" s="1"/>
  <c r="K132" i="2" s="1"/>
  <c r="L132" i="2" s="1"/>
  <c r="M132" i="2" s="1"/>
  <c r="N132" i="2" s="1"/>
  <c r="O132" i="2" s="1"/>
  <c r="P132" i="2" s="1"/>
  <c r="Q132" i="2" s="1"/>
  <c r="R132" i="2" s="1"/>
  <c r="U132" i="2" s="1"/>
  <c r="G23" i="2"/>
  <c r="J120" i="2" s="1"/>
  <c r="K120" i="2" s="1"/>
  <c r="L120" i="2" s="1"/>
  <c r="M120" i="2" s="1"/>
  <c r="N120" i="2" s="1"/>
  <c r="O120" i="2" s="1"/>
  <c r="P120" i="2" s="1"/>
  <c r="Q120" i="2" s="1"/>
  <c r="R120" i="2" s="1"/>
  <c r="G16" i="2"/>
  <c r="J113" i="2" s="1"/>
  <c r="L57" i="6"/>
  <c r="H90" i="32"/>
  <c r="H62" i="32"/>
  <c r="G90" i="32"/>
  <c r="G76" i="32"/>
  <c r="G62" i="32"/>
  <c r="G53" i="32"/>
  <c r="G39" i="32"/>
  <c r="F87" i="32"/>
  <c r="F72" i="32"/>
  <c r="F55" i="32"/>
  <c r="F41" i="32"/>
  <c r="E53" i="32"/>
  <c r="R163" i="5"/>
  <c r="H89" i="32"/>
  <c r="H61" i="32"/>
  <c r="G89" i="32"/>
  <c r="G75" i="32"/>
  <c r="G61" i="32"/>
  <c r="G52" i="32"/>
  <c r="Q52" i="32" s="1"/>
  <c r="F86" i="32"/>
  <c r="F71" i="32"/>
  <c r="F54" i="32"/>
  <c r="G34" i="2"/>
  <c r="J131" i="2" s="1"/>
  <c r="G22" i="2"/>
  <c r="J119" i="2" s="1"/>
  <c r="H18" i="2"/>
  <c r="K115" i="2" s="1"/>
  <c r="V163" i="5"/>
  <c r="T128" i="5"/>
  <c r="T108" i="5" s="1"/>
  <c r="P7" i="5"/>
  <c r="P74" i="5" s="1"/>
  <c r="K6" i="10" s="1"/>
  <c r="M28" i="5"/>
  <c r="M12" i="5"/>
  <c r="AE17" i="2"/>
  <c r="AD36" i="2"/>
  <c r="AI133" i="2" s="1"/>
  <c r="V4" i="5"/>
  <c r="V167" i="5"/>
  <c r="O7" i="5"/>
  <c r="O74" i="5" s="1"/>
  <c r="J6" i="10" s="1"/>
  <c r="T21" i="5"/>
  <c r="S12" i="5"/>
  <c r="R5" i="5"/>
  <c r="N78" i="5"/>
  <c r="N25" i="5"/>
  <c r="N79" i="5" s="1"/>
  <c r="I6" i="19" s="1"/>
  <c r="I9" i="19" s="1"/>
  <c r="I11" i="19" s="1"/>
  <c r="N8" i="5"/>
  <c r="M153" i="5"/>
  <c r="M35" i="5"/>
  <c r="M27" i="5"/>
  <c r="M81" i="5" s="1"/>
  <c r="H6" i="23" s="1"/>
  <c r="H16" i="23" s="1"/>
  <c r="M11" i="5"/>
  <c r="L34" i="5"/>
  <c r="AA98" i="5"/>
  <c r="AE15" i="2"/>
  <c r="AJ112" i="2" s="1"/>
  <c r="AU112" i="2" s="1"/>
  <c r="AD35" i="2"/>
  <c r="AE14" i="2"/>
  <c r="T57" i="6"/>
  <c r="U136" i="8"/>
  <c r="U137" i="8"/>
  <c r="U139" i="8"/>
  <c r="U126" i="8"/>
  <c r="V126" i="8" s="1"/>
  <c r="W126" i="8" s="1"/>
  <c r="X126" i="8" s="1"/>
  <c r="Y126" i="8" s="1"/>
  <c r="Z126" i="8" s="1"/>
  <c r="AA126" i="8" s="1"/>
  <c r="AB126" i="8" s="1"/>
  <c r="AC126" i="8" s="1"/>
  <c r="AD126" i="8" s="1"/>
  <c r="AE126" i="8" s="1"/>
  <c r="U142" i="8"/>
  <c r="U148" i="8"/>
  <c r="U140" i="8"/>
  <c r="U123" i="8"/>
  <c r="U124" i="8"/>
  <c r="U125" i="8"/>
  <c r="V125" i="8" s="1"/>
  <c r="W125" i="8" s="1"/>
  <c r="X125" i="8" s="1"/>
  <c r="Y125" i="8" s="1"/>
  <c r="Z125" i="8" s="1"/>
  <c r="AA125" i="8" s="1"/>
  <c r="AB125" i="8" s="1"/>
  <c r="AC125" i="8" s="1"/>
  <c r="AD125" i="8" s="1"/>
  <c r="AE125" i="8" s="1"/>
  <c r="U129" i="8"/>
  <c r="V129" i="8" s="1"/>
  <c r="W129" i="8" s="1"/>
  <c r="X129" i="8" s="1"/>
  <c r="Y129" i="8" s="1"/>
  <c r="Z129" i="8" s="1"/>
  <c r="AA129" i="8" s="1"/>
  <c r="AB129" i="8" s="1"/>
  <c r="AC129" i="8" s="1"/>
  <c r="AD129" i="8" s="1"/>
  <c r="AE129" i="8" s="1"/>
  <c r="U128" i="8"/>
  <c r="V128" i="8" s="1"/>
  <c r="W128" i="8" s="1"/>
  <c r="X128" i="8" s="1"/>
  <c r="Y128" i="8" s="1"/>
  <c r="Z128" i="8" s="1"/>
  <c r="AA128" i="8" s="1"/>
  <c r="AB128" i="8" s="1"/>
  <c r="AC128" i="8" s="1"/>
  <c r="AD128" i="8" s="1"/>
  <c r="AE128" i="8" s="1"/>
  <c r="P171" i="5"/>
  <c r="U19" i="5"/>
  <c r="R9" i="5"/>
  <c r="N175" i="5"/>
  <c r="AC148" i="8"/>
  <c r="AC155" i="8" s="1"/>
  <c r="AC63" i="8" s="1"/>
  <c r="AC63" i="6" s="1"/>
  <c r="AC63" i="4" s="1"/>
  <c r="V32" i="5"/>
  <c r="K36" i="5"/>
  <c r="K78" i="5" s="1"/>
  <c r="F6" i="18" s="1"/>
  <c r="F16" i="18" s="1"/>
  <c r="AE141" i="5"/>
  <c r="AE112" i="5" s="1"/>
  <c r="AE32" i="5"/>
  <c r="AE82" i="5" s="1"/>
  <c r="Y6" i="20" s="1"/>
  <c r="Y9" i="20" s="1"/>
  <c r="Y11" i="20" s="1"/>
  <c r="V176" i="5"/>
  <c r="P177" i="5"/>
  <c r="P170" i="5"/>
  <c r="P116" i="5" s="1"/>
  <c r="K32" i="5"/>
  <c r="K82" i="5" s="1"/>
  <c r="F6" i="20" s="1"/>
  <c r="F9" i="20" s="1"/>
  <c r="F11" i="20" s="1"/>
  <c r="K151" i="5"/>
  <c r="U33" i="5"/>
  <c r="U82" i="5" s="1"/>
  <c r="P6" i="20" s="1"/>
  <c r="P9" i="20" s="1"/>
  <c r="P11" i="20" s="1"/>
  <c r="S35" i="5"/>
  <c r="S82" i="5" s="1"/>
  <c r="N6" i="20" s="1"/>
  <c r="N9" i="20" s="1"/>
  <c r="N11" i="20" s="1"/>
  <c r="S29" i="5"/>
  <c r="R25" i="5"/>
  <c r="R79" i="5" s="1"/>
  <c r="M6" i="19" s="1"/>
  <c r="M9" i="19" s="1"/>
  <c r="M11" i="19" s="1"/>
  <c r="N152" i="5"/>
  <c r="N3" i="5"/>
  <c r="M19" i="5"/>
  <c r="M76" i="5" s="1"/>
  <c r="AE37" i="2"/>
  <c r="AJ134" i="2" s="1"/>
  <c r="AU134" i="2" s="1"/>
  <c r="AE22" i="2"/>
  <c r="AJ119" i="2" s="1"/>
  <c r="AE10" i="2"/>
  <c r="AJ107" i="2" s="1"/>
  <c r="AA57" i="6"/>
  <c r="V33" i="5"/>
  <c r="F73" i="4"/>
  <c r="AE20" i="2"/>
  <c r="AE9" i="2"/>
  <c r="AJ106" i="2" s="1"/>
  <c r="AU106" i="2" s="1"/>
  <c r="N138" i="5"/>
  <c r="N35" i="5"/>
  <c r="N31" i="5"/>
  <c r="N17" i="5"/>
  <c r="N11" i="5"/>
  <c r="M13" i="5"/>
  <c r="AE19" i="2"/>
  <c r="AJ116" i="2" s="1"/>
  <c r="AU116" i="2" s="1"/>
  <c r="AE5" i="2"/>
  <c r="V171" i="5"/>
  <c r="V34" i="5"/>
  <c r="V133" i="5"/>
  <c r="S26" i="5"/>
  <c r="W26" i="5" s="1"/>
  <c r="S8" i="5"/>
  <c r="R35" i="5"/>
  <c r="R21" i="5"/>
  <c r="R82" i="5" s="1"/>
  <c r="M6" i="20" s="1"/>
  <c r="M16" i="20" s="1"/>
  <c r="N34" i="5"/>
  <c r="N30" i="5"/>
  <c r="N16" i="5"/>
  <c r="N10" i="5"/>
  <c r="M31" i="5"/>
  <c r="AF27" i="2"/>
  <c r="AK124" i="2" s="1"/>
  <c r="AF17" i="2"/>
  <c r="AE33" i="2"/>
  <c r="AJ130" i="2" s="1"/>
  <c r="AU130" i="2" s="1"/>
  <c r="I141" i="12"/>
  <c r="V25" i="5"/>
  <c r="V79" i="5" s="1"/>
  <c r="Q6" i="19" s="1"/>
  <c r="Q9" i="19" s="1"/>
  <c r="Q11" i="19" s="1"/>
  <c r="V9" i="5"/>
  <c r="K10" i="5"/>
  <c r="V170" i="5"/>
  <c r="K129" i="5"/>
  <c r="K126" i="5"/>
  <c r="T169" i="5"/>
  <c r="T37" i="5"/>
  <c r="T24" i="5"/>
  <c r="S25" i="5"/>
  <c r="S79" i="5" s="1"/>
  <c r="N6" i="19" s="1"/>
  <c r="R150" i="5"/>
  <c r="R17" i="5"/>
  <c r="O30" i="5"/>
  <c r="O16" i="5"/>
  <c r="N29" i="5"/>
  <c r="N15" i="5"/>
  <c r="W15" i="5" s="1"/>
  <c r="M30" i="5"/>
  <c r="M8" i="5"/>
  <c r="AF16" i="2"/>
  <c r="AK113" i="2" s="1"/>
  <c r="AU113" i="2" s="1"/>
  <c r="AE31" i="2"/>
  <c r="AJ128" i="2" s="1"/>
  <c r="AE18" i="2"/>
  <c r="AJ115" i="2" s="1"/>
  <c r="AU115" i="2" s="1"/>
  <c r="AD178" i="5"/>
  <c r="V8" i="5"/>
  <c r="V80" i="5" s="1"/>
  <c r="Q6" i="16" s="1"/>
  <c r="V24" i="5"/>
  <c r="V7" i="5"/>
  <c r="V74" i="5" s="1"/>
  <c r="Q6" i="10" s="1"/>
  <c r="V169" i="5"/>
  <c r="V114" i="5" s="1"/>
  <c r="T154" i="5"/>
  <c r="T36" i="5"/>
  <c r="T78" i="5" s="1"/>
  <c r="O6" i="18" s="1"/>
  <c r="R130" i="5"/>
  <c r="N28" i="5"/>
  <c r="N13" i="5"/>
  <c r="M37" i="5"/>
  <c r="M29" i="5"/>
  <c r="AF26" i="2"/>
  <c r="AE30" i="2"/>
  <c r="AJ127" i="2" s="1"/>
  <c r="AD38" i="2"/>
  <c r="Z148" i="8"/>
  <c r="Z155" i="8" s="1"/>
  <c r="Z63" i="8" s="1"/>
  <c r="Z63" i="6" s="1"/>
  <c r="Z63" i="4" s="1"/>
  <c r="V141" i="8"/>
  <c r="X25" i="2"/>
  <c r="AA122" i="2" s="1"/>
  <c r="W19" i="2"/>
  <c r="Z116" i="2" s="1"/>
  <c r="V25" i="2"/>
  <c r="Y122" i="2" s="1"/>
  <c r="I28" i="2"/>
  <c r="L125" i="2" s="1"/>
  <c r="J25" i="2"/>
  <c r="M122" i="2" s="1"/>
  <c r="P16" i="2"/>
  <c r="U113" i="2" s="1"/>
  <c r="Q116" i="5"/>
  <c r="R116" i="5"/>
  <c r="S116" i="5"/>
  <c r="T116" i="5"/>
  <c r="K116" i="5"/>
  <c r="U116" i="5"/>
  <c r="V116" i="5"/>
  <c r="L116" i="5"/>
  <c r="M116" i="5"/>
  <c r="N116" i="5"/>
  <c r="O116" i="5"/>
  <c r="I10" i="2"/>
  <c r="L107" i="2" s="1"/>
  <c r="S115" i="5"/>
  <c r="T115" i="5"/>
  <c r="U115" i="5"/>
  <c r="V115" i="5"/>
  <c r="K115" i="5"/>
  <c r="L115" i="5"/>
  <c r="M115" i="5"/>
  <c r="N115" i="5"/>
  <c r="O115" i="5"/>
  <c r="P115" i="5"/>
  <c r="Q115" i="5"/>
  <c r="R115" i="5"/>
  <c r="R24" i="12"/>
  <c r="X5" i="2"/>
  <c r="L114" i="5"/>
  <c r="M114" i="5"/>
  <c r="P114" i="5"/>
  <c r="Q114" i="5"/>
  <c r="S114" i="5"/>
  <c r="U114" i="5"/>
  <c r="Y35" i="2"/>
  <c r="Y23" i="2"/>
  <c r="X23" i="2"/>
  <c r="W20" i="2"/>
  <c r="W8" i="2"/>
  <c r="V38" i="2"/>
  <c r="V29" i="2"/>
  <c r="V20" i="2"/>
  <c r="J5" i="2"/>
  <c r="M113" i="5"/>
  <c r="N113" i="5"/>
  <c r="K113" i="5"/>
  <c r="O113" i="5"/>
  <c r="P113" i="5"/>
  <c r="Q113" i="5"/>
  <c r="R113" i="5"/>
  <c r="S113" i="5"/>
  <c r="T113" i="5"/>
  <c r="U113" i="5"/>
  <c r="V113" i="5"/>
  <c r="L113" i="5"/>
  <c r="P112" i="5"/>
  <c r="K112" i="5"/>
  <c r="Q112" i="5"/>
  <c r="R112" i="5"/>
  <c r="T112" i="5"/>
  <c r="U112" i="5"/>
  <c r="V112" i="5"/>
  <c r="L112" i="5"/>
  <c r="M112" i="5"/>
  <c r="N112" i="5"/>
  <c r="O112" i="5"/>
  <c r="Y33" i="2"/>
  <c r="AB130" i="2" s="1"/>
  <c r="Y18" i="2"/>
  <c r="AB115" i="2" s="1"/>
  <c r="X21" i="2"/>
  <c r="AA118" i="2" s="1"/>
  <c r="W15" i="2"/>
  <c r="Z112" i="2" s="1"/>
  <c r="V36" i="2"/>
  <c r="Y133" i="2" s="1"/>
  <c r="V27" i="2"/>
  <c r="Y124" i="2" s="1"/>
  <c r="U35" i="2"/>
  <c r="P25" i="2"/>
  <c r="U122" i="2" s="1"/>
  <c r="P21" i="2"/>
  <c r="U118" i="2" s="1"/>
  <c r="P8" i="2"/>
  <c r="O13" i="2"/>
  <c r="R110" i="2" s="1"/>
  <c r="K5" i="2"/>
  <c r="K111" i="5"/>
  <c r="S111" i="5"/>
  <c r="T111" i="5"/>
  <c r="U111" i="5"/>
  <c r="V111" i="5"/>
  <c r="L111" i="5"/>
  <c r="M111" i="5"/>
  <c r="N111" i="5"/>
  <c r="O111" i="5"/>
  <c r="P111" i="5"/>
  <c r="Q111" i="5"/>
  <c r="R111" i="5"/>
  <c r="Y102" i="42"/>
  <c r="X140" i="42"/>
  <c r="X146" i="42" s="1"/>
  <c r="AC34" i="2"/>
  <c r="AF131" i="2" s="1"/>
  <c r="P17" i="2"/>
  <c r="I16" i="2"/>
  <c r="L113" i="2" s="1"/>
  <c r="P13" i="2"/>
  <c r="U110" i="2" s="1"/>
  <c r="V110" i="5"/>
  <c r="L110" i="5"/>
  <c r="M110" i="5"/>
  <c r="N110" i="5"/>
  <c r="O110" i="5"/>
  <c r="P110" i="5"/>
  <c r="Q110" i="5"/>
  <c r="R110" i="5"/>
  <c r="S110" i="5"/>
  <c r="T110" i="5"/>
  <c r="K110" i="5"/>
  <c r="U110" i="5"/>
  <c r="Y30" i="2"/>
  <c r="AB127" i="2" s="1"/>
  <c r="Y15" i="2"/>
  <c r="AB112" i="2" s="1"/>
  <c r="X35" i="2"/>
  <c r="X15" i="2"/>
  <c r="AA112" i="2" s="1"/>
  <c r="W12" i="2"/>
  <c r="Z109" i="2" s="1"/>
  <c r="V35" i="2"/>
  <c r="V26" i="2"/>
  <c r="U29" i="2"/>
  <c r="Y37" i="2"/>
  <c r="AB134" i="2" s="1"/>
  <c r="P20" i="2"/>
  <c r="J16" i="2"/>
  <c r="M113" i="2" s="1"/>
  <c r="J10" i="2"/>
  <c r="M107" i="2" s="1"/>
  <c r="K13" i="2"/>
  <c r="N110" i="2" s="1"/>
  <c r="M109" i="5"/>
  <c r="N109" i="5"/>
  <c r="O109" i="5"/>
  <c r="P109" i="5"/>
  <c r="Q109" i="5"/>
  <c r="R109" i="5"/>
  <c r="S109" i="5"/>
  <c r="T109" i="5"/>
  <c r="U109" i="5"/>
  <c r="V109" i="5"/>
  <c r="K109" i="5"/>
  <c r="L109" i="5"/>
  <c r="V124" i="12"/>
  <c r="V136" i="8"/>
  <c r="AC19" i="2"/>
  <c r="AF116" i="2" s="1"/>
  <c r="Y25" i="2"/>
  <c r="AB122" i="2" s="1"/>
  <c r="U34" i="2"/>
  <c r="X131" i="2" s="1"/>
  <c r="O37" i="2"/>
  <c r="R134" i="2" s="1"/>
  <c r="P34" i="2"/>
  <c r="U131" i="2" s="1"/>
  <c r="P27" i="2"/>
  <c r="U124" i="2" s="1"/>
  <c r="I19" i="2"/>
  <c r="L116" i="2" s="1"/>
  <c r="P15" i="2"/>
  <c r="U112" i="2" s="1"/>
  <c r="K10" i="2"/>
  <c r="N107" i="2" s="1"/>
  <c r="L16" i="2"/>
  <c r="O113" i="2" s="1"/>
  <c r="L19" i="2"/>
  <c r="O116" i="2" s="1"/>
  <c r="L22" i="2"/>
  <c r="O119" i="2" s="1"/>
  <c r="L25" i="2"/>
  <c r="O122" i="2" s="1"/>
  <c r="L28" i="2"/>
  <c r="O125" i="2" s="1"/>
  <c r="L31" i="2"/>
  <c r="O128" i="2" s="1"/>
  <c r="L34" i="2"/>
  <c r="O131" i="2" s="1"/>
  <c r="L37" i="2"/>
  <c r="O134" i="2" s="1"/>
  <c r="H124" i="12"/>
  <c r="H139" i="12"/>
  <c r="Y29" i="2"/>
  <c r="Y17" i="2"/>
  <c r="X33" i="2"/>
  <c r="AA130" i="2" s="1"/>
  <c r="X12" i="2"/>
  <c r="AA109" i="2" s="1"/>
  <c r="W38" i="2"/>
  <c r="W9" i="2"/>
  <c r="Z106" i="2" s="1"/>
  <c r="V33" i="2"/>
  <c r="Y130" i="2" s="1"/>
  <c r="V24" i="2"/>
  <c r="Y121" i="2" s="1"/>
  <c r="V12" i="2"/>
  <c r="Y109" i="2" s="1"/>
  <c r="U23" i="2"/>
  <c r="U31" i="2"/>
  <c r="X128" i="2" s="1"/>
  <c r="P37" i="2"/>
  <c r="U134" i="2" s="1"/>
  <c r="P30" i="2"/>
  <c r="U127" i="2" s="1"/>
  <c r="P23" i="2"/>
  <c r="K16" i="2"/>
  <c r="N113" i="2" s="1"/>
  <c r="P108" i="5"/>
  <c r="V148" i="8"/>
  <c r="V155" i="8" s="1"/>
  <c r="V63" i="8" s="1"/>
  <c r="V63" i="6" s="1"/>
  <c r="V63" i="4" s="1"/>
  <c r="AB28" i="2"/>
  <c r="AE125" i="2" s="1"/>
  <c r="Y13" i="2"/>
  <c r="AB110" i="2" s="1"/>
  <c r="V28" i="2"/>
  <c r="Y125" i="2" s="1"/>
  <c r="U19" i="2"/>
  <c r="X116" i="2" s="1"/>
  <c r="P33" i="2"/>
  <c r="U130" i="2" s="1"/>
  <c r="P26" i="2"/>
  <c r="I22" i="2"/>
  <c r="L119" i="2" s="1"/>
  <c r="J19" i="2"/>
  <c r="M116" i="2" s="1"/>
  <c r="P14" i="2"/>
  <c r="N16" i="2"/>
  <c r="Q113" i="2" s="1"/>
  <c r="V118" i="5"/>
  <c r="L118" i="5"/>
  <c r="M118" i="5"/>
  <c r="N118" i="5"/>
  <c r="O118" i="5"/>
  <c r="P118" i="5"/>
  <c r="K118" i="5"/>
  <c r="Q118" i="5"/>
  <c r="R118" i="5"/>
  <c r="S118" i="5"/>
  <c r="T118" i="5"/>
  <c r="U118" i="5"/>
  <c r="AA28" i="12"/>
  <c r="V142" i="8"/>
  <c r="W142" i="8" s="1"/>
  <c r="X142" i="8" s="1"/>
  <c r="Y142" i="8" s="1"/>
  <c r="Z142" i="8" s="1"/>
  <c r="AA142" i="8" s="1"/>
  <c r="AB142" i="8" s="1"/>
  <c r="AC142" i="8" s="1"/>
  <c r="AD142" i="8" s="1"/>
  <c r="AE142" i="8" s="1"/>
  <c r="V127" i="8"/>
  <c r="AC27" i="2"/>
  <c r="AF124" i="2" s="1"/>
  <c r="AC18" i="2"/>
  <c r="AF115" i="2" s="1"/>
  <c r="AC11" i="2"/>
  <c r="Y27" i="2"/>
  <c r="AB124" i="2" s="1"/>
  <c r="X29" i="2"/>
  <c r="X14" i="2"/>
  <c r="W32" i="2"/>
  <c r="W14" i="2"/>
  <c r="V32" i="2"/>
  <c r="V23" i="2"/>
  <c r="V9" i="2"/>
  <c r="Y106" i="2" s="1"/>
  <c r="V16" i="2"/>
  <c r="Y113" i="2" s="1"/>
  <c r="P36" i="2"/>
  <c r="U133" i="2" s="1"/>
  <c r="P29" i="2"/>
  <c r="P12" i="2"/>
  <c r="U109" i="2" s="1"/>
  <c r="M117" i="5"/>
  <c r="N117" i="5"/>
  <c r="O117" i="5"/>
  <c r="P117" i="5"/>
  <c r="Q117" i="5"/>
  <c r="R117" i="5"/>
  <c r="K117" i="5"/>
  <c r="S117" i="5"/>
  <c r="T117" i="5"/>
  <c r="U117" i="5"/>
  <c r="V117" i="5"/>
  <c r="L117" i="5"/>
  <c r="I127" i="12"/>
  <c r="H138" i="12"/>
  <c r="I138" i="12" s="1"/>
  <c r="M21" i="13"/>
  <c r="O108" i="5"/>
  <c r="U60" i="12"/>
  <c r="U60" i="6" s="1"/>
  <c r="AC47" i="36"/>
  <c r="N108" i="5"/>
  <c r="M108" i="5"/>
  <c r="K108" i="5"/>
  <c r="V129" i="12"/>
  <c r="AF105" i="12"/>
  <c r="L108" i="5"/>
  <c r="V47" i="36"/>
  <c r="V52" i="36" s="1"/>
  <c r="U108" i="5"/>
  <c r="AD116" i="36"/>
  <c r="AG116" i="36" s="1"/>
  <c r="S108" i="5"/>
  <c r="R108" i="5"/>
  <c r="V141" i="12"/>
  <c r="AD47" i="36"/>
  <c r="AD52" i="36" s="1"/>
  <c r="Q108" i="5"/>
  <c r="V103" i="32" l="1"/>
  <c r="V22" i="32" s="1"/>
  <c r="X21" i="19"/>
  <c r="AU125" i="2"/>
  <c r="AU107" i="2"/>
  <c r="T109" i="32"/>
  <c r="T28" i="32" s="1"/>
  <c r="AC4" i="6"/>
  <c r="G9" i="16"/>
  <c r="G11" i="16" s="1"/>
  <c r="G16" i="16"/>
  <c r="G21" i="16" s="1"/>
  <c r="Z21" i="23"/>
  <c r="N16" i="23"/>
  <c r="N21" i="23" s="1"/>
  <c r="AD21" i="19"/>
  <c r="Y21" i="23"/>
  <c r="X17" i="18"/>
  <c r="X21" i="18" s="1"/>
  <c r="AC109" i="32"/>
  <c r="AC28" i="32" s="1"/>
  <c r="X6" i="17"/>
  <c r="O17" i="19"/>
  <c r="O16" i="19"/>
  <c r="O21" i="19" s="1"/>
  <c r="X16" i="17"/>
  <c r="AA94" i="2"/>
  <c r="H122" i="12"/>
  <c r="I122" i="12" s="1"/>
  <c r="G131" i="12"/>
  <c r="O129" i="2"/>
  <c r="S93" i="32"/>
  <c r="S11" i="32" s="1"/>
  <c r="S120" i="32" s="1"/>
  <c r="H134" i="36"/>
  <c r="J93" i="32"/>
  <c r="J11" i="32" s="1"/>
  <c r="J120" i="32" s="1"/>
  <c r="I102" i="42"/>
  <c r="D102" i="36"/>
  <c r="H140" i="42"/>
  <c r="AF140" i="12"/>
  <c r="Y47" i="32"/>
  <c r="Y8" i="32" s="1"/>
  <c r="Y117" i="32" s="1"/>
  <c r="S47" i="32"/>
  <c r="S8" i="32" s="1"/>
  <c r="S117" i="32" s="1"/>
  <c r="M95" i="2"/>
  <c r="S79" i="32"/>
  <c r="S10" i="32" s="1"/>
  <c r="S119" i="32" s="1"/>
  <c r="N117" i="2"/>
  <c r="O117" i="2" s="1"/>
  <c r="P117" i="2" s="1"/>
  <c r="Q117" i="2" s="1"/>
  <c r="R117" i="2" s="1"/>
  <c r="U117" i="2" s="1"/>
  <c r="V117" i="2" s="1"/>
  <c r="W117" i="2" s="1"/>
  <c r="X117" i="2" s="1"/>
  <c r="Y117" i="2" s="1"/>
  <c r="Z117" i="2" s="1"/>
  <c r="AA117" i="2" s="1"/>
  <c r="AB117" i="2" s="1"/>
  <c r="AC117" i="2" s="1"/>
  <c r="AD117" i="2" s="1"/>
  <c r="N135" i="2"/>
  <c r="O135" i="2" s="1"/>
  <c r="P135" i="2" s="1"/>
  <c r="Q135" i="2" s="1"/>
  <c r="R135" i="2" s="1"/>
  <c r="S135" i="2" s="1"/>
  <c r="S64" i="32"/>
  <c r="S9" i="32" s="1"/>
  <c r="S118" i="32" s="1"/>
  <c r="O114" i="2"/>
  <c r="Q45" i="32"/>
  <c r="AE41" i="32"/>
  <c r="Q73" i="32"/>
  <c r="S76" i="5"/>
  <c r="N6" i="12" s="1"/>
  <c r="T144" i="8"/>
  <c r="T62" i="8" s="1"/>
  <c r="AU133" i="2"/>
  <c r="I128" i="12"/>
  <c r="J128" i="12" s="1"/>
  <c r="K128" i="12" s="1"/>
  <c r="L128" i="12" s="1"/>
  <c r="M128" i="12" s="1"/>
  <c r="N128" i="12" s="1"/>
  <c r="O128" i="12" s="1"/>
  <c r="P128" i="12" s="1"/>
  <c r="Q128" i="12" s="1"/>
  <c r="T114" i="5"/>
  <c r="T121" i="5" s="1"/>
  <c r="U142" i="12"/>
  <c r="V142" i="12" s="1"/>
  <c r="W142" i="12" s="1"/>
  <c r="X142" i="12" s="1"/>
  <c r="Y142" i="12" s="1"/>
  <c r="Z142" i="12" s="1"/>
  <c r="AA142" i="12" s="1"/>
  <c r="AB142" i="12" s="1"/>
  <c r="AC142" i="12" s="1"/>
  <c r="AD142" i="12" s="1"/>
  <c r="AE142" i="12" s="1"/>
  <c r="AG109" i="2"/>
  <c r="T131" i="8"/>
  <c r="T61" i="8" s="1"/>
  <c r="AG131" i="2"/>
  <c r="Q60" i="32"/>
  <c r="AF127" i="12"/>
  <c r="J64" i="32"/>
  <c r="J9" i="32" s="1"/>
  <c r="J118" i="32" s="1"/>
  <c r="R140" i="12"/>
  <c r="U138" i="12"/>
  <c r="V138" i="12" s="1"/>
  <c r="W138" i="12" s="1"/>
  <c r="X138" i="12" s="1"/>
  <c r="Y138" i="12" s="1"/>
  <c r="Z138" i="12" s="1"/>
  <c r="AA138" i="12" s="1"/>
  <c r="AB138" i="12" s="1"/>
  <c r="AC138" i="12" s="1"/>
  <c r="AD138" i="12" s="1"/>
  <c r="AE138" i="12" s="1"/>
  <c r="T144" i="12"/>
  <c r="F131" i="12"/>
  <c r="F61" i="12" s="1"/>
  <c r="F61" i="6" s="1"/>
  <c r="F61" i="4" s="1"/>
  <c r="V108" i="5"/>
  <c r="W108" i="5" s="1"/>
  <c r="AE45" i="32"/>
  <c r="N47" i="32"/>
  <c r="U126" i="12"/>
  <c r="V126" i="12" s="1"/>
  <c r="W126" i="12" s="1"/>
  <c r="X126" i="12" s="1"/>
  <c r="Y126" i="12" s="1"/>
  <c r="Z126" i="12" s="1"/>
  <c r="AA126" i="12" s="1"/>
  <c r="AB126" i="12" s="1"/>
  <c r="AC126" i="12" s="1"/>
  <c r="AD126" i="12" s="1"/>
  <c r="AE126" i="12" s="1"/>
  <c r="AA64" i="32"/>
  <c r="AA9" i="32" s="1"/>
  <c r="AA118" i="32" s="1"/>
  <c r="Q39" i="32"/>
  <c r="Q42" i="32"/>
  <c r="AB79" i="32"/>
  <c r="AB10" i="32" s="1"/>
  <c r="AB119" i="32" s="1"/>
  <c r="AE44" i="32"/>
  <c r="U139" i="12"/>
  <c r="V139" i="12" s="1"/>
  <c r="W139" i="12" s="1"/>
  <c r="X139" i="12" s="1"/>
  <c r="Y139" i="12" s="1"/>
  <c r="Z139" i="12" s="1"/>
  <c r="AA139" i="12" s="1"/>
  <c r="AB139" i="12" s="1"/>
  <c r="AC139" i="12" s="1"/>
  <c r="AD139" i="12" s="1"/>
  <c r="AE139" i="12" s="1"/>
  <c r="AA79" i="32"/>
  <c r="AA10" i="32" s="1"/>
  <c r="AA119" i="32" s="1"/>
  <c r="T131" i="12"/>
  <c r="T61" i="12" s="1"/>
  <c r="G124" i="8"/>
  <c r="H124" i="8" s="1"/>
  <c r="I124" i="8" s="1"/>
  <c r="J124" i="8" s="1"/>
  <c r="K124" i="8" s="1"/>
  <c r="L124" i="8" s="1"/>
  <c r="M124" i="8" s="1"/>
  <c r="N124" i="8" s="1"/>
  <c r="O124" i="8" s="1"/>
  <c r="P124" i="8" s="1"/>
  <c r="Q124" i="8" s="1"/>
  <c r="AG112" i="2"/>
  <c r="AG134" i="2"/>
  <c r="S116" i="2"/>
  <c r="S125" i="2"/>
  <c r="AU104" i="2"/>
  <c r="S145" i="2"/>
  <c r="T17" i="18"/>
  <c r="T21" i="18" s="1"/>
  <c r="V6" i="17"/>
  <c r="L160" i="42"/>
  <c r="L163" i="42" s="1"/>
  <c r="L167" i="42" s="1"/>
  <c r="G49" i="42"/>
  <c r="G95" i="4" s="1"/>
  <c r="G124" i="4" s="1"/>
  <c r="G117" i="42"/>
  <c r="O141" i="36"/>
  <c r="F93" i="42"/>
  <c r="G168" i="42"/>
  <c r="K178" i="2"/>
  <c r="L178" i="2" s="1"/>
  <c r="M178" i="2" s="1"/>
  <c r="N178" i="2" s="1"/>
  <c r="O178" i="2" s="1"/>
  <c r="P178" i="2" s="1"/>
  <c r="Q178" i="2" s="1"/>
  <c r="R178" i="2" s="1"/>
  <c r="U178" i="2" s="1"/>
  <c r="V178" i="2" s="1"/>
  <c r="W178" i="2" s="1"/>
  <c r="X178" i="2" s="1"/>
  <c r="Y178" i="2" s="1"/>
  <c r="Z178" i="2" s="1"/>
  <c r="AA178" i="2" s="1"/>
  <c r="AB178" i="2" s="1"/>
  <c r="AC178" i="2" s="1"/>
  <c r="AD178" i="2" s="1"/>
  <c r="AE178" i="2" s="1"/>
  <c r="AF178" i="2" s="1"/>
  <c r="AI178" i="2" s="1"/>
  <c r="K181" i="2"/>
  <c r="L181" i="2" s="1"/>
  <c r="M181" i="2" s="1"/>
  <c r="N181" i="2" s="1"/>
  <c r="O181" i="2" s="1"/>
  <c r="P181" i="2" s="1"/>
  <c r="Q181" i="2" s="1"/>
  <c r="R181" i="2" s="1"/>
  <c r="U181" i="2" s="1"/>
  <c r="V181" i="2" s="1"/>
  <c r="W181" i="2" s="1"/>
  <c r="X181" i="2" s="1"/>
  <c r="Y181" i="2" s="1"/>
  <c r="Z181" i="2" s="1"/>
  <c r="AA181" i="2" s="1"/>
  <c r="AB181" i="2" s="1"/>
  <c r="AC181" i="2" s="1"/>
  <c r="AD181" i="2" s="1"/>
  <c r="AE181" i="2" s="1"/>
  <c r="AF181" i="2" s="1"/>
  <c r="AI181" i="2" s="1"/>
  <c r="AJ181" i="2" s="1"/>
  <c r="K180" i="2"/>
  <c r="L180" i="2" s="1"/>
  <c r="M180" i="2" s="1"/>
  <c r="N180" i="2" s="1"/>
  <c r="K176" i="2"/>
  <c r="L176" i="2" s="1"/>
  <c r="M176" i="2" s="1"/>
  <c r="N176" i="2" s="1"/>
  <c r="O176" i="2" s="1"/>
  <c r="P176" i="2" s="1"/>
  <c r="Q176" i="2" s="1"/>
  <c r="R176" i="2" s="1"/>
  <c r="U176" i="2" s="1"/>
  <c r="V176" i="2" s="1"/>
  <c r="W176" i="2" s="1"/>
  <c r="X176" i="2" s="1"/>
  <c r="Y176" i="2" s="1"/>
  <c r="Z176" i="2" s="1"/>
  <c r="AA176" i="2" s="1"/>
  <c r="AB176" i="2" s="1"/>
  <c r="AC176" i="2" s="1"/>
  <c r="AD176" i="2" s="1"/>
  <c r="AE176" i="2" s="1"/>
  <c r="AF176" i="2" s="1"/>
  <c r="AI176" i="2" s="1"/>
  <c r="AD67" i="17"/>
  <c r="V67" i="17"/>
  <c r="AF79" i="4"/>
  <c r="AC171" i="4"/>
  <c r="AC185" i="13"/>
  <c r="Y185" i="13"/>
  <c r="Y171" i="4"/>
  <c r="V185" i="13"/>
  <c r="V171" i="4"/>
  <c r="AG67" i="13"/>
  <c r="AG159" i="13"/>
  <c r="AG39" i="13"/>
  <c r="AG62" i="13"/>
  <c r="AG49" i="13"/>
  <c r="AG11" i="13"/>
  <c r="AG72" i="13"/>
  <c r="AG10" i="13"/>
  <c r="AG20" i="13"/>
  <c r="AG40" i="13"/>
  <c r="AG32" i="13"/>
  <c r="AG146" i="13"/>
  <c r="AG37" i="13"/>
  <c r="AG48" i="13"/>
  <c r="AG85" i="13"/>
  <c r="AG87" i="13"/>
  <c r="AF171" i="4"/>
  <c r="AG14" i="13"/>
  <c r="AG74" i="13"/>
  <c r="AG31" i="13"/>
  <c r="AG63" i="13"/>
  <c r="AG64" i="13"/>
  <c r="AG75" i="13"/>
  <c r="AG71" i="13"/>
  <c r="AG50" i="13"/>
  <c r="AG13" i="13"/>
  <c r="AG41" i="13"/>
  <c r="AG42" i="13"/>
  <c r="AG56" i="13"/>
  <c r="AG47" i="13"/>
  <c r="AG33" i="13"/>
  <c r="AG94" i="13"/>
  <c r="AG23" i="13"/>
  <c r="AG24" i="13"/>
  <c r="AG34" i="13"/>
  <c r="AF185" i="13"/>
  <c r="AG185" i="13" s="1"/>
  <c r="AG15" i="13"/>
  <c r="AG66" i="13"/>
  <c r="AG107" i="13"/>
  <c r="AG6" i="13"/>
  <c r="AG16" i="13"/>
  <c r="AG120" i="13"/>
  <c r="AG43" i="13"/>
  <c r="AG44" i="13"/>
  <c r="AG77" i="13"/>
  <c r="AG78" i="13"/>
  <c r="AG30" i="13"/>
  <c r="AG69" i="13"/>
  <c r="AG25" i="13"/>
  <c r="AG26" i="13"/>
  <c r="AG59" i="13"/>
  <c r="AG60" i="13"/>
  <c r="AG76" i="13"/>
  <c r="AG45" i="13"/>
  <c r="AG133" i="13"/>
  <c r="AG8" i="13"/>
  <c r="AG36" i="13"/>
  <c r="AG19" i="13"/>
  <c r="AG9" i="13"/>
  <c r="AG21" i="13"/>
  <c r="AG57" i="13"/>
  <c r="AG27" i="13"/>
  <c r="AG70" i="13"/>
  <c r="AG83" i="13"/>
  <c r="AG18" i="13"/>
  <c r="AG172" i="13"/>
  <c r="AG35" i="13"/>
  <c r="AG7" i="13"/>
  <c r="AG46" i="13"/>
  <c r="AG61" i="13"/>
  <c r="AG84" i="13"/>
  <c r="AG73" i="13"/>
  <c r="AG17" i="13"/>
  <c r="AG28" i="13"/>
  <c r="AF26" i="6"/>
  <c r="AD24" i="4"/>
  <c r="AD28" i="4" s="1"/>
  <c r="AD116" i="4" s="1"/>
  <c r="AD28" i="6"/>
  <c r="AF24" i="6"/>
  <c r="AF25" i="6"/>
  <c r="Y24" i="17"/>
  <c r="Y24" i="4" s="1"/>
  <c r="N91" i="5"/>
  <c r="I30" i="8" s="1"/>
  <c r="I37" i="8" s="1"/>
  <c r="O91" i="5"/>
  <c r="J30" i="8" s="1"/>
  <c r="J37" i="8" s="1"/>
  <c r="Y26" i="17"/>
  <c r="Y26" i="4" s="1"/>
  <c r="Y4" i="17"/>
  <c r="Y25" i="17"/>
  <c r="Y25" i="4" s="1"/>
  <c r="Y28" i="4" s="1"/>
  <c r="Y116" i="4" s="1"/>
  <c r="J135" i="4" s="1"/>
  <c r="X105" i="32"/>
  <c r="X24" i="32" s="1"/>
  <c r="J30" i="17"/>
  <c r="J37" i="17" s="1"/>
  <c r="V26" i="17"/>
  <c r="V26" i="4" s="1"/>
  <c r="V25" i="17"/>
  <c r="V25" i="4" s="1"/>
  <c r="V23" i="17"/>
  <c r="V23" i="4" s="1"/>
  <c r="V24" i="17"/>
  <c r="V24" i="4" s="1"/>
  <c r="V4" i="17"/>
  <c r="AA16" i="18"/>
  <c r="AA21" i="18" s="1"/>
  <c r="L16" i="8"/>
  <c r="L21" i="8" s="1"/>
  <c r="AC16" i="18"/>
  <c r="AC21" i="18" s="1"/>
  <c r="Y17" i="18"/>
  <c r="Y21" i="18" s="1"/>
  <c r="AD109" i="32"/>
  <c r="AD28" i="32" s="1"/>
  <c r="Z21" i="19"/>
  <c r="AL118" i="5"/>
  <c r="V105" i="32"/>
  <c r="V24" i="32" s="1"/>
  <c r="W4" i="18"/>
  <c r="W105" i="32"/>
  <c r="W24" i="32" s="1"/>
  <c r="U26" i="17"/>
  <c r="U26" i="4" s="1"/>
  <c r="U25" i="17"/>
  <c r="U25" i="4" s="1"/>
  <c r="U24" i="17"/>
  <c r="U24" i="4" s="1"/>
  <c r="AB105" i="32"/>
  <c r="AC121" i="5"/>
  <c r="X83" i="12" s="1"/>
  <c r="X85" i="12" s="1"/>
  <c r="AB25" i="17"/>
  <c r="AB25" i="4" s="1"/>
  <c r="AB23" i="17"/>
  <c r="AB23" i="4" s="1"/>
  <c r="U4" i="17"/>
  <c r="U105" i="32"/>
  <c r="U24" i="32" s="1"/>
  <c r="W109" i="32"/>
  <c r="W28" i="32" s="1"/>
  <c r="K114" i="5"/>
  <c r="M16" i="18"/>
  <c r="M17" i="18"/>
  <c r="L82" i="5"/>
  <c r="G6" i="20" s="1"/>
  <c r="G17" i="20" s="1"/>
  <c r="L72" i="5"/>
  <c r="G6" i="8" s="1"/>
  <c r="V16" i="17"/>
  <c r="V17" i="18"/>
  <c r="V21" i="18" s="1"/>
  <c r="F17" i="18"/>
  <c r="F21" i="18" s="1"/>
  <c r="K16" i="18"/>
  <c r="K17" i="18"/>
  <c r="Z105" i="32"/>
  <c r="Z24" i="32" s="1"/>
  <c r="AA4" i="18"/>
  <c r="AA23" i="17" s="1"/>
  <c r="AA23" i="4" s="1"/>
  <c r="AA105" i="32"/>
  <c r="AA24" i="32" s="1"/>
  <c r="Z4" i="18"/>
  <c r="AL114" i="5"/>
  <c r="Y105" i="32"/>
  <c r="Y24" i="32" s="1"/>
  <c r="AC105" i="32"/>
  <c r="AC24" i="32" s="1"/>
  <c r="AD105" i="32"/>
  <c r="AD24" i="32" s="1"/>
  <c r="AJ121" i="5"/>
  <c r="AD83" i="20" s="1"/>
  <c r="AF121" i="5"/>
  <c r="Z83" i="20" s="1"/>
  <c r="AD4" i="17"/>
  <c r="T105" i="32"/>
  <c r="T24" i="32" s="1"/>
  <c r="U78" i="5"/>
  <c r="P6" i="18" s="1"/>
  <c r="F21" i="23"/>
  <c r="Q87" i="5"/>
  <c r="U16" i="16"/>
  <c r="AL80" i="5"/>
  <c r="Y16" i="17"/>
  <c r="L9" i="8"/>
  <c r="L11" i="8" s="1"/>
  <c r="AE16" i="16"/>
  <c r="AE21" i="16" s="1"/>
  <c r="U17" i="16"/>
  <c r="AE9" i="16"/>
  <c r="AE11" i="16" s="1"/>
  <c r="V21" i="16"/>
  <c r="AD6" i="17"/>
  <c r="R9" i="13"/>
  <c r="R11" i="13" s="1"/>
  <c r="P16" i="20"/>
  <c r="P82" i="5"/>
  <c r="K6" i="20" s="1"/>
  <c r="K16" i="20" s="1"/>
  <c r="P17" i="20"/>
  <c r="M82" i="5"/>
  <c r="H6" i="20" s="1"/>
  <c r="H16" i="20" s="1"/>
  <c r="N16" i="20"/>
  <c r="T82" i="5"/>
  <c r="O6" i="20" s="1"/>
  <c r="O9" i="20" s="1"/>
  <c r="O11" i="20" s="1"/>
  <c r="N17" i="20"/>
  <c r="L37" i="18"/>
  <c r="L30" i="17"/>
  <c r="L37" i="17" s="1"/>
  <c r="R30" i="16"/>
  <c r="Y99" i="5" s="1"/>
  <c r="G30" i="17"/>
  <c r="G37" i="17" s="1"/>
  <c r="P30" i="17"/>
  <c r="P37" i="17" s="1"/>
  <c r="Q30" i="17"/>
  <c r="Q37" i="17" s="1"/>
  <c r="W99" i="5"/>
  <c r="K30" i="17"/>
  <c r="K37" i="17" s="1"/>
  <c r="H30" i="17"/>
  <c r="H37" i="17" s="1"/>
  <c r="O30" i="17"/>
  <c r="O37" i="17" s="1"/>
  <c r="M30" i="17"/>
  <c r="M37" i="17" s="1"/>
  <c r="X30" i="17"/>
  <c r="X37" i="17" s="1"/>
  <c r="R37" i="13"/>
  <c r="U109" i="32"/>
  <c r="U28" i="32" s="1"/>
  <c r="U91" i="5"/>
  <c r="P30" i="8" s="1"/>
  <c r="T91" i="5"/>
  <c r="O30" i="8" s="1"/>
  <c r="O37" i="8" s="1"/>
  <c r="V91" i="5"/>
  <c r="V105" i="5" s="1"/>
  <c r="K91" i="5"/>
  <c r="F30" i="8" s="1"/>
  <c r="F37" i="8" s="1"/>
  <c r="P91" i="5"/>
  <c r="K30" i="8" s="1"/>
  <c r="K37" i="8" s="1"/>
  <c r="AH91" i="5"/>
  <c r="Z91" i="5"/>
  <c r="AB91" i="5"/>
  <c r="AF91" i="5"/>
  <c r="Z30" i="8" s="1"/>
  <c r="Z37" i="8" s="1"/>
  <c r="AG91" i="5"/>
  <c r="AA30" i="8" s="1"/>
  <c r="AA30" i="6" s="1"/>
  <c r="AC91" i="5"/>
  <c r="AE91" i="5"/>
  <c r="Y30" i="8" s="1"/>
  <c r="Y37" i="8" s="1"/>
  <c r="AJ91" i="5"/>
  <c r="AD30" i="8" s="1"/>
  <c r="AD37" i="8" s="1"/>
  <c r="Q91" i="5"/>
  <c r="L30" i="8" s="1"/>
  <c r="L37" i="8" s="1"/>
  <c r="R91" i="5"/>
  <c r="R105" i="5" s="1"/>
  <c r="S91" i="5"/>
  <c r="AD91" i="5"/>
  <c r="X30" i="8" s="1"/>
  <c r="X37" i="8" s="1"/>
  <c r="AE30" i="8"/>
  <c r="AE30" i="6" s="1"/>
  <c r="I37" i="12"/>
  <c r="R30" i="12"/>
  <c r="M37" i="23"/>
  <c r="T37" i="20"/>
  <c r="AF30" i="20"/>
  <c r="AM101" i="5" s="1"/>
  <c r="W73" i="5"/>
  <c r="F6" i="9"/>
  <c r="F9" i="9" s="1"/>
  <c r="Z66" i="5"/>
  <c r="Z82" i="5"/>
  <c r="Z87" i="5" s="1"/>
  <c r="F17" i="20"/>
  <c r="Y16" i="20"/>
  <c r="F16" i="20"/>
  <c r="Y17" i="20"/>
  <c r="AD16" i="16"/>
  <c r="AD17" i="16"/>
  <c r="AD9" i="16"/>
  <c r="AD11" i="16" s="1"/>
  <c r="M17" i="16"/>
  <c r="M9" i="16"/>
  <c r="M11" i="16" s="1"/>
  <c r="M16" i="16"/>
  <c r="N80" i="5"/>
  <c r="I6" i="16" s="1"/>
  <c r="I16" i="16" s="1"/>
  <c r="O80" i="5"/>
  <c r="J6" i="16" s="1"/>
  <c r="J16" i="16" s="1"/>
  <c r="K80" i="5"/>
  <c r="F6" i="16" s="1"/>
  <c r="F6" i="17" s="1"/>
  <c r="Q17" i="23"/>
  <c r="J9" i="23"/>
  <c r="J11" i="23" s="1"/>
  <c r="J16" i="23"/>
  <c r="J21" i="23" s="1"/>
  <c r="H9" i="23"/>
  <c r="H11" i="23" s="1"/>
  <c r="H17" i="23"/>
  <c r="H21" i="23" s="1"/>
  <c r="W81" i="5"/>
  <c r="Q16" i="23"/>
  <c r="K16" i="19"/>
  <c r="K21" i="19" s="1"/>
  <c r="F17" i="19"/>
  <c r="F21" i="19" s="1"/>
  <c r="K17" i="19"/>
  <c r="M6" i="17"/>
  <c r="F9" i="19"/>
  <c r="F11" i="19" s="1"/>
  <c r="I17" i="19"/>
  <c r="M16" i="19"/>
  <c r="R6" i="19"/>
  <c r="Y79" i="5" s="1"/>
  <c r="M17" i="19"/>
  <c r="J9" i="19"/>
  <c r="J11" i="19" s="1"/>
  <c r="J16" i="19"/>
  <c r="J17" i="19"/>
  <c r="Q17" i="19"/>
  <c r="Q16" i="19"/>
  <c r="I16" i="19"/>
  <c r="AC21" i="23"/>
  <c r="K6" i="17"/>
  <c r="N9" i="19"/>
  <c r="N11" i="19" s="1"/>
  <c r="N16" i="19"/>
  <c r="N17" i="19"/>
  <c r="W79" i="5"/>
  <c r="X25" i="17"/>
  <c r="X25" i="4" s="1"/>
  <c r="Z103" i="32"/>
  <c r="Z22" i="32" s="1"/>
  <c r="AA4" i="12"/>
  <c r="K16" i="12"/>
  <c r="K9" i="12"/>
  <c r="K11" i="12" s="1"/>
  <c r="K17" i="12"/>
  <c r="AC21" i="19"/>
  <c r="T103" i="32"/>
  <c r="T22" i="32" s="1"/>
  <c r="U4" i="12"/>
  <c r="U103" i="32"/>
  <c r="U22" i="32" s="1"/>
  <c r="Q91" i="32"/>
  <c r="AG133" i="2"/>
  <c r="S107" i="2"/>
  <c r="Q55" i="32"/>
  <c r="U120" i="2"/>
  <c r="V120" i="2" s="1"/>
  <c r="W120" i="2" s="1"/>
  <c r="X120" i="2" s="1"/>
  <c r="Y120" i="2" s="1"/>
  <c r="Z120" i="2" s="1"/>
  <c r="AA120" i="2" s="1"/>
  <c r="AB120" i="2" s="1"/>
  <c r="AC120" i="2" s="1"/>
  <c r="AD120" i="2" s="1"/>
  <c r="AE120" i="2" s="1"/>
  <c r="AF120" i="2" s="1"/>
  <c r="AI120" i="2" s="1"/>
  <c r="Q38" i="32"/>
  <c r="U111" i="2"/>
  <c r="V111" i="2" s="1"/>
  <c r="W111" i="2" s="1"/>
  <c r="X111" i="2" s="1"/>
  <c r="Y111" i="2" s="1"/>
  <c r="Z111" i="2" s="1"/>
  <c r="AA111" i="2" s="1"/>
  <c r="AB111" i="2" s="1"/>
  <c r="AC111" i="2" s="1"/>
  <c r="AD111" i="2" s="1"/>
  <c r="AE111" i="2" s="1"/>
  <c r="AF111" i="2" s="1"/>
  <c r="AI111" i="2" s="1"/>
  <c r="AJ111" i="2" s="1"/>
  <c r="M64" i="32"/>
  <c r="M9" i="32" s="1"/>
  <c r="M118" i="32" s="1"/>
  <c r="AE85" i="32"/>
  <c r="Z57" i="5"/>
  <c r="U126" i="2"/>
  <c r="V126" i="2" s="1"/>
  <c r="W126" i="2" s="1"/>
  <c r="X126" i="2" s="1"/>
  <c r="Y126" i="2" s="1"/>
  <c r="Z126" i="2" s="1"/>
  <c r="AA126" i="2" s="1"/>
  <c r="AB126" i="2" s="1"/>
  <c r="AC126" i="2" s="1"/>
  <c r="AD126" i="2" s="1"/>
  <c r="AE126" i="2" s="1"/>
  <c r="AF126" i="2" s="1"/>
  <c r="AI126" i="2" s="1"/>
  <c r="AJ126" i="2" s="1"/>
  <c r="AK126" i="2" s="1"/>
  <c r="AL126" i="2" s="1"/>
  <c r="AM126" i="2" s="1"/>
  <c r="AN126" i="2" s="1"/>
  <c r="AO126" i="2" s="1"/>
  <c r="AP126" i="2" s="1"/>
  <c r="AQ126" i="2" s="1"/>
  <c r="AR126" i="2" s="1"/>
  <c r="AS126" i="2" s="1"/>
  <c r="AT126" i="2" s="1"/>
  <c r="S142" i="2"/>
  <c r="W199" i="2"/>
  <c r="S139" i="2"/>
  <c r="U144" i="8"/>
  <c r="U62" i="8" s="1"/>
  <c r="Q56" i="32"/>
  <c r="S115" i="2"/>
  <c r="M79" i="32"/>
  <c r="M10" i="32" s="1"/>
  <c r="M119" i="32" s="1"/>
  <c r="AE54" i="32"/>
  <c r="AE55" i="32"/>
  <c r="W45" i="5"/>
  <c r="H59" i="4"/>
  <c r="R125" i="12"/>
  <c r="Y59" i="4"/>
  <c r="Y67" i="17"/>
  <c r="M47" i="32"/>
  <c r="S122" i="2"/>
  <c r="S104" i="2"/>
  <c r="Q76" i="32"/>
  <c r="N64" i="32"/>
  <c r="N9" i="32" s="1"/>
  <c r="N118" i="32" s="1"/>
  <c r="AE58" i="32"/>
  <c r="R140" i="8"/>
  <c r="Z67" i="17"/>
  <c r="Z59" i="4"/>
  <c r="AD93" i="32"/>
  <c r="AD11" i="32" s="1"/>
  <c r="AD120" i="32" s="1"/>
  <c r="O78" i="5"/>
  <c r="J6" i="18" s="1"/>
  <c r="J16" i="18" s="1"/>
  <c r="S110" i="2"/>
  <c r="J47" i="32"/>
  <c r="J8" i="32" s="1"/>
  <c r="J117" i="32" s="1"/>
  <c r="Z47" i="32"/>
  <c r="Z8" i="32" s="1"/>
  <c r="Z117" i="32" s="1"/>
  <c r="G16" i="18"/>
  <c r="G16" i="17" s="1"/>
  <c r="G17" i="18"/>
  <c r="G6" i="17"/>
  <c r="H17" i="18"/>
  <c r="H16" i="18"/>
  <c r="V132" i="2"/>
  <c r="W132" i="2" s="1"/>
  <c r="X132" i="2" s="1"/>
  <c r="Y132" i="2" s="1"/>
  <c r="Z132" i="2" s="1"/>
  <c r="AA132" i="2" s="1"/>
  <c r="AB132" i="2" s="1"/>
  <c r="AC132" i="2" s="1"/>
  <c r="AD132" i="2" s="1"/>
  <c r="AE132" i="2" s="1"/>
  <c r="AF132" i="2" s="1"/>
  <c r="AI132" i="2" s="1"/>
  <c r="AJ132" i="2" s="1"/>
  <c r="AG119" i="2"/>
  <c r="K164" i="2"/>
  <c r="L164" i="2" s="1"/>
  <c r="M164" i="2" s="1"/>
  <c r="N164" i="2" s="1"/>
  <c r="O164" i="2" s="1"/>
  <c r="P164" i="2" s="1"/>
  <c r="Q164" i="2" s="1"/>
  <c r="R164" i="2" s="1"/>
  <c r="U164" i="2" s="1"/>
  <c r="V164" i="2" s="1"/>
  <c r="W164" i="2" s="1"/>
  <c r="X164" i="2" s="1"/>
  <c r="Y164" i="2" s="1"/>
  <c r="Z164" i="2" s="1"/>
  <c r="AA164" i="2" s="1"/>
  <c r="AB164" i="2" s="1"/>
  <c r="AC164" i="2" s="1"/>
  <c r="AD164" i="2" s="1"/>
  <c r="AE164" i="2" s="1"/>
  <c r="AF164" i="2" s="1"/>
  <c r="AI164" i="2" s="1"/>
  <c r="AA199" i="2"/>
  <c r="AB199" i="2"/>
  <c r="AK199" i="2"/>
  <c r="AG154" i="2"/>
  <c r="AG137" i="2"/>
  <c r="AU148" i="2"/>
  <c r="AU143" i="2"/>
  <c r="AU128" i="2"/>
  <c r="K171" i="2"/>
  <c r="L171" i="2" s="1"/>
  <c r="M171" i="2" s="1"/>
  <c r="N171" i="2" s="1"/>
  <c r="O171" i="2" s="1"/>
  <c r="P171" i="2" s="1"/>
  <c r="Q171" i="2" s="1"/>
  <c r="R171" i="2" s="1"/>
  <c r="U171" i="2" s="1"/>
  <c r="V171" i="2" s="1"/>
  <c r="W171" i="2" s="1"/>
  <c r="X171" i="2" s="1"/>
  <c r="Y171" i="2" s="1"/>
  <c r="Z171" i="2" s="1"/>
  <c r="AA171" i="2" s="1"/>
  <c r="AB171" i="2" s="1"/>
  <c r="AC171" i="2" s="1"/>
  <c r="AD171" i="2" s="1"/>
  <c r="AE171" i="2" s="1"/>
  <c r="AF171" i="2" s="1"/>
  <c r="AI171" i="2" s="1"/>
  <c r="AJ171" i="2" s="1"/>
  <c r="K163" i="2"/>
  <c r="L163" i="2" s="1"/>
  <c r="M163" i="2" s="1"/>
  <c r="N163" i="2" s="1"/>
  <c r="O163" i="2" s="1"/>
  <c r="P163" i="2" s="1"/>
  <c r="Q163" i="2" s="1"/>
  <c r="R163" i="2" s="1"/>
  <c r="U163" i="2" s="1"/>
  <c r="V199" i="2"/>
  <c r="W186" i="42" s="1"/>
  <c r="AG157" i="2"/>
  <c r="K123" i="2"/>
  <c r="L123" i="2" s="1"/>
  <c r="M123" i="2" s="1"/>
  <c r="N123" i="2" s="1"/>
  <c r="O123" i="2" s="1"/>
  <c r="P123" i="2" s="1"/>
  <c r="Q123" i="2" s="1"/>
  <c r="R123" i="2" s="1"/>
  <c r="U123" i="2" s="1"/>
  <c r="S134" i="2"/>
  <c r="AE88" i="32"/>
  <c r="AE71" i="32"/>
  <c r="AE72" i="32"/>
  <c r="AD47" i="32"/>
  <c r="W42" i="5"/>
  <c r="AU103" i="2"/>
  <c r="S154" i="2"/>
  <c r="K170" i="2"/>
  <c r="L170" i="2" s="1"/>
  <c r="M170" i="2" s="1"/>
  <c r="N170" i="2" s="1"/>
  <c r="O170" i="2" s="1"/>
  <c r="P170" i="2" s="1"/>
  <c r="Q170" i="2" s="1"/>
  <c r="R170" i="2" s="1"/>
  <c r="U170" i="2" s="1"/>
  <c r="AG128" i="2"/>
  <c r="AG143" i="2"/>
  <c r="R199" i="2"/>
  <c r="AU145" i="2"/>
  <c r="AG130" i="2"/>
  <c r="Q88" i="32"/>
  <c r="U79" i="32"/>
  <c r="U10" i="32" s="1"/>
  <c r="U119" i="32" s="1"/>
  <c r="AE89" i="32"/>
  <c r="AG81" i="2"/>
  <c r="S146" i="2"/>
  <c r="S148" i="2"/>
  <c r="S140" i="2"/>
  <c r="K172" i="2"/>
  <c r="L172" i="2" s="1"/>
  <c r="M172" i="2" s="1"/>
  <c r="N172" i="2" s="1"/>
  <c r="O172" i="2" s="1"/>
  <c r="P172" i="2" s="1"/>
  <c r="Q172" i="2" s="1"/>
  <c r="R172" i="2" s="1"/>
  <c r="U172" i="2" s="1"/>
  <c r="K177" i="2"/>
  <c r="L177" i="2" s="1"/>
  <c r="M177" i="2" s="1"/>
  <c r="N177" i="2" s="1"/>
  <c r="O177" i="2" s="1"/>
  <c r="P177" i="2" s="1"/>
  <c r="Q177" i="2" s="1"/>
  <c r="R177" i="2" s="1"/>
  <c r="U177" i="2" s="1"/>
  <c r="V177" i="2" s="1"/>
  <c r="W177" i="2" s="1"/>
  <c r="X177" i="2" s="1"/>
  <c r="Y177" i="2" s="1"/>
  <c r="Z177" i="2" s="1"/>
  <c r="AA177" i="2" s="1"/>
  <c r="AB177" i="2" s="1"/>
  <c r="AC177" i="2" s="1"/>
  <c r="AD177" i="2" s="1"/>
  <c r="AE177" i="2" s="1"/>
  <c r="AF177" i="2" s="1"/>
  <c r="AI177" i="2" s="1"/>
  <c r="AJ177" i="2" s="1"/>
  <c r="AG125" i="2"/>
  <c r="AF199" i="2"/>
  <c r="AU154" i="2"/>
  <c r="AU151" i="2"/>
  <c r="P59" i="4"/>
  <c r="P67" i="17"/>
  <c r="Q90" i="32"/>
  <c r="Q74" i="32"/>
  <c r="AB47" i="32"/>
  <c r="AU124" i="2"/>
  <c r="K199" i="2"/>
  <c r="J186" i="42" s="1"/>
  <c r="K167" i="2"/>
  <c r="L167" i="2" s="1"/>
  <c r="M167" i="2" s="1"/>
  <c r="N167" i="2" s="1"/>
  <c r="O167" i="2" s="1"/>
  <c r="P167" i="2" s="1"/>
  <c r="Q167" i="2" s="1"/>
  <c r="R167" i="2" s="1"/>
  <c r="U167" i="2" s="1"/>
  <c r="V167" i="2" s="1"/>
  <c r="W167" i="2" s="1"/>
  <c r="X167" i="2" s="1"/>
  <c r="Y167" i="2" s="1"/>
  <c r="Z167" i="2" s="1"/>
  <c r="AA167" i="2" s="1"/>
  <c r="AB167" i="2" s="1"/>
  <c r="AC167" i="2" s="1"/>
  <c r="AD167" i="2" s="1"/>
  <c r="AE167" i="2" s="1"/>
  <c r="AF167" i="2" s="1"/>
  <c r="AI167" i="2" s="1"/>
  <c r="AJ167" i="2" s="1"/>
  <c r="K162" i="2"/>
  <c r="L162" i="2" s="1"/>
  <c r="M162" i="2" s="1"/>
  <c r="N162" i="2" s="1"/>
  <c r="O162" i="2" s="1"/>
  <c r="P162" i="2" s="1"/>
  <c r="Q162" i="2" s="1"/>
  <c r="R162" i="2" s="1"/>
  <c r="U162" i="2" s="1"/>
  <c r="V162" i="2" s="1"/>
  <c r="W162" i="2" s="1"/>
  <c r="X162" i="2" s="1"/>
  <c r="Y162" i="2" s="1"/>
  <c r="Z162" i="2" s="1"/>
  <c r="AA162" i="2" s="1"/>
  <c r="AB162" i="2" s="1"/>
  <c r="AC162" i="2" s="1"/>
  <c r="AD162" i="2" s="1"/>
  <c r="AE162" i="2" s="1"/>
  <c r="AF162" i="2" s="1"/>
  <c r="AI162" i="2" s="1"/>
  <c r="AJ162" i="2" s="1"/>
  <c r="AI199" i="2"/>
  <c r="Y64" i="32"/>
  <c r="Y9" i="32" s="1"/>
  <c r="Y118" i="32" s="1"/>
  <c r="G134" i="12"/>
  <c r="AE38" i="32"/>
  <c r="X93" i="32"/>
  <c r="X11" i="32" s="1"/>
  <c r="X120" i="32" s="1"/>
  <c r="AU119" i="2"/>
  <c r="S103" i="2"/>
  <c r="Y199" i="2"/>
  <c r="K182" i="2"/>
  <c r="L182" i="2" s="1"/>
  <c r="M182" i="2" s="1"/>
  <c r="N182" i="2" s="1"/>
  <c r="O182" i="2" s="1"/>
  <c r="P182" i="2" s="1"/>
  <c r="Q182" i="2" s="1"/>
  <c r="R182" i="2" s="1"/>
  <c r="U182" i="2" s="1"/>
  <c r="K169" i="2"/>
  <c r="L169" i="2" s="1"/>
  <c r="M169" i="2" s="1"/>
  <c r="N169" i="2" s="1"/>
  <c r="O169" i="2" s="1"/>
  <c r="P169" i="2" s="1"/>
  <c r="Q169" i="2" s="1"/>
  <c r="R169" i="2" s="1"/>
  <c r="U169" i="2" s="1"/>
  <c r="V169" i="2" s="1"/>
  <c r="W169" i="2" s="1"/>
  <c r="X169" i="2" s="1"/>
  <c r="Y169" i="2" s="1"/>
  <c r="Z169" i="2" s="1"/>
  <c r="AA169" i="2" s="1"/>
  <c r="AB169" i="2" s="1"/>
  <c r="AC169" i="2" s="1"/>
  <c r="AD169" i="2" s="1"/>
  <c r="AE169" i="2" s="1"/>
  <c r="AF169" i="2" s="1"/>
  <c r="AI169" i="2" s="1"/>
  <c r="AJ169" i="2" s="1"/>
  <c r="AK169" i="2" s="1"/>
  <c r="AL169" i="2" s="1"/>
  <c r="AM169" i="2" s="1"/>
  <c r="AN169" i="2" s="1"/>
  <c r="AO169" i="2" s="1"/>
  <c r="AP169" i="2" s="1"/>
  <c r="AQ169" i="2" s="1"/>
  <c r="AR169" i="2" s="1"/>
  <c r="AS169" i="2" s="1"/>
  <c r="AT169" i="2" s="1"/>
  <c r="S149" i="2"/>
  <c r="S141" i="2"/>
  <c r="K173" i="2"/>
  <c r="L173" i="2" s="1"/>
  <c r="M173" i="2" s="1"/>
  <c r="N173" i="2" s="1"/>
  <c r="O173" i="2" s="1"/>
  <c r="P173" i="2" s="1"/>
  <c r="Q173" i="2" s="1"/>
  <c r="R173" i="2" s="1"/>
  <c r="U173" i="2" s="1"/>
  <c r="V173" i="2" s="1"/>
  <c r="W173" i="2" s="1"/>
  <c r="X173" i="2" s="1"/>
  <c r="Y173" i="2" s="1"/>
  <c r="Z173" i="2" s="1"/>
  <c r="AA173" i="2" s="1"/>
  <c r="AB173" i="2" s="1"/>
  <c r="AC173" i="2" s="1"/>
  <c r="AD173" i="2" s="1"/>
  <c r="AE173" i="2" s="1"/>
  <c r="AF173" i="2" s="1"/>
  <c r="AI173" i="2" s="1"/>
  <c r="K141" i="2"/>
  <c r="L141" i="2" s="1"/>
  <c r="M141" i="2" s="1"/>
  <c r="N141" i="2" s="1"/>
  <c r="O141" i="2" s="1"/>
  <c r="P141" i="2" s="1"/>
  <c r="Q141" i="2" s="1"/>
  <c r="R141" i="2" s="1"/>
  <c r="U141" i="2" s="1"/>
  <c r="V141" i="2" s="1"/>
  <c r="W141" i="2" s="1"/>
  <c r="X141" i="2" s="1"/>
  <c r="Y141" i="2" s="1"/>
  <c r="Z141" i="2" s="1"/>
  <c r="AA141" i="2" s="1"/>
  <c r="AB141" i="2" s="1"/>
  <c r="AC141" i="2" s="1"/>
  <c r="AD141" i="2" s="1"/>
  <c r="AE141" i="2" s="1"/>
  <c r="AF141" i="2" s="1"/>
  <c r="AI141" i="2" s="1"/>
  <c r="AJ141" i="2" s="1"/>
  <c r="AG139" i="2"/>
  <c r="AG145" i="2"/>
  <c r="AU146" i="2"/>
  <c r="AU136" i="2"/>
  <c r="O199" i="2"/>
  <c r="AF59" i="17"/>
  <c r="AF67" i="17" s="1"/>
  <c r="U67" i="17"/>
  <c r="U59" i="4"/>
  <c r="R127" i="8"/>
  <c r="S127" i="2"/>
  <c r="L47" i="32"/>
  <c r="AE91" i="32"/>
  <c r="O47" i="32"/>
  <c r="AF137" i="12"/>
  <c r="AJ199" i="2"/>
  <c r="K168" i="2"/>
  <c r="L168" i="2" s="1"/>
  <c r="M168" i="2" s="1"/>
  <c r="N168" i="2" s="1"/>
  <c r="O168" i="2" s="1"/>
  <c r="P168" i="2" s="1"/>
  <c r="Q168" i="2" s="1"/>
  <c r="R168" i="2" s="1"/>
  <c r="U168" i="2" s="1"/>
  <c r="V168" i="2" s="1"/>
  <c r="W168" i="2" s="1"/>
  <c r="X168" i="2" s="1"/>
  <c r="Y168" i="2" s="1"/>
  <c r="Z168" i="2" s="1"/>
  <c r="AA168" i="2" s="1"/>
  <c r="AB168" i="2" s="1"/>
  <c r="AC168" i="2" s="1"/>
  <c r="AD168" i="2" s="1"/>
  <c r="AE168" i="2" s="1"/>
  <c r="AF168" i="2" s="1"/>
  <c r="AI168" i="2" s="1"/>
  <c r="S136" i="2"/>
  <c r="K144" i="2"/>
  <c r="L144" i="2" s="1"/>
  <c r="M144" i="2" s="1"/>
  <c r="N144" i="2" s="1"/>
  <c r="O144" i="2" s="1"/>
  <c r="P144" i="2" s="1"/>
  <c r="Q144" i="2" s="1"/>
  <c r="R144" i="2" s="1"/>
  <c r="U144" i="2" s="1"/>
  <c r="V144" i="2" s="1"/>
  <c r="W144" i="2" s="1"/>
  <c r="X144" i="2" s="1"/>
  <c r="Y144" i="2" s="1"/>
  <c r="Z144" i="2" s="1"/>
  <c r="AA144" i="2" s="1"/>
  <c r="AB144" i="2" s="1"/>
  <c r="AC144" i="2" s="1"/>
  <c r="AD144" i="2" s="1"/>
  <c r="AE144" i="2" s="1"/>
  <c r="AF144" i="2" s="1"/>
  <c r="AI144" i="2" s="1"/>
  <c r="AD199" i="2"/>
  <c r="AG140" i="2"/>
  <c r="AG148" i="2"/>
  <c r="AU142" i="2"/>
  <c r="L17" i="18"/>
  <c r="L17" i="17" s="1"/>
  <c r="L16" i="18"/>
  <c r="L16" i="17" s="1"/>
  <c r="K108" i="2"/>
  <c r="L108" i="2" s="1"/>
  <c r="M108" i="2" s="1"/>
  <c r="N108" i="2" s="1"/>
  <c r="O108" i="2" s="1"/>
  <c r="P108" i="2" s="1"/>
  <c r="K64" i="32"/>
  <c r="K9" i="32" s="1"/>
  <c r="K118" i="32" s="1"/>
  <c r="L59" i="4"/>
  <c r="L67" i="17"/>
  <c r="S119" i="2"/>
  <c r="Q77" i="32"/>
  <c r="Q69" i="32"/>
  <c r="AE69" i="32"/>
  <c r="S128" i="2"/>
  <c r="AG103" i="2"/>
  <c r="AG116" i="2"/>
  <c r="S151" i="2"/>
  <c r="K183" i="2"/>
  <c r="L183" i="2" s="1"/>
  <c r="M183" i="2" s="1"/>
  <c r="N183" i="2" s="1"/>
  <c r="O183" i="2" s="1"/>
  <c r="P183" i="2" s="1"/>
  <c r="Q183" i="2" s="1"/>
  <c r="R183" i="2" s="1"/>
  <c r="U183" i="2" s="1"/>
  <c r="V183" i="2" s="1"/>
  <c r="W183" i="2" s="1"/>
  <c r="X183" i="2" s="1"/>
  <c r="Y183" i="2" s="1"/>
  <c r="Z183" i="2" s="1"/>
  <c r="AA183" i="2" s="1"/>
  <c r="AB183" i="2" s="1"/>
  <c r="AC183" i="2" s="1"/>
  <c r="AD183" i="2" s="1"/>
  <c r="AE183" i="2" s="1"/>
  <c r="AF183" i="2" s="1"/>
  <c r="AI183" i="2" s="1"/>
  <c r="K175" i="2"/>
  <c r="L175" i="2" s="1"/>
  <c r="M175" i="2" s="1"/>
  <c r="N175" i="2" s="1"/>
  <c r="O175" i="2" s="1"/>
  <c r="P175" i="2" s="1"/>
  <c r="Q175" i="2" s="1"/>
  <c r="R175" i="2" s="1"/>
  <c r="U175" i="2" s="1"/>
  <c r="V175" i="2" s="1"/>
  <c r="W175" i="2" s="1"/>
  <c r="X175" i="2" s="1"/>
  <c r="Y175" i="2" s="1"/>
  <c r="Z175" i="2" s="1"/>
  <c r="AA175" i="2" s="1"/>
  <c r="AB175" i="2" s="1"/>
  <c r="AC175" i="2" s="1"/>
  <c r="AD175" i="2" s="1"/>
  <c r="AE175" i="2" s="1"/>
  <c r="AF175" i="2" s="1"/>
  <c r="AI175" i="2" s="1"/>
  <c r="AJ175" i="2" s="1"/>
  <c r="U199" i="2"/>
  <c r="AU149" i="2"/>
  <c r="AU137" i="2"/>
  <c r="AF138" i="12"/>
  <c r="R137" i="8"/>
  <c r="U131" i="8"/>
  <c r="S131" i="2"/>
  <c r="Q41" i="32"/>
  <c r="S113" i="2"/>
  <c r="Q70" i="32"/>
  <c r="W79" i="32"/>
  <c r="W10" i="32" s="1"/>
  <c r="W119" i="32" s="1"/>
  <c r="AE87" i="32"/>
  <c r="U72" i="5"/>
  <c r="P6" i="8" s="1"/>
  <c r="P17" i="8" s="1"/>
  <c r="AG106" i="2"/>
  <c r="AG107" i="2"/>
  <c r="K179" i="2"/>
  <c r="L179" i="2" s="1"/>
  <c r="M179" i="2" s="1"/>
  <c r="N179" i="2" s="1"/>
  <c r="O179" i="2" s="1"/>
  <c r="P179" i="2" s="1"/>
  <c r="Q179" i="2" s="1"/>
  <c r="R179" i="2" s="1"/>
  <c r="U179" i="2" s="1"/>
  <c r="V179" i="2" s="1"/>
  <c r="W179" i="2" s="1"/>
  <c r="X179" i="2" s="1"/>
  <c r="Y179" i="2" s="1"/>
  <c r="Z179" i="2" s="1"/>
  <c r="AA179" i="2" s="1"/>
  <c r="AB179" i="2" s="1"/>
  <c r="AC179" i="2" s="1"/>
  <c r="AD179" i="2" s="1"/>
  <c r="AE179" i="2" s="1"/>
  <c r="AF179" i="2" s="1"/>
  <c r="AI179" i="2" s="1"/>
  <c r="K174" i="2"/>
  <c r="L174" i="2" s="1"/>
  <c r="M174" i="2" s="1"/>
  <c r="N174" i="2" s="1"/>
  <c r="O174" i="2" s="1"/>
  <c r="P174" i="2" s="1"/>
  <c r="Q174" i="2" s="1"/>
  <c r="R174" i="2" s="1"/>
  <c r="U174" i="2" s="1"/>
  <c r="V174" i="2" s="1"/>
  <c r="W174" i="2" s="1"/>
  <c r="X174" i="2" s="1"/>
  <c r="Y174" i="2" s="1"/>
  <c r="Z174" i="2" s="1"/>
  <c r="AA174" i="2" s="1"/>
  <c r="AB174" i="2" s="1"/>
  <c r="AC174" i="2" s="1"/>
  <c r="AD174" i="2" s="1"/>
  <c r="AE174" i="2" s="1"/>
  <c r="AF174" i="2" s="1"/>
  <c r="AI174" i="2" s="1"/>
  <c r="AJ174" i="2" s="1"/>
  <c r="AK174" i="2" s="1"/>
  <c r="AL174" i="2" s="1"/>
  <c r="AM174" i="2" s="1"/>
  <c r="AN174" i="2" s="1"/>
  <c r="AO174" i="2" s="1"/>
  <c r="AP174" i="2" s="1"/>
  <c r="AQ174" i="2" s="1"/>
  <c r="AR174" i="2" s="1"/>
  <c r="AS174" i="2" s="1"/>
  <c r="AT174" i="2" s="1"/>
  <c r="AU174" i="2" s="1"/>
  <c r="AG146" i="2"/>
  <c r="AG149" i="2"/>
  <c r="AU139" i="2"/>
  <c r="X4" i="20"/>
  <c r="AF4" i="20" s="1"/>
  <c r="X109" i="32"/>
  <c r="X28" i="32" s="1"/>
  <c r="AF135" i="12"/>
  <c r="S120" i="2"/>
  <c r="H47" i="32"/>
  <c r="Q84" i="32"/>
  <c r="S111" i="2"/>
  <c r="P79" i="32"/>
  <c r="P10" i="32" s="1"/>
  <c r="P119" i="32" s="1"/>
  <c r="W64" i="32"/>
  <c r="W9" i="32" s="1"/>
  <c r="W118" i="32" s="1"/>
  <c r="AU127" i="2"/>
  <c r="AG104" i="2"/>
  <c r="S137" i="2"/>
  <c r="K147" i="2"/>
  <c r="L147" i="2" s="1"/>
  <c r="M147" i="2" s="1"/>
  <c r="N147" i="2" s="1"/>
  <c r="O147" i="2" s="1"/>
  <c r="P147" i="2" s="1"/>
  <c r="Q147" i="2" s="1"/>
  <c r="R147" i="2" s="1"/>
  <c r="U147" i="2" s="1"/>
  <c r="V147" i="2" s="1"/>
  <c r="W147" i="2" s="1"/>
  <c r="X147" i="2" s="1"/>
  <c r="Y147" i="2" s="1"/>
  <c r="Z147" i="2" s="1"/>
  <c r="AA147" i="2" s="1"/>
  <c r="AB147" i="2" s="1"/>
  <c r="AC147" i="2" s="1"/>
  <c r="AD147" i="2" s="1"/>
  <c r="AE147" i="2" s="1"/>
  <c r="AF147" i="2" s="1"/>
  <c r="AI147" i="2" s="1"/>
  <c r="AG142" i="2"/>
  <c r="AG136" i="2"/>
  <c r="AU140" i="2"/>
  <c r="P199" i="2"/>
  <c r="O186" i="42" s="1"/>
  <c r="G142" i="12"/>
  <c r="H142" i="12" s="1"/>
  <c r="I142" i="12" s="1"/>
  <c r="J142" i="12" s="1"/>
  <c r="K142" i="12" s="1"/>
  <c r="L142" i="12" s="1"/>
  <c r="M142" i="12" s="1"/>
  <c r="N142" i="12" s="1"/>
  <c r="O142" i="12" s="1"/>
  <c r="P142" i="12" s="1"/>
  <c r="Q142" i="12" s="1"/>
  <c r="AG118" i="2"/>
  <c r="F79" i="32"/>
  <c r="F10" i="32" s="1"/>
  <c r="F119" i="32" s="1"/>
  <c r="Q72" i="32"/>
  <c r="S132" i="2"/>
  <c r="S126" i="2"/>
  <c r="AE59" i="32"/>
  <c r="P72" i="5"/>
  <c r="K6" i="8" s="1"/>
  <c r="AG121" i="2"/>
  <c r="S158" i="2"/>
  <c r="M199" i="2"/>
  <c r="Z199" i="2"/>
  <c r="K166" i="2"/>
  <c r="L166" i="2" s="1"/>
  <c r="M166" i="2" s="1"/>
  <c r="N166" i="2" s="1"/>
  <c r="O166" i="2" s="1"/>
  <c r="P166" i="2" s="1"/>
  <c r="Q166" i="2" s="1"/>
  <c r="R166" i="2" s="1"/>
  <c r="U166" i="2" s="1"/>
  <c r="V166" i="2" s="1"/>
  <c r="W166" i="2" s="1"/>
  <c r="X166" i="2" s="1"/>
  <c r="Y166" i="2" s="1"/>
  <c r="Z166" i="2" s="1"/>
  <c r="AA166" i="2" s="1"/>
  <c r="AB166" i="2" s="1"/>
  <c r="AC166" i="2" s="1"/>
  <c r="AD166" i="2" s="1"/>
  <c r="AE166" i="2" s="1"/>
  <c r="AF166" i="2" s="1"/>
  <c r="AI166" i="2" s="1"/>
  <c r="AJ166" i="2" s="1"/>
  <c r="AG151" i="2"/>
  <c r="X199" i="2"/>
  <c r="M67" i="17"/>
  <c r="M59" i="4"/>
  <c r="AG122" i="2"/>
  <c r="Q86" i="32"/>
  <c r="Q87" i="32"/>
  <c r="H64" i="32"/>
  <c r="H9" i="32" s="1"/>
  <c r="H118" i="32" s="1"/>
  <c r="AB64" i="32"/>
  <c r="AB9" i="32" s="1"/>
  <c r="AB118" i="32" s="1"/>
  <c r="AL49" i="5"/>
  <c r="Q44" i="32"/>
  <c r="S157" i="2"/>
  <c r="S143" i="2"/>
  <c r="K165" i="2"/>
  <c r="L165" i="2" s="1"/>
  <c r="M165" i="2" s="1"/>
  <c r="N165" i="2" s="1"/>
  <c r="O165" i="2" s="1"/>
  <c r="P165" i="2" s="1"/>
  <c r="Q165" i="2" s="1"/>
  <c r="R165" i="2" s="1"/>
  <c r="U165" i="2" s="1"/>
  <c r="V165" i="2" s="1"/>
  <c r="W165" i="2" s="1"/>
  <c r="X165" i="2" s="1"/>
  <c r="Y165" i="2" s="1"/>
  <c r="Z165" i="2" s="1"/>
  <c r="AA165" i="2" s="1"/>
  <c r="AB165" i="2" s="1"/>
  <c r="AC165" i="2" s="1"/>
  <c r="AD165" i="2" s="1"/>
  <c r="AE165" i="2" s="1"/>
  <c r="AF165" i="2" s="1"/>
  <c r="AI165" i="2" s="1"/>
  <c r="K138" i="2"/>
  <c r="L138" i="2" s="1"/>
  <c r="M138" i="2" s="1"/>
  <c r="N138" i="2" s="1"/>
  <c r="O138" i="2" s="1"/>
  <c r="P138" i="2" s="1"/>
  <c r="Q138" i="2" s="1"/>
  <c r="R138" i="2" s="1"/>
  <c r="U138" i="2" s="1"/>
  <c r="V138" i="2" s="1"/>
  <c r="W138" i="2" s="1"/>
  <c r="X138" i="2" s="1"/>
  <c r="Y138" i="2" s="1"/>
  <c r="Z138" i="2" s="1"/>
  <c r="AA138" i="2" s="1"/>
  <c r="AB138" i="2" s="1"/>
  <c r="AC138" i="2" s="1"/>
  <c r="AD138" i="2" s="1"/>
  <c r="AE138" i="2" s="1"/>
  <c r="AF138" i="2" s="1"/>
  <c r="AI138" i="2" s="1"/>
  <c r="AU157" i="2"/>
  <c r="F144" i="12"/>
  <c r="G135" i="12"/>
  <c r="H135" i="12" s="1"/>
  <c r="I135" i="12" s="1"/>
  <c r="J135" i="12" s="1"/>
  <c r="K135" i="12" s="1"/>
  <c r="AC59" i="4"/>
  <c r="AC67" i="17"/>
  <c r="AF122" i="12"/>
  <c r="AF121" i="12"/>
  <c r="S161" i="2"/>
  <c r="V160" i="2"/>
  <c r="V200" i="2"/>
  <c r="W187" i="42" s="1"/>
  <c r="J160" i="2"/>
  <c r="J200" i="2"/>
  <c r="K200" i="2"/>
  <c r="K160" i="2"/>
  <c r="N160" i="2"/>
  <c r="Z200" i="2"/>
  <c r="AA187" i="42" s="1"/>
  <c r="Z160" i="2"/>
  <c r="AI160" i="2"/>
  <c r="Q200" i="2"/>
  <c r="Q160" i="2"/>
  <c r="AE200" i="2"/>
  <c r="AE160" i="2"/>
  <c r="O160" i="2"/>
  <c r="O200" i="2"/>
  <c r="N187" i="42" s="1"/>
  <c r="AJ160" i="2"/>
  <c r="AJ200" i="2"/>
  <c r="L200" i="2"/>
  <c r="K187" i="42" s="1"/>
  <c r="L160" i="2"/>
  <c r="AA160" i="2"/>
  <c r="AD200" i="2"/>
  <c r="AE187" i="42" s="1"/>
  <c r="AD160" i="2"/>
  <c r="U160" i="2"/>
  <c r="U200" i="2"/>
  <c r="Y200" i="2"/>
  <c r="Z187" i="42" s="1"/>
  <c r="Y160" i="2"/>
  <c r="AC160" i="2"/>
  <c r="P200" i="2"/>
  <c r="O187" i="42" s="1"/>
  <c r="P160" i="2"/>
  <c r="R200" i="2"/>
  <c r="Q187" i="42" s="1"/>
  <c r="R160" i="2"/>
  <c r="X160" i="2"/>
  <c r="AK160" i="2"/>
  <c r="AK200" i="2"/>
  <c r="AF160" i="2"/>
  <c r="M200" i="2"/>
  <c r="L187" i="42" s="1"/>
  <c r="M160" i="2"/>
  <c r="AB160" i="2"/>
  <c r="AB200" i="2"/>
  <c r="AC187" i="42" s="1"/>
  <c r="W160" i="2"/>
  <c r="J159" i="2"/>
  <c r="K159" i="2" s="1"/>
  <c r="L159" i="2" s="1"/>
  <c r="M159" i="2" s="1"/>
  <c r="N159" i="2" s="1"/>
  <c r="O159" i="2" s="1"/>
  <c r="P159" i="2" s="1"/>
  <c r="Q159" i="2" s="1"/>
  <c r="R159" i="2" s="1"/>
  <c r="U159" i="2" s="1"/>
  <c r="J199" i="2"/>
  <c r="AU161" i="2"/>
  <c r="AG161" i="2"/>
  <c r="AU158" i="2"/>
  <c r="AG158" i="2"/>
  <c r="K156" i="2"/>
  <c r="L156" i="2" s="1"/>
  <c r="M156" i="2" s="1"/>
  <c r="N156" i="2" s="1"/>
  <c r="O156" i="2" s="1"/>
  <c r="P156" i="2" s="1"/>
  <c r="Q156" i="2" s="1"/>
  <c r="R156" i="2" s="1"/>
  <c r="U156" i="2" s="1"/>
  <c r="AG155" i="2"/>
  <c r="AU155" i="2"/>
  <c r="S155" i="2"/>
  <c r="K153" i="2"/>
  <c r="L153" i="2" s="1"/>
  <c r="M153" i="2" s="1"/>
  <c r="N153" i="2" s="1"/>
  <c r="O153" i="2" s="1"/>
  <c r="P153" i="2" s="1"/>
  <c r="Q153" i="2" s="1"/>
  <c r="R153" i="2" s="1"/>
  <c r="U153" i="2" s="1"/>
  <c r="V153" i="2" s="1"/>
  <c r="W153" i="2" s="1"/>
  <c r="X153" i="2" s="1"/>
  <c r="Y153" i="2" s="1"/>
  <c r="Z153" i="2" s="1"/>
  <c r="AA153" i="2" s="1"/>
  <c r="AB153" i="2" s="1"/>
  <c r="AC153" i="2" s="1"/>
  <c r="AD153" i="2" s="1"/>
  <c r="AE153" i="2" s="1"/>
  <c r="AF153" i="2" s="1"/>
  <c r="AI153" i="2" s="1"/>
  <c r="AG152" i="2"/>
  <c r="AU152" i="2"/>
  <c r="S152" i="2"/>
  <c r="K150" i="2"/>
  <c r="L150" i="2" s="1"/>
  <c r="M150" i="2" s="1"/>
  <c r="N150" i="2" s="1"/>
  <c r="O150" i="2" s="1"/>
  <c r="P150" i="2" s="1"/>
  <c r="Q150" i="2" s="1"/>
  <c r="R150" i="2" s="1"/>
  <c r="U150" i="2" s="1"/>
  <c r="N94" i="2"/>
  <c r="M94" i="2"/>
  <c r="O95" i="2"/>
  <c r="Q94" i="2"/>
  <c r="Q96" i="2"/>
  <c r="O93" i="2"/>
  <c r="H96" i="2"/>
  <c r="R96" i="2"/>
  <c r="AB95" i="2"/>
  <c r="AA95" i="2"/>
  <c r="S49" i="2"/>
  <c r="S51" i="2"/>
  <c r="S43" i="2"/>
  <c r="S58" i="2"/>
  <c r="S59" i="2"/>
  <c r="S52" i="2"/>
  <c r="S44" i="2"/>
  <c r="AG76" i="2"/>
  <c r="S39" i="2"/>
  <c r="AG74" i="2"/>
  <c r="AG80" i="2"/>
  <c r="S73" i="2"/>
  <c r="AG83" i="2"/>
  <c r="S86" i="2"/>
  <c r="AG61" i="2"/>
  <c r="AG39" i="2"/>
  <c r="S75" i="2"/>
  <c r="S80" i="2"/>
  <c r="AG54" i="2"/>
  <c r="AG72" i="2"/>
  <c r="S70" i="2"/>
  <c r="S65" i="2"/>
  <c r="AG71" i="2"/>
  <c r="AG63" i="2"/>
  <c r="AG53" i="2"/>
  <c r="AG85" i="2"/>
  <c r="S76" i="2"/>
  <c r="AG75" i="2"/>
  <c r="S82" i="2"/>
  <c r="AG50" i="2"/>
  <c r="AG40" i="2"/>
  <c r="S54" i="2"/>
  <c r="S87" i="2"/>
  <c r="S79" i="2"/>
  <c r="AG67" i="2"/>
  <c r="AG69" i="2"/>
  <c r="AG55" i="2"/>
  <c r="S63" i="2"/>
  <c r="S53" i="2"/>
  <c r="AG84" i="2"/>
  <c r="AG87" i="2"/>
  <c r="AG46" i="2"/>
  <c r="AG41" i="2"/>
  <c r="AG77" i="2"/>
  <c r="AG78" i="2"/>
  <c r="S50" i="2"/>
  <c r="S40" i="2"/>
  <c r="S77" i="2"/>
  <c r="AG60" i="2"/>
  <c r="AG48" i="2"/>
  <c r="AG56" i="2"/>
  <c r="AG82" i="2"/>
  <c r="S61" i="2"/>
  <c r="S55" i="2"/>
  <c r="AG68" i="2"/>
  <c r="S81" i="2"/>
  <c r="AG79" i="2"/>
  <c r="AG70" i="2"/>
  <c r="AG47" i="2"/>
  <c r="AG42" i="2"/>
  <c r="S60" i="2"/>
  <c r="S46" i="2"/>
  <c r="S41" i="2"/>
  <c r="S71" i="2"/>
  <c r="S72" i="2"/>
  <c r="S69" i="2"/>
  <c r="AG45" i="2"/>
  <c r="AG62" i="2"/>
  <c r="AG64" i="2"/>
  <c r="AG57" i="2"/>
  <c r="S45" i="2"/>
  <c r="S48" i="2"/>
  <c r="S56" i="2"/>
  <c r="S85" i="2"/>
  <c r="S68" i="2"/>
  <c r="S78" i="2"/>
  <c r="AG49" i="2"/>
  <c r="AG51" i="2"/>
  <c r="AG43" i="2"/>
  <c r="S74" i="2"/>
  <c r="S47" i="2"/>
  <c r="S42" i="2"/>
  <c r="S84" i="2"/>
  <c r="S67" i="2"/>
  <c r="AG66" i="2"/>
  <c r="AG73" i="2"/>
  <c r="AG65" i="2"/>
  <c r="AG58" i="2"/>
  <c r="AG86" i="2"/>
  <c r="S62" i="2"/>
  <c r="S64" i="2"/>
  <c r="S57" i="2"/>
  <c r="S83" i="2"/>
  <c r="S66" i="2"/>
  <c r="AG59" i="2"/>
  <c r="AG52" i="2"/>
  <c r="AG44" i="2"/>
  <c r="AA96" i="2"/>
  <c r="AA88" i="2"/>
  <c r="Z7" i="18" s="1"/>
  <c r="Z7" i="17" s="1"/>
  <c r="Z7" i="4" s="1"/>
  <c r="AB201" i="42" s="1"/>
  <c r="I95" i="2"/>
  <c r="N95" i="2"/>
  <c r="M88" i="2"/>
  <c r="L7" i="18" s="1"/>
  <c r="L9" i="18" s="1"/>
  <c r="L11" i="18" s="1"/>
  <c r="U95" i="2"/>
  <c r="AD96" i="2"/>
  <c r="M96" i="2"/>
  <c r="AG7" i="2"/>
  <c r="G91" i="42"/>
  <c r="G129" i="42" s="1"/>
  <c r="S6" i="2"/>
  <c r="AG6" i="2"/>
  <c r="S7" i="2"/>
  <c r="AF95" i="2"/>
  <c r="H93" i="2"/>
  <c r="AU29" i="2"/>
  <c r="I185" i="42"/>
  <c r="H68" i="42"/>
  <c r="AC96" i="2"/>
  <c r="V96" i="2"/>
  <c r="AB96" i="2"/>
  <c r="W96" i="2"/>
  <c r="H95" i="2"/>
  <c r="N96" i="2"/>
  <c r="I96" i="2"/>
  <c r="J96" i="2"/>
  <c r="Y96" i="2"/>
  <c r="Q95" i="2"/>
  <c r="C96" i="2"/>
  <c r="C193" i="2" s="1"/>
  <c r="C95" i="2"/>
  <c r="C192" i="2" s="1"/>
  <c r="AU95" i="2"/>
  <c r="AD21" i="2"/>
  <c r="AI118" i="2" s="1"/>
  <c r="AU118" i="2" s="1"/>
  <c r="E118" i="2"/>
  <c r="K9" i="2"/>
  <c r="N106" i="2" s="1"/>
  <c r="S106" i="2" s="1"/>
  <c r="E106" i="2"/>
  <c r="E105" i="2"/>
  <c r="K8" i="2"/>
  <c r="N105" i="2" s="1"/>
  <c r="E110" i="2"/>
  <c r="U13" i="2"/>
  <c r="X110" i="2" s="1"/>
  <c r="AG110" i="2" s="1"/>
  <c r="E114" i="2"/>
  <c r="Z17" i="2"/>
  <c r="I5" i="2"/>
  <c r="S5" i="2" s="1"/>
  <c r="E102" i="2"/>
  <c r="E117" i="2"/>
  <c r="AB20" i="2"/>
  <c r="AE199" i="2" s="1"/>
  <c r="X16" i="2"/>
  <c r="AA113" i="2" s="1"/>
  <c r="AG113" i="2" s="1"/>
  <c r="E113" i="2"/>
  <c r="E108" i="2"/>
  <c r="N11" i="2"/>
  <c r="Q199" i="2" s="1"/>
  <c r="G96" i="2"/>
  <c r="AE96" i="2"/>
  <c r="G95" i="2"/>
  <c r="AU96" i="2"/>
  <c r="I193" i="42"/>
  <c r="H91" i="42"/>
  <c r="O94" i="2"/>
  <c r="O96" i="2"/>
  <c r="L96" i="2"/>
  <c r="AE95" i="2"/>
  <c r="AF96" i="2"/>
  <c r="P96" i="2"/>
  <c r="W95" i="2"/>
  <c r="V95" i="2"/>
  <c r="X95" i="2"/>
  <c r="Y95" i="2"/>
  <c r="P95" i="2"/>
  <c r="L95" i="2"/>
  <c r="L93" i="2"/>
  <c r="U94" i="2"/>
  <c r="L94" i="2"/>
  <c r="I94" i="2"/>
  <c r="J94" i="2"/>
  <c r="J95" i="2"/>
  <c r="K93" i="2"/>
  <c r="K94" i="2"/>
  <c r="J93" i="2"/>
  <c r="H16" i="42"/>
  <c r="D15" i="36"/>
  <c r="E115" i="2"/>
  <c r="R18" i="2"/>
  <c r="W115" i="2" s="1"/>
  <c r="AG115" i="2" s="1"/>
  <c r="P21" i="23"/>
  <c r="V17" i="8"/>
  <c r="V21" i="8" s="1"/>
  <c r="T6" i="17"/>
  <c r="AA25" i="17"/>
  <c r="AA25" i="4" s="1"/>
  <c r="AF66" i="5"/>
  <c r="AA21" i="20"/>
  <c r="AL4" i="5"/>
  <c r="AD17" i="18"/>
  <c r="AD16" i="18"/>
  <c r="M9" i="20"/>
  <c r="M11" i="20" s="1"/>
  <c r="M17" i="20"/>
  <c r="M21" i="20" s="1"/>
  <c r="O82" i="5"/>
  <c r="J6" i="20" s="1"/>
  <c r="J17" i="20" s="1"/>
  <c r="R6" i="23"/>
  <c r="Y81" i="5" s="1"/>
  <c r="W21" i="23"/>
  <c r="Z17" i="8"/>
  <c r="Z21" i="8" s="1"/>
  <c r="T16" i="23"/>
  <c r="T16" i="17" s="1"/>
  <c r="AE21" i="23"/>
  <c r="AF6" i="23"/>
  <c r="AM81" i="5" s="1"/>
  <c r="AB21" i="23"/>
  <c r="AC21" i="9"/>
  <c r="V21" i="12"/>
  <c r="W21" i="12"/>
  <c r="Z9" i="8"/>
  <c r="Z11" i="8" s="1"/>
  <c r="L21" i="23"/>
  <c r="T17" i="23"/>
  <c r="AF17" i="23" s="1"/>
  <c r="AB21" i="19"/>
  <c r="AA21" i="23"/>
  <c r="G17" i="23"/>
  <c r="G21" i="23" s="1"/>
  <c r="G9" i="23"/>
  <c r="G11" i="23" s="1"/>
  <c r="AD21" i="23"/>
  <c r="AG57" i="5"/>
  <c r="AH58" i="5" s="1"/>
  <c r="AG66" i="5"/>
  <c r="AG72" i="5"/>
  <c r="AB17" i="17"/>
  <c r="V9" i="8"/>
  <c r="V11" i="8" s="1"/>
  <c r="V6" i="6"/>
  <c r="Y21" i="16"/>
  <c r="F16" i="11"/>
  <c r="F21" i="11" s="1"/>
  <c r="F87" i="11" s="1"/>
  <c r="F169" i="4" s="1"/>
  <c r="R6" i="11"/>
  <c r="Y75" i="5" s="1"/>
  <c r="O21" i="23"/>
  <c r="T6" i="8"/>
  <c r="T16" i="8" s="1"/>
  <c r="X21" i="23"/>
  <c r="P21" i="9"/>
  <c r="AI72" i="5"/>
  <c r="AI66" i="5"/>
  <c r="AI57" i="5"/>
  <c r="AB87" i="5"/>
  <c r="AJ72" i="5"/>
  <c r="AJ57" i="5"/>
  <c r="AJ66" i="5"/>
  <c r="AF9" i="23"/>
  <c r="X23" i="17"/>
  <c r="X23" i="4" s="1"/>
  <c r="X26" i="17"/>
  <c r="X26" i="4" s="1"/>
  <c r="AA24" i="17"/>
  <c r="AA24" i="4" s="1"/>
  <c r="L6" i="6"/>
  <c r="L6" i="4" s="1"/>
  <c r="W27" i="5"/>
  <c r="AG121" i="5"/>
  <c r="AB83" i="12" s="1"/>
  <c r="AB85" i="12" s="1"/>
  <c r="AA4" i="6"/>
  <c r="T4" i="4"/>
  <c r="V60" i="42" s="1"/>
  <c r="L21" i="16"/>
  <c r="X4" i="17"/>
  <c r="AC103" i="32"/>
  <c r="AC22" i="32" s="1"/>
  <c r="AD4" i="12"/>
  <c r="AD4" i="6" s="1"/>
  <c r="AD103" i="32"/>
  <c r="AD22" i="32" s="1"/>
  <c r="V76" i="5"/>
  <c r="Q6" i="12" s="1"/>
  <c r="Q16" i="12" s="1"/>
  <c r="AF4" i="19"/>
  <c r="W4" i="17"/>
  <c r="W26" i="17"/>
  <c r="W26" i="4" s="1"/>
  <c r="V4" i="4"/>
  <c r="V113" i="4" s="1"/>
  <c r="AE4" i="4"/>
  <c r="P132" i="4" s="1"/>
  <c r="AA4" i="17"/>
  <c r="AF4" i="9"/>
  <c r="T21" i="16"/>
  <c r="L9" i="10"/>
  <c r="AL74" i="5"/>
  <c r="AB28" i="17"/>
  <c r="J16" i="10"/>
  <c r="J21" i="10" s="1"/>
  <c r="J9" i="10"/>
  <c r="AC4" i="17"/>
  <c r="AC4" i="4" s="1"/>
  <c r="AC83" i="16"/>
  <c r="AC85" i="16" s="1"/>
  <c r="AB28" i="18"/>
  <c r="AD83" i="12"/>
  <c r="AD85" i="12" s="1"/>
  <c r="K9" i="10"/>
  <c r="K16" i="10"/>
  <c r="K21" i="10" s="1"/>
  <c r="W21" i="20"/>
  <c r="AC83" i="18"/>
  <c r="Q9" i="10"/>
  <c r="Q16" i="10"/>
  <c r="Q21" i="10" s="1"/>
  <c r="AC83" i="23"/>
  <c r="AC85" i="23" s="1"/>
  <c r="W74" i="5"/>
  <c r="AC83" i="19"/>
  <c r="AC85" i="19" s="1"/>
  <c r="F16" i="10"/>
  <c r="F9" i="10"/>
  <c r="P16" i="10"/>
  <c r="P21" i="10" s="1"/>
  <c r="P9" i="10"/>
  <c r="R6" i="10"/>
  <c r="Y74" i="5" s="1"/>
  <c r="Y28" i="17"/>
  <c r="Y28" i="18"/>
  <c r="AH121" i="5"/>
  <c r="AB83" i="9" s="1"/>
  <c r="AB85" i="9" s="1"/>
  <c r="AC83" i="9"/>
  <c r="AC85" i="9" s="1"/>
  <c r="W6" i="5"/>
  <c r="AC83" i="20"/>
  <c r="R9" i="11"/>
  <c r="K9" i="20"/>
  <c r="K11" i="20" s="1"/>
  <c r="AF4" i="16"/>
  <c r="AF16" i="19"/>
  <c r="AC21" i="20"/>
  <c r="AB4" i="17"/>
  <c r="AF4" i="23"/>
  <c r="K9" i="16"/>
  <c r="K11" i="16" s="1"/>
  <c r="K16" i="16"/>
  <c r="K17" i="16"/>
  <c r="AF6" i="16"/>
  <c r="AM80" i="5" s="1"/>
  <c r="AA16" i="16"/>
  <c r="AA9" i="16"/>
  <c r="AA11" i="16" s="1"/>
  <c r="AA17" i="16"/>
  <c r="AA17" i="17" s="1"/>
  <c r="W23" i="5"/>
  <c r="O67" i="5"/>
  <c r="O60" i="5"/>
  <c r="W16" i="5"/>
  <c r="L105" i="5"/>
  <c r="G30" i="11"/>
  <c r="W94" i="5"/>
  <c r="AC6" i="17"/>
  <c r="AC9" i="16"/>
  <c r="AC11" i="16" s="1"/>
  <c r="AC16" i="16"/>
  <c r="AC17" i="16"/>
  <c r="AC17" i="17" s="1"/>
  <c r="W9" i="5"/>
  <c r="U4" i="8"/>
  <c r="U99" i="32"/>
  <c r="T99" i="32"/>
  <c r="T18" i="32" s="1"/>
  <c r="AA121" i="5"/>
  <c r="S67" i="5"/>
  <c r="S60" i="5"/>
  <c r="Y21" i="12"/>
  <c r="AA99" i="32"/>
  <c r="AA18" i="32" s="1"/>
  <c r="AB4" i="8"/>
  <c r="AB99" i="32"/>
  <c r="AB18" i="32" s="1"/>
  <c r="O16" i="16"/>
  <c r="O17" i="16"/>
  <c r="O9" i="16"/>
  <c r="O11" i="16" s="1"/>
  <c r="AB6" i="8"/>
  <c r="AB6" i="6" s="1"/>
  <c r="AB6" i="4" s="1"/>
  <c r="AH87" i="5"/>
  <c r="AE83" i="9"/>
  <c r="AE85" i="9" s="1"/>
  <c r="AE83" i="18"/>
  <c r="AE83" i="16"/>
  <c r="AE85" i="16" s="1"/>
  <c r="AE83" i="19"/>
  <c r="AE85" i="19" s="1"/>
  <c r="AE83" i="23"/>
  <c r="AE85" i="23" s="1"/>
  <c r="AE83" i="8"/>
  <c r="AE83" i="20"/>
  <c r="R37" i="19"/>
  <c r="Y98" i="5"/>
  <c r="AL45" i="5"/>
  <c r="H21" i="19"/>
  <c r="T21" i="12"/>
  <c r="AB103" i="32"/>
  <c r="AB22" i="32" s="1"/>
  <c r="AA103" i="32"/>
  <c r="AA22" i="32" s="1"/>
  <c r="AB4" i="12"/>
  <c r="AL100" i="5"/>
  <c r="U30" i="23"/>
  <c r="W100" i="5"/>
  <c r="N105" i="5"/>
  <c r="I30" i="23"/>
  <c r="AL54" i="5"/>
  <c r="T76" i="5"/>
  <c r="O6" i="12" s="1"/>
  <c r="O9" i="12" s="1"/>
  <c r="O11" i="12" s="1"/>
  <c r="AL53" i="5"/>
  <c r="W54" i="5"/>
  <c r="J16" i="12"/>
  <c r="J17" i="12"/>
  <c r="J9" i="12"/>
  <c r="J11" i="12" s="1"/>
  <c r="Q67" i="5"/>
  <c r="Q68" i="5" s="1"/>
  <c r="Q60" i="5"/>
  <c r="G37" i="8"/>
  <c r="U17" i="9"/>
  <c r="U16" i="9"/>
  <c r="U9" i="9"/>
  <c r="U11" i="9" s="1"/>
  <c r="S72" i="5"/>
  <c r="N6" i="8" s="1"/>
  <c r="K60" i="5"/>
  <c r="K67" i="5"/>
  <c r="W40" i="5"/>
  <c r="W103" i="32"/>
  <c r="W22" i="32" s="1"/>
  <c r="X4" i="12"/>
  <c r="T60" i="5"/>
  <c r="T67" i="5"/>
  <c r="V60" i="5"/>
  <c r="V67" i="5"/>
  <c r="W4" i="8"/>
  <c r="AL108" i="5"/>
  <c r="AA17" i="9"/>
  <c r="AA9" i="9"/>
  <c r="AA16" i="9"/>
  <c r="T21" i="19"/>
  <c r="W43" i="5"/>
  <c r="M67" i="5"/>
  <c r="M60" i="5"/>
  <c r="Z99" i="32"/>
  <c r="Y99" i="32"/>
  <c r="Y18" i="32" s="1"/>
  <c r="Z4" i="8"/>
  <c r="Z4" i="6" s="1"/>
  <c r="W18" i="5"/>
  <c r="K76" i="5"/>
  <c r="F6" i="12" s="1"/>
  <c r="X99" i="32"/>
  <c r="X18" i="32" s="1"/>
  <c r="X4" i="8"/>
  <c r="W99" i="32"/>
  <c r="AD121" i="5"/>
  <c r="Y83" i="12" s="1"/>
  <c r="Y85" i="12" s="1"/>
  <c r="J9" i="9"/>
  <c r="J11" i="9" s="1"/>
  <c r="J16" i="9"/>
  <c r="J17" i="9"/>
  <c r="W47" i="5"/>
  <c r="W20" i="5"/>
  <c r="L76" i="5"/>
  <c r="I37" i="20"/>
  <c r="R30" i="20"/>
  <c r="W17" i="9"/>
  <c r="W9" i="9"/>
  <c r="W11" i="9" s="1"/>
  <c r="W16" i="9"/>
  <c r="O17" i="9"/>
  <c r="O16" i="9"/>
  <c r="O9" i="9"/>
  <c r="O11" i="9" s="1"/>
  <c r="W33" i="5"/>
  <c r="Q105" i="5"/>
  <c r="W92" i="5"/>
  <c r="AL42" i="5"/>
  <c r="Z17" i="9"/>
  <c r="Z9" i="9"/>
  <c r="Z11" i="9" s="1"/>
  <c r="Z16" i="9"/>
  <c r="I16" i="9"/>
  <c r="I9" i="9"/>
  <c r="I11" i="9" s="1"/>
  <c r="I17" i="9"/>
  <c r="G17" i="9"/>
  <c r="G9" i="9"/>
  <c r="G11" i="9" s="1"/>
  <c r="G16" i="9"/>
  <c r="V99" i="32"/>
  <c r="F30" i="10"/>
  <c r="W93" i="5"/>
  <c r="AL51" i="5"/>
  <c r="Q9" i="9"/>
  <c r="Q11" i="9" s="1"/>
  <c r="Q17" i="9"/>
  <c r="Q16" i="9"/>
  <c r="H37" i="9"/>
  <c r="W17" i="5"/>
  <c r="J37" i="9"/>
  <c r="J30" i="6"/>
  <c r="W46" i="5"/>
  <c r="Z6" i="6"/>
  <c r="V16" i="9"/>
  <c r="V17" i="9"/>
  <c r="V9" i="9"/>
  <c r="V11" i="9" s="1"/>
  <c r="Q37" i="9"/>
  <c r="AB9" i="9"/>
  <c r="AB11" i="9" s="1"/>
  <c r="AB16" i="9"/>
  <c r="AB17" i="9"/>
  <c r="W30" i="5"/>
  <c r="W32" i="5"/>
  <c r="P21" i="19"/>
  <c r="V37" i="9"/>
  <c r="AF30" i="9"/>
  <c r="P60" i="5"/>
  <c r="P67" i="5"/>
  <c r="Z37" i="9"/>
  <c r="U30" i="6"/>
  <c r="U37" i="6" s="1"/>
  <c r="U37" i="8"/>
  <c r="L9" i="9"/>
  <c r="L11" i="9" s="1"/>
  <c r="L16" i="9"/>
  <c r="L17" i="9"/>
  <c r="L17" i="6" s="1"/>
  <c r="T16" i="9"/>
  <c r="T9" i="9"/>
  <c r="T11" i="9" s="1"/>
  <c r="T17" i="9"/>
  <c r="AF6" i="9"/>
  <c r="AM73" i="5" s="1"/>
  <c r="AE17" i="9"/>
  <c r="AE9" i="9"/>
  <c r="AE11" i="9" s="1"/>
  <c r="AE16" i="9"/>
  <c r="P30" i="10"/>
  <c r="P37" i="10" s="1"/>
  <c r="U105" i="5"/>
  <c r="I37" i="9"/>
  <c r="I30" i="6"/>
  <c r="M37" i="9"/>
  <c r="H9" i="9"/>
  <c r="H11" i="9" s="1"/>
  <c r="H17" i="9"/>
  <c r="H16" i="9"/>
  <c r="F37" i="9"/>
  <c r="H30" i="10"/>
  <c r="H37" i="10" s="1"/>
  <c r="M105" i="5"/>
  <c r="X30" i="6"/>
  <c r="K37" i="9"/>
  <c r="R67" i="5"/>
  <c r="R60" i="5"/>
  <c r="N67" i="5"/>
  <c r="N60" i="5"/>
  <c r="P37" i="8"/>
  <c r="N17" i="9"/>
  <c r="N16" i="9"/>
  <c r="N9" i="9"/>
  <c r="N11" i="9" s="1"/>
  <c r="AC37" i="9"/>
  <c r="AC30" i="6"/>
  <c r="X17" i="9"/>
  <c r="X9" i="9"/>
  <c r="X11" i="9" s="1"/>
  <c r="X16" i="9"/>
  <c r="O37" i="9"/>
  <c r="O30" i="6"/>
  <c r="N76" i="5"/>
  <c r="I6" i="12" s="1"/>
  <c r="W22" i="5"/>
  <c r="AE37" i="8"/>
  <c r="M9" i="9"/>
  <c r="M11" i="9" s="1"/>
  <c r="M16" i="9"/>
  <c r="M17" i="9"/>
  <c r="Y9" i="9"/>
  <c r="Y11" i="9" s="1"/>
  <c r="Y17" i="9"/>
  <c r="Y16" i="9"/>
  <c r="AD16" i="9"/>
  <c r="AD9" i="9"/>
  <c r="AD11" i="9" s="1"/>
  <c r="AD17" i="9"/>
  <c r="W37" i="5"/>
  <c r="W31" i="5"/>
  <c r="W28" i="5"/>
  <c r="W44" i="5"/>
  <c r="AB47" i="5"/>
  <c r="Z47" i="5"/>
  <c r="AC47" i="5"/>
  <c r="AC99" i="5" s="1"/>
  <c r="W30" i="16" s="1"/>
  <c r="W37" i="16" s="1"/>
  <c r="AI47" i="5"/>
  <c r="AE47" i="5"/>
  <c r="AJ47" i="5"/>
  <c r="AK47" i="5"/>
  <c r="AF47" i="5"/>
  <c r="AH47" i="5"/>
  <c r="AG47" i="5"/>
  <c r="Y60" i="5"/>
  <c r="Y63" i="5" s="1"/>
  <c r="AL41" i="5"/>
  <c r="U60" i="5"/>
  <c r="U67" i="5"/>
  <c r="A44" i="5"/>
  <c r="A166" i="5"/>
  <c r="K9" i="9"/>
  <c r="K11" i="9" s="1"/>
  <c r="K17" i="9"/>
  <c r="K16" i="9"/>
  <c r="L30" i="9"/>
  <c r="R30" i="9" s="1"/>
  <c r="AF9" i="19"/>
  <c r="AF11" i="19" s="1"/>
  <c r="G21" i="19"/>
  <c r="X21" i="20"/>
  <c r="AA21" i="19"/>
  <c r="AC11" i="12"/>
  <c r="M104" i="32"/>
  <c r="M23" i="32" s="1"/>
  <c r="U21" i="20"/>
  <c r="K104" i="32"/>
  <c r="K23" i="32" s="1"/>
  <c r="V11" i="19"/>
  <c r="V21" i="19"/>
  <c r="AF17" i="19"/>
  <c r="T26" i="32"/>
  <c r="AM79" i="5"/>
  <c r="AB24" i="32"/>
  <c r="AE21" i="19"/>
  <c r="AF9" i="12"/>
  <c r="AF11" i="12" s="1"/>
  <c r="U23" i="17"/>
  <c r="Z21" i="12"/>
  <c r="L11" i="12"/>
  <c r="L21" i="19"/>
  <c r="L21" i="12"/>
  <c r="N104" i="32"/>
  <c r="N23" i="32" s="1"/>
  <c r="X21" i="12"/>
  <c r="AC30" i="2"/>
  <c r="AF127" i="2" s="1"/>
  <c r="AG127" i="2" s="1"/>
  <c r="E127" i="2"/>
  <c r="X186" i="42"/>
  <c r="I6" i="18"/>
  <c r="U61" i="8"/>
  <c r="O6" i="17"/>
  <c r="O17" i="18"/>
  <c r="O16" i="18"/>
  <c r="N99" i="32"/>
  <c r="O4" i="8"/>
  <c r="U60" i="4"/>
  <c r="AF60" i="6"/>
  <c r="H6" i="12"/>
  <c r="P99" i="32"/>
  <c r="S99" i="32"/>
  <c r="V121" i="5"/>
  <c r="Q4" i="8"/>
  <c r="V92" i="2"/>
  <c r="X93" i="2"/>
  <c r="E109" i="32"/>
  <c r="F4" i="20"/>
  <c r="W118" i="5"/>
  <c r="AB92" i="2"/>
  <c r="AG33" i="2"/>
  <c r="S27" i="2"/>
  <c r="L100" i="32"/>
  <c r="L19" i="32" s="1"/>
  <c r="M4" i="9"/>
  <c r="AG37" i="2"/>
  <c r="J101" i="32"/>
  <c r="J20" i="32" s="1"/>
  <c r="K4" i="10"/>
  <c r="N102" i="32"/>
  <c r="N21" i="32" s="1"/>
  <c r="O4" i="11"/>
  <c r="M103" i="32"/>
  <c r="M22" i="32" s="1"/>
  <c r="N4" i="12"/>
  <c r="W93" i="2"/>
  <c r="W88" i="2"/>
  <c r="V7" i="18" s="1"/>
  <c r="AG8" i="2"/>
  <c r="O105" i="32"/>
  <c r="O24" i="32" s="1"/>
  <c r="P4" i="18"/>
  <c r="AG5" i="2"/>
  <c r="X92" i="2"/>
  <c r="E106" i="32"/>
  <c r="F4" i="19"/>
  <c r="W115" i="5"/>
  <c r="O107" i="32"/>
  <c r="O26" i="32" s="1"/>
  <c r="P4" i="16"/>
  <c r="K57" i="5"/>
  <c r="W10" i="5"/>
  <c r="K66" i="5"/>
  <c r="K72" i="5"/>
  <c r="AF125" i="8"/>
  <c r="AK66" i="5"/>
  <c r="AK57" i="5"/>
  <c r="AK72" i="5"/>
  <c r="Q61" i="32"/>
  <c r="G93" i="2"/>
  <c r="Q75" i="32"/>
  <c r="Y30" i="18"/>
  <c r="AL97" i="5"/>
  <c r="F47" i="32"/>
  <c r="Q36" i="32"/>
  <c r="L8" i="32"/>
  <c r="L117" i="32" s="1"/>
  <c r="AE73" i="32"/>
  <c r="AD8" i="32"/>
  <c r="AD117" i="32" s="1"/>
  <c r="W47" i="32"/>
  <c r="U52" i="4"/>
  <c r="AF52" i="4" s="1"/>
  <c r="AF52" i="17"/>
  <c r="M99" i="42"/>
  <c r="Q69" i="21"/>
  <c r="F100" i="36"/>
  <c r="O100" i="42"/>
  <c r="P100" i="42" s="1"/>
  <c r="Q100" i="42" s="1"/>
  <c r="G100" i="36" s="1"/>
  <c r="H100" i="36" s="1"/>
  <c r="L92" i="2"/>
  <c r="L88" i="2"/>
  <c r="K7" i="18" s="1"/>
  <c r="U6" i="18"/>
  <c r="AL78" i="5"/>
  <c r="AF50" i="19"/>
  <c r="J125" i="8"/>
  <c r="E99" i="32"/>
  <c r="K121" i="5"/>
  <c r="F4" i="8"/>
  <c r="H108" i="32"/>
  <c r="H27" i="32" s="1"/>
  <c r="I4" i="23"/>
  <c r="K100" i="32"/>
  <c r="K19" i="32" s="1"/>
  <c r="L4" i="9"/>
  <c r="AG29" i="2"/>
  <c r="I101" i="32"/>
  <c r="I20" i="32" s="1"/>
  <c r="J4" i="10"/>
  <c r="M102" i="32"/>
  <c r="M21" i="32" s="1"/>
  <c r="N4" i="11"/>
  <c r="AG35" i="2"/>
  <c r="L103" i="32"/>
  <c r="L22" i="32" s="1"/>
  <c r="M4" i="12"/>
  <c r="J104" i="32"/>
  <c r="J23" i="32" s="1"/>
  <c r="N105" i="32"/>
  <c r="N24" i="32" s="1"/>
  <c r="O4" i="18"/>
  <c r="AA72" i="5"/>
  <c r="AA57" i="5"/>
  <c r="AA66" i="5"/>
  <c r="P106" i="32"/>
  <c r="P25" i="32" s="1"/>
  <c r="Q4" i="19"/>
  <c r="S106" i="32"/>
  <c r="E107" i="32"/>
  <c r="W116" i="5"/>
  <c r="F4" i="16"/>
  <c r="W29" i="5"/>
  <c r="AF92" i="2"/>
  <c r="AF88" i="2"/>
  <c r="AE7" i="18" s="1"/>
  <c r="AE7" i="17" s="1"/>
  <c r="AE7" i="4" s="1"/>
  <c r="AG201" i="42" s="1"/>
  <c r="V72" i="5"/>
  <c r="V124" i="8"/>
  <c r="W124" i="8" s="1"/>
  <c r="X124" i="8" s="1"/>
  <c r="Y124" i="8" s="1"/>
  <c r="Z124" i="8" s="1"/>
  <c r="AA124" i="8" s="1"/>
  <c r="AB124" i="8" s="1"/>
  <c r="AC124" i="8" s="1"/>
  <c r="AD124" i="8" s="1"/>
  <c r="AE124" i="8" s="1"/>
  <c r="AE93" i="2"/>
  <c r="V82" i="5"/>
  <c r="Q6" i="20" s="1"/>
  <c r="W4" i="5"/>
  <c r="V66" i="5"/>
  <c r="V68" i="5" s="1"/>
  <c r="V57" i="5"/>
  <c r="W41" i="5"/>
  <c r="L60" i="5"/>
  <c r="L67" i="5"/>
  <c r="S26" i="2"/>
  <c r="Q59" i="32"/>
  <c r="AE61" i="32"/>
  <c r="T47" i="32"/>
  <c r="AE36" i="32"/>
  <c r="I64" i="32"/>
  <c r="I9" i="32" s="1"/>
  <c r="I118" i="32" s="1"/>
  <c r="T69" i="21"/>
  <c r="T178" i="21"/>
  <c r="L69" i="21"/>
  <c r="L178" i="21"/>
  <c r="U74" i="4"/>
  <c r="T71" i="4"/>
  <c r="A129" i="5"/>
  <c r="A7" i="5"/>
  <c r="Q37" i="32"/>
  <c r="Z21" i="16"/>
  <c r="P101" i="32"/>
  <c r="P20" i="32" s="1"/>
  <c r="Q4" i="10"/>
  <c r="S101" i="32"/>
  <c r="G108" i="32"/>
  <c r="G27" i="32" s="1"/>
  <c r="H4" i="23"/>
  <c r="J109" i="32"/>
  <c r="J28" i="32" s="1"/>
  <c r="K4" i="20"/>
  <c r="F99" i="32"/>
  <c r="L121" i="5"/>
  <c r="G83" i="10" s="1"/>
  <c r="G4" i="8"/>
  <c r="F108" i="32"/>
  <c r="F27" i="32" s="1"/>
  <c r="G4" i="23"/>
  <c r="P94" i="2"/>
  <c r="S12" i="2"/>
  <c r="V94" i="2"/>
  <c r="AG9" i="2"/>
  <c r="V88" i="2"/>
  <c r="U7" i="18" s="1"/>
  <c r="U7" i="17" s="1"/>
  <c r="U7" i="4" s="1"/>
  <c r="W201" i="42" s="1"/>
  <c r="I109" i="32"/>
  <c r="I28" i="32" s="1"/>
  <c r="J4" i="20"/>
  <c r="W127" i="8"/>
  <c r="X127" i="8" s="1"/>
  <c r="Y127" i="8" s="1"/>
  <c r="Z127" i="8" s="1"/>
  <c r="AA127" i="8" s="1"/>
  <c r="AB127" i="8" s="1"/>
  <c r="AC127" i="8" s="1"/>
  <c r="AD127" i="8" s="1"/>
  <c r="AE127" i="8" s="1"/>
  <c r="AC92" i="2"/>
  <c r="J100" i="32"/>
  <c r="J19" i="32" s="1"/>
  <c r="K4" i="9"/>
  <c r="H101" i="32"/>
  <c r="H20" i="32" s="1"/>
  <c r="I4" i="10"/>
  <c r="Z102" i="42"/>
  <c r="Y140" i="42"/>
  <c r="E102" i="32"/>
  <c r="W111" i="5"/>
  <c r="Y111" i="5" s="1"/>
  <c r="F4" i="11"/>
  <c r="K103" i="32"/>
  <c r="K22" i="32" s="1"/>
  <c r="L4" i="12"/>
  <c r="I104" i="32"/>
  <c r="I23" i="32" s="1"/>
  <c r="M105" i="32"/>
  <c r="M24" i="32" s="1"/>
  <c r="N4" i="18"/>
  <c r="O106" i="32"/>
  <c r="O25" i="32" s="1"/>
  <c r="P4" i="19"/>
  <c r="N107" i="32"/>
  <c r="N26" i="32" s="1"/>
  <c r="O4" i="16"/>
  <c r="Q17" i="16"/>
  <c r="Q9" i="16"/>
  <c r="Q11" i="16" s="1"/>
  <c r="Q16" i="16"/>
  <c r="N72" i="5"/>
  <c r="AG10" i="2"/>
  <c r="V123" i="8"/>
  <c r="AD93" i="2"/>
  <c r="W25" i="5"/>
  <c r="AD94" i="2"/>
  <c r="Q53" i="32"/>
  <c r="E64" i="32"/>
  <c r="E9" i="32" s="1"/>
  <c r="Q40" i="32"/>
  <c r="S37" i="2"/>
  <c r="Q43" i="32"/>
  <c r="O8" i="32"/>
  <c r="O117" i="32" s="1"/>
  <c r="AE62" i="32"/>
  <c r="I47" i="32"/>
  <c r="AD79" i="32"/>
  <c r="AD10" i="32" s="1"/>
  <c r="AD119" i="32" s="1"/>
  <c r="AA60" i="5"/>
  <c r="AA67" i="5"/>
  <c r="AL44" i="5"/>
  <c r="X47" i="32"/>
  <c r="V69" i="21"/>
  <c r="V178" i="21"/>
  <c r="T28" i="18"/>
  <c r="T25" i="17"/>
  <c r="AF128" i="12"/>
  <c r="AF43" i="17"/>
  <c r="Z43" i="4"/>
  <c r="J102" i="32"/>
  <c r="J21" i="32" s="1"/>
  <c r="K4" i="11"/>
  <c r="K99" i="32"/>
  <c r="L4" i="8"/>
  <c r="Q121" i="5"/>
  <c r="P108" i="32"/>
  <c r="P27" i="32" s="1"/>
  <c r="S108" i="32"/>
  <c r="Q4" i="23"/>
  <c r="H109" i="32"/>
  <c r="H28" i="32" s="1"/>
  <c r="I4" i="20"/>
  <c r="Q88" i="2"/>
  <c r="P7" i="18" s="1"/>
  <c r="S31" i="2"/>
  <c r="W136" i="8"/>
  <c r="I100" i="32"/>
  <c r="I19" i="32" s="1"/>
  <c r="J4" i="9"/>
  <c r="G101" i="32"/>
  <c r="G20" i="32" s="1"/>
  <c r="H4" i="10"/>
  <c r="L102" i="32"/>
  <c r="L21" i="32" s="1"/>
  <c r="M4" i="11"/>
  <c r="AG36" i="2"/>
  <c r="E103" i="32"/>
  <c r="F4" i="12"/>
  <c r="W112" i="5"/>
  <c r="E104" i="32"/>
  <c r="W113" i="5"/>
  <c r="Y113" i="5" s="1"/>
  <c r="L105" i="32"/>
  <c r="L24" i="32" s="1"/>
  <c r="M4" i="18"/>
  <c r="W138" i="8"/>
  <c r="X138" i="8" s="1"/>
  <c r="Y138" i="8" s="1"/>
  <c r="Z138" i="8" s="1"/>
  <c r="AA138" i="8" s="1"/>
  <c r="AB138" i="8" s="1"/>
  <c r="AC138" i="8" s="1"/>
  <c r="AD138" i="8" s="1"/>
  <c r="AE138" i="8" s="1"/>
  <c r="N106" i="32"/>
  <c r="N25" i="32" s="1"/>
  <c r="O4" i="19"/>
  <c r="M107" i="32"/>
  <c r="M26" i="32" s="1"/>
  <c r="N4" i="16"/>
  <c r="W141" i="8"/>
  <c r="X141" i="8" s="1"/>
  <c r="Y141" i="8" s="1"/>
  <c r="Z141" i="8" s="1"/>
  <c r="AA141" i="8" s="1"/>
  <c r="AB141" i="8" s="1"/>
  <c r="AC141" i="8" s="1"/>
  <c r="AD141" i="8" s="1"/>
  <c r="AE141" i="8" s="1"/>
  <c r="AC72" i="5"/>
  <c r="AC57" i="5"/>
  <c r="AC66" i="5"/>
  <c r="J141" i="12"/>
  <c r="K141" i="12" s="1"/>
  <c r="L141" i="12" s="1"/>
  <c r="M141" i="12" s="1"/>
  <c r="N141" i="12" s="1"/>
  <c r="O141" i="12" s="1"/>
  <c r="P141" i="12" s="1"/>
  <c r="Q141" i="12" s="1"/>
  <c r="AG22" i="2"/>
  <c r="V140" i="8"/>
  <c r="W140" i="8" s="1"/>
  <c r="X140" i="8" s="1"/>
  <c r="Y140" i="8" s="1"/>
  <c r="Z140" i="8" s="1"/>
  <c r="AA140" i="8" s="1"/>
  <c r="AB140" i="8" s="1"/>
  <c r="AC140" i="8" s="1"/>
  <c r="AD140" i="8" s="1"/>
  <c r="AE140" i="8" s="1"/>
  <c r="Q54" i="32"/>
  <c r="G94" i="2"/>
  <c r="O64" i="32"/>
  <c r="O9" i="32" s="1"/>
  <c r="O118" i="32" s="1"/>
  <c r="AE84" i="32"/>
  <c r="T93" i="32"/>
  <c r="T11" i="32" s="1"/>
  <c r="AL40" i="5"/>
  <c r="R75" i="4"/>
  <c r="Z99" i="42"/>
  <c r="AF77" i="4"/>
  <c r="R79" i="4"/>
  <c r="N59" i="4"/>
  <c r="R59" i="6"/>
  <c r="Z45" i="17"/>
  <c r="AF45" i="19"/>
  <c r="Z57" i="19"/>
  <c r="AA59" i="4"/>
  <c r="AF59" i="6"/>
  <c r="X123" i="12"/>
  <c r="Z11" i="16"/>
  <c r="R138" i="8"/>
  <c r="U11" i="12"/>
  <c r="W129" i="12"/>
  <c r="X129" i="12" s="1"/>
  <c r="Y129" i="12" s="1"/>
  <c r="Z129" i="12" s="1"/>
  <c r="AA129" i="12" s="1"/>
  <c r="AB129" i="12" s="1"/>
  <c r="AC129" i="12" s="1"/>
  <c r="AD129" i="12" s="1"/>
  <c r="AE129" i="12" s="1"/>
  <c r="O108" i="32"/>
  <c r="O27" i="32" s="1"/>
  <c r="P4" i="23"/>
  <c r="S36" i="2"/>
  <c r="AG32" i="2"/>
  <c r="G109" i="32"/>
  <c r="G28" i="32" s="1"/>
  <c r="H4" i="20"/>
  <c r="J99" i="32"/>
  <c r="P121" i="5"/>
  <c r="K83" i="13" s="1"/>
  <c r="K85" i="13" s="1"/>
  <c r="K87" i="13" s="1"/>
  <c r="K171" i="4" s="1"/>
  <c r="K4" i="8"/>
  <c r="W94" i="2"/>
  <c r="V131" i="12"/>
  <c r="H100" i="32"/>
  <c r="H19" i="32" s="1"/>
  <c r="I4" i="9"/>
  <c r="W124" i="12"/>
  <c r="X124" i="12" s="1"/>
  <c r="Y124" i="12" s="1"/>
  <c r="Z124" i="12" s="1"/>
  <c r="AA124" i="12" s="1"/>
  <c r="AB124" i="12" s="1"/>
  <c r="AC124" i="12" s="1"/>
  <c r="AD124" i="12" s="1"/>
  <c r="AE124" i="12" s="1"/>
  <c r="F101" i="32"/>
  <c r="F20" i="32" s="1"/>
  <c r="G4" i="10"/>
  <c r="K102" i="32"/>
  <c r="K21" i="32" s="1"/>
  <c r="L4" i="11"/>
  <c r="O92" i="2"/>
  <c r="O88" i="2"/>
  <c r="N7" i="18" s="1"/>
  <c r="N7" i="17" s="1"/>
  <c r="N7" i="4" s="1"/>
  <c r="N201" i="42" s="1"/>
  <c r="AG15" i="2"/>
  <c r="I139" i="12"/>
  <c r="J139" i="12" s="1"/>
  <c r="K139" i="12" s="1"/>
  <c r="L139" i="12" s="1"/>
  <c r="M139" i="12" s="1"/>
  <c r="N139" i="12" s="1"/>
  <c r="O139" i="12" s="1"/>
  <c r="P139" i="12" s="1"/>
  <c r="Q139" i="12" s="1"/>
  <c r="J103" i="32"/>
  <c r="J22" i="32" s="1"/>
  <c r="K4" i="12"/>
  <c r="H104" i="32"/>
  <c r="H23" i="32" s="1"/>
  <c r="K105" i="32"/>
  <c r="K24" i="32" s="1"/>
  <c r="L4" i="18"/>
  <c r="R28" i="12"/>
  <c r="M106" i="32"/>
  <c r="M25" i="32" s="1"/>
  <c r="N4" i="19"/>
  <c r="L107" i="32"/>
  <c r="L26" i="32" s="1"/>
  <c r="M4" i="16"/>
  <c r="M80" i="5"/>
  <c r="M66" i="5"/>
  <c r="M57" i="5"/>
  <c r="W8" i="5"/>
  <c r="W24" i="5"/>
  <c r="AE94" i="2"/>
  <c r="U155" i="8"/>
  <c r="U63" i="8" s="1"/>
  <c r="AF148" i="8"/>
  <c r="AF155" i="8" s="1"/>
  <c r="R72" i="5"/>
  <c r="W5" i="5"/>
  <c r="R57" i="5"/>
  <c r="R66" i="5"/>
  <c r="W12" i="5"/>
  <c r="S16" i="2"/>
  <c r="G79" i="32"/>
  <c r="G10" i="32" s="1"/>
  <c r="G119" i="32" s="1"/>
  <c r="Q68" i="32"/>
  <c r="Q85" i="32"/>
  <c r="S33" i="2"/>
  <c r="AE53" i="32"/>
  <c r="AE40" i="32"/>
  <c r="AL46" i="5"/>
  <c r="G64" i="32"/>
  <c r="G9" i="32" s="1"/>
  <c r="G118" i="32" s="1"/>
  <c r="O79" i="32"/>
  <c r="O10" i="32" s="1"/>
  <c r="O119" i="32" s="1"/>
  <c r="AG67" i="5"/>
  <c r="AL43" i="5"/>
  <c r="G47" i="32"/>
  <c r="Q67" i="17"/>
  <c r="R59" i="17"/>
  <c r="R82" i="4"/>
  <c r="R119" i="21"/>
  <c r="Q128" i="21"/>
  <c r="Q71" i="21" s="1"/>
  <c r="Q71" i="4" s="1"/>
  <c r="P64" i="4"/>
  <c r="R64" i="4" s="1"/>
  <c r="R64" i="6"/>
  <c r="AF178" i="21"/>
  <c r="AA46" i="17"/>
  <c r="AA57" i="19"/>
  <c r="F101" i="36"/>
  <c r="O101" i="42"/>
  <c r="P101" i="42" s="1"/>
  <c r="Q101" i="42" s="1"/>
  <c r="G101" i="36" s="1"/>
  <c r="H101" i="36" s="1"/>
  <c r="O178" i="21"/>
  <c r="AE6" i="17"/>
  <c r="AE16" i="18"/>
  <c r="AE17" i="18"/>
  <c r="AE17" i="17" s="1"/>
  <c r="G100" i="32"/>
  <c r="G19" i="32" s="1"/>
  <c r="H4" i="9"/>
  <c r="P93" i="2"/>
  <c r="P88" i="2"/>
  <c r="O7" i="18" s="1"/>
  <c r="O7" i="17" s="1"/>
  <c r="O7" i="4" s="1"/>
  <c r="O201" i="42" s="1"/>
  <c r="I103" i="32"/>
  <c r="I22" i="32" s="1"/>
  <c r="J4" i="12"/>
  <c r="G104" i="32"/>
  <c r="G23" i="32" s="1"/>
  <c r="J105" i="32"/>
  <c r="J24" i="32" s="1"/>
  <c r="K4" i="18"/>
  <c r="L106" i="32"/>
  <c r="L25" i="32" s="1"/>
  <c r="M4" i="19"/>
  <c r="S10" i="2"/>
  <c r="K107" i="32"/>
  <c r="K26" i="32" s="1"/>
  <c r="L4" i="16"/>
  <c r="AD72" i="5"/>
  <c r="AD66" i="5"/>
  <c r="AD57" i="5"/>
  <c r="AF142" i="8"/>
  <c r="S23" i="2"/>
  <c r="S30" i="2"/>
  <c r="AE70" i="32"/>
  <c r="AD92" i="2"/>
  <c r="X79" i="32"/>
  <c r="X10" i="32" s="1"/>
  <c r="X119" i="32" s="1"/>
  <c r="I93" i="32"/>
  <c r="I11" i="32" s="1"/>
  <c r="I120" i="32" s="1"/>
  <c r="AE52" i="32"/>
  <c r="Z64" i="32"/>
  <c r="U46" i="17"/>
  <c r="U57" i="19"/>
  <c r="M51" i="19"/>
  <c r="R380" i="19"/>
  <c r="O89" i="21"/>
  <c r="W16" i="18"/>
  <c r="W6" i="17"/>
  <c r="W17" i="18"/>
  <c r="W17" i="17" s="1"/>
  <c r="AA19" i="32"/>
  <c r="T72" i="5"/>
  <c r="O137" i="4"/>
  <c r="G57" i="4"/>
  <c r="G118" i="4" s="1"/>
  <c r="I102" i="32"/>
  <c r="I21" i="32" s="1"/>
  <c r="J4" i="11"/>
  <c r="F104" i="32"/>
  <c r="F23" i="32" s="1"/>
  <c r="J92" i="2"/>
  <c r="J88" i="2"/>
  <c r="I7" i="18" s="1"/>
  <c r="I7" i="17" s="1"/>
  <c r="I7" i="4" s="1"/>
  <c r="I201" i="42" s="1"/>
  <c r="I105" i="32"/>
  <c r="I24" i="32" s="1"/>
  <c r="J4" i="18"/>
  <c r="K106" i="32"/>
  <c r="K25" i="32" s="1"/>
  <c r="L4" i="19"/>
  <c r="J138" i="12"/>
  <c r="K138" i="12" s="1"/>
  <c r="L138" i="12" s="1"/>
  <c r="M138" i="12" s="1"/>
  <c r="N138" i="12" s="1"/>
  <c r="O138" i="12" s="1"/>
  <c r="P138" i="12" s="1"/>
  <c r="Q138" i="12" s="1"/>
  <c r="J107" i="32"/>
  <c r="J26" i="32" s="1"/>
  <c r="K4" i="16"/>
  <c r="W21" i="5"/>
  <c r="R76" i="5"/>
  <c r="M6" i="12" s="1"/>
  <c r="AE88" i="2"/>
  <c r="AD7" i="18" s="1"/>
  <c r="AE92" i="2"/>
  <c r="W19" i="5"/>
  <c r="AF126" i="8"/>
  <c r="P66" i="5"/>
  <c r="P57" i="5"/>
  <c r="S35" i="2"/>
  <c r="Z27" i="2"/>
  <c r="AC124" i="2" s="1"/>
  <c r="AG124" i="2" s="1"/>
  <c r="E124" i="2"/>
  <c r="C94" i="2"/>
  <c r="K8" i="32"/>
  <c r="K117" i="32" s="1"/>
  <c r="S21" i="2"/>
  <c r="AF37" i="20"/>
  <c r="M8" i="32"/>
  <c r="M117" i="32" s="1"/>
  <c r="F93" i="32"/>
  <c r="F11" i="32" s="1"/>
  <c r="Z79" i="32"/>
  <c r="Z10" i="32" s="1"/>
  <c r="Z119" i="32" s="1"/>
  <c r="V8" i="32"/>
  <c r="AA47" i="32"/>
  <c r="X64" i="32"/>
  <c r="X9" i="32" s="1"/>
  <c r="X118" i="32" s="1"/>
  <c r="AE37" i="32"/>
  <c r="T51" i="19"/>
  <c r="AF219" i="19"/>
  <c r="L73" i="4"/>
  <c r="R73" i="4" s="1"/>
  <c r="R73" i="21"/>
  <c r="W51" i="17"/>
  <c r="W57" i="19"/>
  <c r="K136" i="12"/>
  <c r="L136" i="12" s="1"/>
  <c r="M136" i="12" s="1"/>
  <c r="N136" i="12" s="1"/>
  <c r="O136" i="12" s="1"/>
  <c r="P136" i="12" s="1"/>
  <c r="Q136" i="12" s="1"/>
  <c r="H8" i="32"/>
  <c r="H117" i="32" s="1"/>
  <c r="G93" i="32"/>
  <c r="G11" i="32" s="1"/>
  <c r="G120" i="32" s="1"/>
  <c r="Q83" i="32"/>
  <c r="Z26" i="2"/>
  <c r="E123" i="2"/>
  <c r="N17" i="18"/>
  <c r="N16" i="18"/>
  <c r="J102" i="2"/>
  <c r="G92" i="2"/>
  <c r="G88" i="2"/>
  <c r="F7" i="18" s="1"/>
  <c r="T64" i="32"/>
  <c r="T9" i="32" s="1"/>
  <c r="AE51" i="32"/>
  <c r="N8" i="32"/>
  <c r="N117" i="32" s="1"/>
  <c r="T79" i="32"/>
  <c r="T10" i="32" s="1"/>
  <c r="AE68" i="32"/>
  <c r="AC79" i="32"/>
  <c r="AC10" i="32" s="1"/>
  <c r="AC119" i="32" s="1"/>
  <c r="F74" i="21"/>
  <c r="F178" i="21"/>
  <c r="N71" i="4"/>
  <c r="R71" i="4" s="1"/>
  <c r="R71" i="21"/>
  <c r="R67" i="13"/>
  <c r="V136" i="12"/>
  <c r="U144" i="12"/>
  <c r="AE56" i="32"/>
  <c r="R123" i="12"/>
  <c r="P63" i="4"/>
  <c r="R63" i="4" s="1"/>
  <c r="R63" i="6"/>
  <c r="AD21" i="20"/>
  <c r="L135" i="12"/>
  <c r="F28" i="4"/>
  <c r="F116" i="4" s="1"/>
  <c r="N108" i="32"/>
  <c r="N27" i="32" s="1"/>
  <c r="O4" i="23"/>
  <c r="AG31" i="2"/>
  <c r="L99" i="32"/>
  <c r="M4" i="8"/>
  <c r="R121" i="5"/>
  <c r="M83" i="18" s="1"/>
  <c r="J127" i="12"/>
  <c r="K127" i="12" s="1"/>
  <c r="L127" i="12" s="1"/>
  <c r="M127" i="12" s="1"/>
  <c r="N127" i="12" s="1"/>
  <c r="O127" i="12" s="1"/>
  <c r="P127" i="12" s="1"/>
  <c r="Q127" i="12" s="1"/>
  <c r="S13" i="2"/>
  <c r="P92" i="2"/>
  <c r="M99" i="32"/>
  <c r="N4" i="8"/>
  <c r="S121" i="5"/>
  <c r="O109" i="32"/>
  <c r="O28" i="32" s="1"/>
  <c r="P4" i="20"/>
  <c r="H102" i="32"/>
  <c r="H21" i="32" s="1"/>
  <c r="I4" i="11"/>
  <c r="H105" i="32"/>
  <c r="H24" i="32" s="1"/>
  <c r="I4" i="18"/>
  <c r="U30" i="19"/>
  <c r="AL98" i="5"/>
  <c r="AA105" i="5"/>
  <c r="T66" i="5"/>
  <c r="T57" i="5"/>
  <c r="AC52" i="36"/>
  <c r="AG47" i="36"/>
  <c r="AG52" i="36" s="1"/>
  <c r="L108" i="32"/>
  <c r="L27" i="32" s="1"/>
  <c r="M4" i="23"/>
  <c r="AG14" i="2"/>
  <c r="AG11" i="2"/>
  <c r="AC93" i="2"/>
  <c r="N109" i="32"/>
  <c r="N28" i="32" s="1"/>
  <c r="O4" i="20"/>
  <c r="AG19" i="2"/>
  <c r="U92" i="2"/>
  <c r="U93" i="2"/>
  <c r="AG23" i="2"/>
  <c r="X94" i="2"/>
  <c r="P100" i="32"/>
  <c r="P19" i="32" s="1"/>
  <c r="S100" i="32"/>
  <c r="Q4" i="9"/>
  <c r="N101" i="32"/>
  <c r="N20" i="32" s="1"/>
  <c r="O4" i="10"/>
  <c r="S17" i="2"/>
  <c r="G102" i="32"/>
  <c r="G21" i="32" s="1"/>
  <c r="H4" i="11"/>
  <c r="F103" i="32"/>
  <c r="F22" i="32" s="1"/>
  <c r="G4" i="12"/>
  <c r="O104" i="32"/>
  <c r="O23" i="32" s="1"/>
  <c r="G105" i="32"/>
  <c r="G24" i="32" s="1"/>
  <c r="H4" i="18"/>
  <c r="I106" i="32"/>
  <c r="I25" i="32" s="1"/>
  <c r="J4" i="19"/>
  <c r="H107" i="32"/>
  <c r="H26" i="32" s="1"/>
  <c r="I4" i="16"/>
  <c r="S25" i="2"/>
  <c r="AF93" i="2"/>
  <c r="N82" i="5"/>
  <c r="N57" i="5"/>
  <c r="W3" i="5"/>
  <c r="N66" i="5"/>
  <c r="V137" i="8"/>
  <c r="W137" i="8" s="1"/>
  <c r="X137" i="8" s="1"/>
  <c r="Y137" i="8" s="1"/>
  <c r="Z137" i="8" s="1"/>
  <c r="AA137" i="8" s="1"/>
  <c r="AB137" i="8" s="1"/>
  <c r="AC137" i="8" s="1"/>
  <c r="AD137" i="8" s="1"/>
  <c r="AE137" i="8" s="1"/>
  <c r="W34" i="5"/>
  <c r="L66" i="5"/>
  <c r="L57" i="5"/>
  <c r="W7" i="5"/>
  <c r="O66" i="5"/>
  <c r="O57" i="5"/>
  <c r="H79" i="32"/>
  <c r="H10" i="32" s="1"/>
  <c r="H119" i="32" s="1"/>
  <c r="F144" i="8"/>
  <c r="S14" i="2"/>
  <c r="H129" i="8"/>
  <c r="G131" i="8"/>
  <c r="AB8" i="32"/>
  <c r="AE90" i="32"/>
  <c r="L64" i="32"/>
  <c r="L9" i="32" s="1"/>
  <c r="L118" i="32" s="1"/>
  <c r="P93" i="32"/>
  <c r="P11" i="32" s="1"/>
  <c r="P120" i="32" s="1"/>
  <c r="AE43" i="32"/>
  <c r="AE60" i="32"/>
  <c r="AC47" i="32"/>
  <c r="W93" i="32"/>
  <c r="W11" i="32" s="1"/>
  <c r="W120" i="32" s="1"/>
  <c r="N79" i="32"/>
  <c r="N10" i="32" s="1"/>
  <c r="N119" i="32" s="1"/>
  <c r="AE86" i="32"/>
  <c r="U47" i="32"/>
  <c r="R28" i="20"/>
  <c r="N69" i="21"/>
  <c r="N178" i="21"/>
  <c r="AF291" i="19"/>
  <c r="P51" i="17"/>
  <c r="P57" i="19"/>
  <c r="AE39" i="32"/>
  <c r="AB16" i="17"/>
  <c r="AB21" i="16"/>
  <c r="I121" i="12"/>
  <c r="H131" i="12"/>
  <c r="AB11" i="12"/>
  <c r="AD11" i="20"/>
  <c r="AF17" i="12"/>
  <c r="W141" i="12"/>
  <c r="X141" i="12" s="1"/>
  <c r="Y141" i="12" s="1"/>
  <c r="Z141" i="12" s="1"/>
  <c r="AA141" i="12" s="1"/>
  <c r="AB141" i="12" s="1"/>
  <c r="AC141" i="12" s="1"/>
  <c r="AD141" i="12" s="1"/>
  <c r="AE141" i="12" s="1"/>
  <c r="J122" i="12"/>
  <c r="K122" i="12" s="1"/>
  <c r="L122" i="12" s="1"/>
  <c r="M122" i="12" s="1"/>
  <c r="N122" i="12" s="1"/>
  <c r="O122" i="12" s="1"/>
  <c r="P122" i="12" s="1"/>
  <c r="Q122" i="12" s="1"/>
  <c r="R122" i="12"/>
  <c r="P109" i="32"/>
  <c r="P28" i="32" s="1"/>
  <c r="Q4" i="20"/>
  <c r="S109" i="32"/>
  <c r="H99" i="32"/>
  <c r="N121" i="5"/>
  <c r="I83" i="10" s="1"/>
  <c r="I85" i="10" s="1"/>
  <c r="I87" i="10" s="1"/>
  <c r="I168" i="4" s="1"/>
  <c r="I4" i="8"/>
  <c r="AF187" i="42"/>
  <c r="AB94" i="2"/>
  <c r="E101" i="32"/>
  <c r="F4" i="10"/>
  <c r="W110" i="5"/>
  <c r="J106" i="32"/>
  <c r="J25" i="32" s="1"/>
  <c r="K4" i="19"/>
  <c r="U66" i="5"/>
  <c r="U57" i="5"/>
  <c r="U76" i="5"/>
  <c r="AF60" i="12"/>
  <c r="K108" i="32"/>
  <c r="K27" i="32" s="1"/>
  <c r="L4" i="23"/>
  <c r="AC94" i="2"/>
  <c r="M109" i="32"/>
  <c r="M28" i="32" s="1"/>
  <c r="N4" i="20"/>
  <c r="AG28" i="2"/>
  <c r="O100" i="32"/>
  <c r="O19" i="32" s="1"/>
  <c r="P4" i="9"/>
  <c r="S20" i="2"/>
  <c r="M101" i="32"/>
  <c r="M20" i="32" s="1"/>
  <c r="N4" i="10"/>
  <c r="F102" i="32"/>
  <c r="F21" i="32" s="1"/>
  <c r="G4" i="11"/>
  <c r="P103" i="32"/>
  <c r="P22" i="32" s="1"/>
  <c r="Q4" i="12"/>
  <c r="S103" i="32"/>
  <c r="V93" i="2"/>
  <c r="E105" i="32"/>
  <c r="F4" i="18"/>
  <c r="W114" i="5"/>
  <c r="H106" i="32"/>
  <c r="H25" i="32" s="1"/>
  <c r="I4" i="19"/>
  <c r="G107" i="32"/>
  <c r="G26" i="32" s="1"/>
  <c r="H4" i="16"/>
  <c r="S28" i="2"/>
  <c r="O72" i="5"/>
  <c r="AF94" i="2"/>
  <c r="S80" i="5"/>
  <c r="N6" i="16" s="1"/>
  <c r="N6" i="17" s="1"/>
  <c r="S57" i="5"/>
  <c r="S63" i="5" s="1"/>
  <c r="S66" i="5"/>
  <c r="W13" i="5"/>
  <c r="AE66" i="5"/>
  <c r="AE72" i="5"/>
  <c r="AE57" i="5"/>
  <c r="AL32" i="5"/>
  <c r="W11" i="5"/>
  <c r="M72" i="5"/>
  <c r="H94" i="2"/>
  <c r="H88" i="2"/>
  <c r="G7" i="18" s="1"/>
  <c r="Q89" i="32"/>
  <c r="Q62" i="32"/>
  <c r="Q57" i="32"/>
  <c r="Q71" i="32"/>
  <c r="E79" i="32"/>
  <c r="E10" i="32" s="1"/>
  <c r="S29" i="2"/>
  <c r="H142" i="8"/>
  <c r="I142" i="8" s="1"/>
  <c r="J142" i="8" s="1"/>
  <c r="K142" i="8" s="1"/>
  <c r="L142" i="8" s="1"/>
  <c r="M142" i="8" s="1"/>
  <c r="N142" i="8" s="1"/>
  <c r="O142" i="8" s="1"/>
  <c r="P142" i="8" s="1"/>
  <c r="Q142" i="8" s="1"/>
  <c r="K39" i="17"/>
  <c r="R39" i="19"/>
  <c r="K57" i="19"/>
  <c r="U64" i="32"/>
  <c r="U9" i="32" s="1"/>
  <c r="U118" i="32" s="1"/>
  <c r="AE57" i="32"/>
  <c r="AC93" i="32"/>
  <c r="AC11" i="32" s="1"/>
  <c r="AC120" i="32" s="1"/>
  <c r="AE77" i="32"/>
  <c r="P47" i="32"/>
  <c r="N93" i="32"/>
  <c r="N11" i="32" s="1"/>
  <c r="N120" i="32" s="1"/>
  <c r="AB67" i="5"/>
  <c r="AB68" i="5" s="1"/>
  <c r="R80" i="4"/>
  <c r="Q51" i="17"/>
  <c r="Q57" i="19"/>
  <c r="V380" i="19"/>
  <c r="V51" i="19" s="1"/>
  <c r="J173" i="42"/>
  <c r="J176" i="42" s="1"/>
  <c r="I180" i="42"/>
  <c r="Z6" i="18"/>
  <c r="AF87" i="5"/>
  <c r="Q59" i="4"/>
  <c r="G61" i="12"/>
  <c r="AB21" i="12"/>
  <c r="AF16" i="12"/>
  <c r="F109" i="32"/>
  <c r="F28" i="32" s="1"/>
  <c r="G4" i="20"/>
  <c r="I124" i="12"/>
  <c r="J124" i="12" s="1"/>
  <c r="K124" i="12" s="1"/>
  <c r="L124" i="12" s="1"/>
  <c r="M124" i="12" s="1"/>
  <c r="N124" i="12" s="1"/>
  <c r="O124" i="12" s="1"/>
  <c r="P124" i="12" s="1"/>
  <c r="Q124" i="12" s="1"/>
  <c r="M108" i="32"/>
  <c r="M27" i="32" s="1"/>
  <c r="N4" i="23"/>
  <c r="O101" i="32"/>
  <c r="O20" i="32" s="1"/>
  <c r="P4" i="10"/>
  <c r="P104" i="32"/>
  <c r="P23" i="32" s="1"/>
  <c r="S104" i="32"/>
  <c r="O99" i="32"/>
  <c r="U121" i="5"/>
  <c r="P4" i="8"/>
  <c r="J108" i="32"/>
  <c r="J27" i="32" s="1"/>
  <c r="K4" i="23"/>
  <c r="L109" i="32"/>
  <c r="L28" i="32" s="1"/>
  <c r="M4" i="20"/>
  <c r="AG12" i="2"/>
  <c r="S15" i="2"/>
  <c r="AG34" i="2"/>
  <c r="N100" i="32"/>
  <c r="N19" i="32" s="1"/>
  <c r="O4" i="9"/>
  <c r="L101" i="32"/>
  <c r="L20" i="32" s="1"/>
  <c r="M4" i="10"/>
  <c r="P102" i="32"/>
  <c r="P21" i="32" s="1"/>
  <c r="Q4" i="11"/>
  <c r="S102" i="32"/>
  <c r="O103" i="32"/>
  <c r="O22" i="32" s="1"/>
  <c r="P4" i="12"/>
  <c r="F105" i="32"/>
  <c r="F24" i="32" s="1"/>
  <c r="G4" i="18"/>
  <c r="G106" i="32"/>
  <c r="G25" i="32" s="1"/>
  <c r="H4" i="19"/>
  <c r="F107" i="32"/>
  <c r="F26" i="32" s="1"/>
  <c r="G4" i="16"/>
  <c r="AG25" i="2"/>
  <c r="V78" i="5"/>
  <c r="Q6" i="18" s="1"/>
  <c r="AL112" i="5"/>
  <c r="X103" i="32"/>
  <c r="Y4" i="12"/>
  <c r="AE121" i="5"/>
  <c r="Z83" i="12" s="1"/>
  <c r="Y103" i="32"/>
  <c r="AF128" i="8"/>
  <c r="S22" i="2"/>
  <c r="H93" i="32"/>
  <c r="H11" i="32" s="1"/>
  <c r="H120" i="32" s="1"/>
  <c r="Q58" i="32"/>
  <c r="F30" i="18"/>
  <c r="K105" i="5"/>
  <c r="W97" i="5"/>
  <c r="U93" i="32"/>
  <c r="U11" i="32" s="1"/>
  <c r="U120" i="32" s="1"/>
  <c r="AE83" i="32"/>
  <c r="AE42" i="32"/>
  <c r="AE74" i="32"/>
  <c r="P64" i="32"/>
  <c r="P9" i="32" s="1"/>
  <c r="P118" i="32" s="1"/>
  <c r="R81" i="4"/>
  <c r="R19" i="6"/>
  <c r="H19" i="4"/>
  <c r="R19" i="4" s="1"/>
  <c r="P69" i="21"/>
  <c r="P178" i="21"/>
  <c r="AB47" i="17"/>
  <c r="AB57" i="17" s="1"/>
  <c r="AF47" i="19"/>
  <c r="U71" i="21"/>
  <c r="AF71" i="21" s="1"/>
  <c r="U178" i="21"/>
  <c r="AE380" i="19"/>
  <c r="AE51" i="19" s="1"/>
  <c r="F104" i="36"/>
  <c r="O104" i="42"/>
  <c r="P104" i="42" s="1"/>
  <c r="Q104" i="42" s="1"/>
  <c r="G104" i="36" s="1"/>
  <c r="H104" i="36" s="1"/>
  <c r="H49" i="42"/>
  <c r="H117" i="42"/>
  <c r="H181" i="42"/>
  <c r="H94" i="42" s="1"/>
  <c r="D94" i="36" s="1"/>
  <c r="F103" i="36"/>
  <c r="O103" i="42"/>
  <c r="P103" i="42" s="1"/>
  <c r="Q103" i="42" s="1"/>
  <c r="G103" i="36" s="1"/>
  <c r="H103" i="36" s="1"/>
  <c r="AB46" i="4"/>
  <c r="X57" i="17"/>
  <c r="X50" i="4"/>
  <c r="AF50" i="17"/>
  <c r="G99" i="32"/>
  <c r="M121" i="5"/>
  <c r="H83" i="11" s="1"/>
  <c r="H85" i="11" s="1"/>
  <c r="H87" i="11" s="1"/>
  <c r="H169" i="4" s="1"/>
  <c r="H4" i="8"/>
  <c r="F100" i="32"/>
  <c r="F19" i="32" s="1"/>
  <c r="G4" i="9"/>
  <c r="H103" i="32"/>
  <c r="H22" i="32" s="1"/>
  <c r="I4" i="12"/>
  <c r="E108" i="32"/>
  <c r="W117" i="5"/>
  <c r="F4" i="23"/>
  <c r="E100" i="32"/>
  <c r="W109" i="5"/>
  <c r="F4" i="9"/>
  <c r="G103" i="32"/>
  <c r="G22" i="32" s="1"/>
  <c r="H4" i="12"/>
  <c r="I107" i="32"/>
  <c r="I26" i="32" s="1"/>
  <c r="J4" i="16"/>
  <c r="V139" i="8"/>
  <c r="W139" i="8" s="1"/>
  <c r="X139" i="8" s="1"/>
  <c r="Y139" i="8" s="1"/>
  <c r="Z139" i="8" s="1"/>
  <c r="AA139" i="8" s="1"/>
  <c r="AB139" i="8" s="1"/>
  <c r="AC139" i="8" s="1"/>
  <c r="AD139" i="8" s="1"/>
  <c r="AE139" i="8" s="1"/>
  <c r="I99" i="32"/>
  <c r="J4" i="8"/>
  <c r="O121" i="5"/>
  <c r="J83" i="13" s="1"/>
  <c r="J85" i="13" s="1"/>
  <c r="J87" i="13" s="1"/>
  <c r="J171" i="4" s="1"/>
  <c r="I108" i="32"/>
  <c r="I27" i="32" s="1"/>
  <c r="J4" i="23"/>
  <c r="K109" i="32"/>
  <c r="K28" i="32" s="1"/>
  <c r="L4" i="20"/>
  <c r="Y92" i="2"/>
  <c r="Y88" i="2"/>
  <c r="X7" i="18" s="1"/>
  <c r="AG13" i="2"/>
  <c r="AG24" i="2"/>
  <c r="AG17" i="2"/>
  <c r="Y93" i="2"/>
  <c r="S19" i="2"/>
  <c r="M100" i="32"/>
  <c r="M19" i="32" s="1"/>
  <c r="N4" i="9"/>
  <c r="Y94" i="2"/>
  <c r="K101" i="32"/>
  <c r="K20" i="32" s="1"/>
  <c r="L4" i="10"/>
  <c r="O102" i="32"/>
  <c r="O21" i="32" s="1"/>
  <c r="P4" i="11"/>
  <c r="AG18" i="2"/>
  <c r="N103" i="32"/>
  <c r="N22" i="32" s="1"/>
  <c r="O4" i="12"/>
  <c r="L104" i="32"/>
  <c r="L23" i="32" s="1"/>
  <c r="AG38" i="2"/>
  <c r="P105" i="32"/>
  <c r="P24" i="32" s="1"/>
  <c r="Q4" i="18"/>
  <c r="S105" i="32"/>
  <c r="F106" i="32"/>
  <c r="F25" i="32" s="1"/>
  <c r="G4" i="19"/>
  <c r="P107" i="32"/>
  <c r="P26" i="32" s="1"/>
  <c r="S107" i="32"/>
  <c r="Q4" i="16"/>
  <c r="W92" i="2"/>
  <c r="W36" i="5"/>
  <c r="AF129" i="8"/>
  <c r="W35" i="5"/>
  <c r="S34" i="2"/>
  <c r="G136" i="8"/>
  <c r="F64" i="32"/>
  <c r="F9" i="32" s="1"/>
  <c r="F118" i="32" s="1"/>
  <c r="Q51" i="32"/>
  <c r="O93" i="32"/>
  <c r="O11" i="32" s="1"/>
  <c r="O120" i="32" s="1"/>
  <c r="AD67" i="5"/>
  <c r="AD60" i="5"/>
  <c r="AC67" i="5"/>
  <c r="AC60" i="5"/>
  <c r="AC64" i="32"/>
  <c r="AC9" i="32" s="1"/>
  <c r="AC118" i="32" s="1"/>
  <c r="AD64" i="32"/>
  <c r="AD9" i="32" s="1"/>
  <c r="AD118" i="32" s="1"/>
  <c r="I79" i="32"/>
  <c r="I10" i="32" s="1"/>
  <c r="I119" i="32" s="1"/>
  <c r="AE76" i="32"/>
  <c r="AF78" i="4"/>
  <c r="Q28" i="6"/>
  <c r="R26" i="6"/>
  <c r="W74" i="21"/>
  <c r="AF74" i="21" s="1"/>
  <c r="W178" i="21"/>
  <c r="T46" i="17"/>
  <c r="AF46" i="19"/>
  <c r="T57" i="19"/>
  <c r="Y46" i="17"/>
  <c r="Y57" i="19"/>
  <c r="AB57" i="19"/>
  <c r="K17" i="20" l="1"/>
  <c r="K21" i="20" s="1"/>
  <c r="V6" i="4"/>
  <c r="R6" i="9"/>
  <c r="Y73" i="5" s="1"/>
  <c r="M16" i="17"/>
  <c r="L9" i="17"/>
  <c r="F16" i="9"/>
  <c r="AD83" i="9"/>
  <c r="AD85" i="9" s="1"/>
  <c r="X17" i="17"/>
  <c r="X21" i="17" s="1"/>
  <c r="F17" i="9"/>
  <c r="R17" i="9" s="1"/>
  <c r="AE83" i="12"/>
  <c r="AE85" i="12" s="1"/>
  <c r="AD113" i="32"/>
  <c r="AD32" i="32"/>
  <c r="AD7" i="32" s="1"/>
  <c r="AD116" i="32" s="1"/>
  <c r="V17" i="17"/>
  <c r="V21" i="17" s="1"/>
  <c r="AD83" i="16"/>
  <c r="AD85" i="16" s="1"/>
  <c r="Y117" i="5"/>
  <c r="L16" i="6"/>
  <c r="L21" i="6" s="1"/>
  <c r="AD83" i="23"/>
  <c r="AD85" i="23" s="1"/>
  <c r="O16" i="20"/>
  <c r="AD83" i="19"/>
  <c r="AD85" i="19" s="1"/>
  <c r="AD87" i="19" s="1"/>
  <c r="AD173" i="4" s="1"/>
  <c r="AD83" i="18"/>
  <c r="AD85" i="18" s="1"/>
  <c r="U135" i="2"/>
  <c r="V135" i="2" s="1"/>
  <c r="W135" i="2" s="1"/>
  <c r="X135" i="2" s="1"/>
  <c r="Y135" i="2" s="1"/>
  <c r="Z135" i="2" s="1"/>
  <c r="AA135" i="2" s="1"/>
  <c r="AB135" i="2" s="1"/>
  <c r="AC135" i="2" s="1"/>
  <c r="AD135" i="2" s="1"/>
  <c r="AE135" i="2" s="1"/>
  <c r="AF135" i="2" s="1"/>
  <c r="AI135" i="2" s="1"/>
  <c r="AJ135" i="2" s="1"/>
  <c r="AK135" i="2" s="1"/>
  <c r="AL135" i="2" s="1"/>
  <c r="AM135" i="2" s="1"/>
  <c r="AN135" i="2" s="1"/>
  <c r="AO135" i="2" s="1"/>
  <c r="AP135" i="2" s="1"/>
  <c r="AQ135" i="2" s="1"/>
  <c r="AR135" i="2" s="1"/>
  <c r="AS135" i="2" s="1"/>
  <c r="AT135" i="2" s="1"/>
  <c r="AG20" i="2"/>
  <c r="AF201" i="2"/>
  <c r="AG188" i="42" s="1"/>
  <c r="V207" i="2"/>
  <c r="W194" i="42" s="1"/>
  <c r="AE186" i="42"/>
  <c r="AD207" i="2"/>
  <c r="AE194" i="42" s="1"/>
  <c r="H146" i="42"/>
  <c r="D140" i="36"/>
  <c r="D146" i="36" s="1"/>
  <c r="I140" i="42"/>
  <c r="I146" i="42" s="1"/>
  <c r="J102" i="42"/>
  <c r="S117" i="2"/>
  <c r="P129" i="2"/>
  <c r="Q129" i="2" s="1"/>
  <c r="R129" i="2" s="1"/>
  <c r="U129" i="2" s="1"/>
  <c r="V129" i="2" s="1"/>
  <c r="W129" i="2" s="1"/>
  <c r="X129" i="2" s="1"/>
  <c r="Y129" i="2" s="1"/>
  <c r="Z129" i="2" s="1"/>
  <c r="AA129" i="2" s="1"/>
  <c r="AB129" i="2" s="1"/>
  <c r="AC129" i="2" s="1"/>
  <c r="AD129" i="2" s="1"/>
  <c r="AE129" i="2" s="1"/>
  <c r="AF129" i="2" s="1"/>
  <c r="AI129" i="2" s="1"/>
  <c r="AJ129" i="2" s="1"/>
  <c r="AK129" i="2" s="1"/>
  <c r="AL129" i="2" s="1"/>
  <c r="AM129" i="2" s="1"/>
  <c r="AN129" i="2" s="1"/>
  <c r="AO129" i="2" s="1"/>
  <c r="AP129" i="2" s="1"/>
  <c r="AQ129" i="2" s="1"/>
  <c r="AR129" i="2" s="1"/>
  <c r="AS129" i="2" s="1"/>
  <c r="AT129" i="2" s="1"/>
  <c r="N17" i="12"/>
  <c r="N9" i="12"/>
  <c r="N11" i="12" s="1"/>
  <c r="P114" i="2"/>
  <c r="Q114" i="2" s="1"/>
  <c r="R114" i="2" s="1"/>
  <c r="U114" i="2" s="1"/>
  <c r="V114" i="2" s="1"/>
  <c r="W114" i="2" s="1"/>
  <c r="X114" i="2" s="1"/>
  <c r="Y114" i="2" s="1"/>
  <c r="Z114" i="2" s="1"/>
  <c r="AA114" i="2" s="1"/>
  <c r="AB114" i="2" s="1"/>
  <c r="R128" i="12"/>
  <c r="N16" i="12"/>
  <c r="T183" i="8"/>
  <c r="AB88" i="2"/>
  <c r="AA7" i="18" s="1"/>
  <c r="I9" i="16"/>
  <c r="I11" i="16" s="1"/>
  <c r="I17" i="16"/>
  <c r="I21" i="16" s="1"/>
  <c r="AD83" i="8"/>
  <c r="AD85" i="8" s="1"/>
  <c r="AD17" i="17"/>
  <c r="U131" i="12"/>
  <c r="U61" i="12" s="1"/>
  <c r="AF139" i="12"/>
  <c r="AF142" i="12"/>
  <c r="AU126" i="2"/>
  <c r="T147" i="12"/>
  <c r="T62" i="12"/>
  <c r="T62" i="6" s="1"/>
  <c r="T62" i="4" s="1"/>
  <c r="AF140" i="8"/>
  <c r="AF138" i="8"/>
  <c r="AF126" i="12"/>
  <c r="T67" i="8"/>
  <c r="T61" i="6"/>
  <c r="O105" i="5"/>
  <c r="AF124" i="8"/>
  <c r="R124" i="8"/>
  <c r="M160" i="42"/>
  <c r="M163" i="42" s="1"/>
  <c r="M167" i="42" s="1"/>
  <c r="O180" i="2"/>
  <c r="P180" i="2" s="1"/>
  <c r="Q180" i="2" s="1"/>
  <c r="R180" i="2" s="1"/>
  <c r="U180" i="2" s="1"/>
  <c r="V180" i="2" s="1"/>
  <c r="W180" i="2" s="1"/>
  <c r="X180" i="2" s="1"/>
  <c r="Y180" i="2" s="1"/>
  <c r="Z180" i="2" s="1"/>
  <c r="AA180" i="2" s="1"/>
  <c r="AB180" i="2" s="1"/>
  <c r="AC180" i="2" s="1"/>
  <c r="AD180" i="2" s="1"/>
  <c r="AE180" i="2" s="1"/>
  <c r="AF180" i="2" s="1"/>
  <c r="AI180" i="2" s="1"/>
  <c r="S177" i="2"/>
  <c r="Y17" i="17"/>
  <c r="Y21" i="17" s="1"/>
  <c r="AF4" i="18"/>
  <c r="K21" i="18"/>
  <c r="H168" i="42"/>
  <c r="G93" i="42"/>
  <c r="S167" i="2"/>
  <c r="S181" i="2"/>
  <c r="AB28" i="4"/>
  <c r="AB116" i="4" s="1"/>
  <c r="M135" i="4" s="1"/>
  <c r="V28" i="4"/>
  <c r="V116" i="4" s="1"/>
  <c r="G135" i="4" s="1"/>
  <c r="AF28" i="6"/>
  <c r="O135" i="4"/>
  <c r="W154" i="4"/>
  <c r="L7" i="17"/>
  <c r="L7" i="4" s="1"/>
  <c r="L201" i="42" s="1"/>
  <c r="AB83" i="18"/>
  <c r="AB85" i="18" s="1"/>
  <c r="V28" i="17"/>
  <c r="V28" i="18"/>
  <c r="U28" i="18"/>
  <c r="S68" i="5"/>
  <c r="K30" i="6"/>
  <c r="R37" i="16"/>
  <c r="P21" i="20"/>
  <c r="K17" i="17"/>
  <c r="J9" i="16"/>
  <c r="J11" i="16" s="1"/>
  <c r="AC87" i="23"/>
  <c r="AC104" i="4" s="1"/>
  <c r="AE33" i="42" s="1"/>
  <c r="J17" i="16"/>
  <c r="J21" i="16" s="1"/>
  <c r="F21" i="20"/>
  <c r="Y21" i="20"/>
  <c r="AA26" i="17"/>
  <c r="AA26" i="4" s="1"/>
  <c r="AA28" i="4" s="1"/>
  <c r="AA116" i="4" s="1"/>
  <c r="L135" i="4" s="1"/>
  <c r="U21" i="16"/>
  <c r="G9" i="20"/>
  <c r="G11" i="20" s="1"/>
  <c r="G16" i="20"/>
  <c r="G21" i="20" s="1"/>
  <c r="H17" i="20"/>
  <c r="H21" i="20" s="1"/>
  <c r="AD4" i="4"/>
  <c r="AD113" i="4" s="1"/>
  <c r="H9" i="20"/>
  <c r="H11" i="20" s="1"/>
  <c r="W23" i="17"/>
  <c r="W23" i="4" s="1"/>
  <c r="W25" i="17"/>
  <c r="W25" i="4" s="1"/>
  <c r="W24" i="17"/>
  <c r="W24" i="4" s="1"/>
  <c r="M21" i="19"/>
  <c r="N21" i="20"/>
  <c r="G17" i="8"/>
  <c r="G16" i="8"/>
  <c r="G9" i="8"/>
  <c r="G11" i="8" s="1"/>
  <c r="M21" i="18"/>
  <c r="Z83" i="16"/>
  <c r="Z85" i="16" s="1"/>
  <c r="Z83" i="18"/>
  <c r="Z83" i="23"/>
  <c r="Z85" i="23" s="1"/>
  <c r="Z87" i="23" s="1"/>
  <c r="Z104" i="4" s="1"/>
  <c r="AB33" i="42" s="1"/>
  <c r="Z83" i="19"/>
  <c r="Z85" i="19" s="1"/>
  <c r="Z87" i="19" s="1"/>
  <c r="Z173" i="4" s="1"/>
  <c r="AA83" i="12"/>
  <c r="AA85" i="12" s="1"/>
  <c r="Z83" i="9"/>
  <c r="Z85" i="9" s="1"/>
  <c r="Z4" i="17"/>
  <c r="Z4" i="4" s="1"/>
  <c r="Z83" i="8"/>
  <c r="Z85" i="8" s="1"/>
  <c r="Q21" i="19"/>
  <c r="R16" i="23"/>
  <c r="P16" i="18"/>
  <c r="P17" i="18"/>
  <c r="P17" i="17" s="1"/>
  <c r="P6" i="17"/>
  <c r="R16" i="19"/>
  <c r="I21" i="19"/>
  <c r="O17" i="20"/>
  <c r="Y115" i="5"/>
  <c r="F16" i="16"/>
  <c r="F16" i="17" s="1"/>
  <c r="F9" i="16"/>
  <c r="F11" i="16" s="1"/>
  <c r="K16" i="17"/>
  <c r="Y109" i="5"/>
  <c r="F17" i="16"/>
  <c r="F17" i="17" s="1"/>
  <c r="R17" i="19"/>
  <c r="M68" i="5"/>
  <c r="R68" i="5"/>
  <c r="V63" i="5"/>
  <c r="U63" i="5"/>
  <c r="AB83" i="8"/>
  <c r="AB85" i="8" s="1"/>
  <c r="P105" i="5"/>
  <c r="AB83" i="23"/>
  <c r="AB85" i="23" s="1"/>
  <c r="AB87" i="23" s="1"/>
  <c r="AB175" i="4" s="1"/>
  <c r="AA37" i="8"/>
  <c r="AC83" i="12"/>
  <c r="AC85" i="12" s="1"/>
  <c r="U4" i="6"/>
  <c r="U4" i="4" s="1"/>
  <c r="U113" i="4" s="1"/>
  <c r="Z30" i="6"/>
  <c r="AB60" i="5"/>
  <c r="AB63" i="5" s="1"/>
  <c r="AB99" i="5"/>
  <c r="V30" i="16" s="1"/>
  <c r="AG60" i="5"/>
  <c r="AG63" i="5" s="1"/>
  <c r="AG99" i="5"/>
  <c r="AA30" i="16" s="1"/>
  <c r="AH67" i="5"/>
  <c r="AH68" i="5" s="1"/>
  <c r="AH99" i="5"/>
  <c r="AB30" i="16" s="1"/>
  <c r="AF67" i="5"/>
  <c r="AF68" i="5" s="1"/>
  <c r="AF99" i="5"/>
  <c r="Z30" i="16" s="1"/>
  <c r="T68" i="5"/>
  <c r="AK67" i="5"/>
  <c r="AK68" i="5" s="1"/>
  <c r="AK99" i="5"/>
  <c r="T105" i="5"/>
  <c r="AC105" i="5"/>
  <c r="AJ67" i="5"/>
  <c r="AJ68" i="5" s="1"/>
  <c r="AJ99" i="5"/>
  <c r="AD30" i="16" s="1"/>
  <c r="AG105" i="5"/>
  <c r="P63" i="5"/>
  <c r="AE67" i="5"/>
  <c r="AE68" i="5" s="1"/>
  <c r="AE99" i="5"/>
  <c r="O63" i="5"/>
  <c r="AI67" i="5"/>
  <c r="AI68" i="5" s="1"/>
  <c r="AI99" i="5"/>
  <c r="AD30" i="6"/>
  <c r="W30" i="17"/>
  <c r="W37" i="17" s="1"/>
  <c r="Z67" i="5"/>
  <c r="Z99" i="5"/>
  <c r="Z105" i="5" s="1"/>
  <c r="N68" i="5"/>
  <c r="U68" i="5"/>
  <c r="O68" i="5"/>
  <c r="AB30" i="8"/>
  <c r="AL91" i="5"/>
  <c r="P68" i="5"/>
  <c r="Q30" i="8"/>
  <c r="M63" i="5"/>
  <c r="T30" i="8"/>
  <c r="T37" i="8" s="1"/>
  <c r="W30" i="8"/>
  <c r="M30" i="8"/>
  <c r="V30" i="8"/>
  <c r="S105" i="5"/>
  <c r="N30" i="8"/>
  <c r="W91" i="5"/>
  <c r="W105" i="5" s="1"/>
  <c r="AD105" i="5"/>
  <c r="Y30" i="6"/>
  <c r="Y37" i="6" s="1"/>
  <c r="Y95" i="5"/>
  <c r="T30" i="12" s="1"/>
  <c r="R37" i="12"/>
  <c r="M17" i="17"/>
  <c r="M21" i="17" s="1"/>
  <c r="M21" i="16"/>
  <c r="J6" i="17"/>
  <c r="AF16" i="23"/>
  <c r="AF21" i="23" s="1"/>
  <c r="AC87" i="19"/>
  <c r="AC173" i="4" s="1"/>
  <c r="T6" i="20"/>
  <c r="AL82" i="5"/>
  <c r="AD21" i="16"/>
  <c r="Q21" i="23"/>
  <c r="J17" i="18"/>
  <c r="J21" i="18" s="1"/>
  <c r="J21" i="19"/>
  <c r="R9" i="19"/>
  <c r="R11" i="19" s="1"/>
  <c r="N21" i="19"/>
  <c r="P87" i="5"/>
  <c r="L21" i="18"/>
  <c r="V17" i="6"/>
  <c r="X28" i="4"/>
  <c r="X116" i="4" s="1"/>
  <c r="I135" i="4" s="1"/>
  <c r="H97" i="2"/>
  <c r="X201" i="2"/>
  <c r="Y188" i="42" s="1"/>
  <c r="AC113" i="32"/>
  <c r="P9" i="8"/>
  <c r="P11" i="8" s="1"/>
  <c r="AC32" i="32"/>
  <c r="AC7" i="32" s="1"/>
  <c r="AC116" i="32" s="1"/>
  <c r="P16" i="8"/>
  <c r="P21" i="8" s="1"/>
  <c r="K21" i="12"/>
  <c r="AA83" i="19"/>
  <c r="AA85" i="19" s="1"/>
  <c r="AA87" i="19" s="1"/>
  <c r="AA102" i="4" s="1"/>
  <c r="AC31" i="42" s="1"/>
  <c r="H21" i="18"/>
  <c r="AA83" i="9"/>
  <c r="AA85" i="9" s="1"/>
  <c r="AK181" i="2"/>
  <c r="AL181" i="2" s="1"/>
  <c r="AM181" i="2" s="1"/>
  <c r="AN181" i="2" s="1"/>
  <c r="AO181" i="2" s="1"/>
  <c r="AP181" i="2" s="1"/>
  <c r="AQ181" i="2" s="1"/>
  <c r="AR181" i="2" s="1"/>
  <c r="AS181" i="2" s="1"/>
  <c r="AT181" i="2" s="1"/>
  <c r="AK111" i="2"/>
  <c r="AL111" i="2" s="1"/>
  <c r="AM111" i="2" s="1"/>
  <c r="AN111" i="2" s="1"/>
  <c r="AO111" i="2" s="1"/>
  <c r="AP111" i="2" s="1"/>
  <c r="AQ111" i="2" s="1"/>
  <c r="AR111" i="2" s="1"/>
  <c r="AS111" i="2" s="1"/>
  <c r="AT111" i="2" s="1"/>
  <c r="W67" i="5"/>
  <c r="S171" i="2"/>
  <c r="AG126" i="2"/>
  <c r="S169" i="2"/>
  <c r="G21" i="18"/>
  <c r="X200" i="2"/>
  <c r="Y187" i="42" s="1"/>
  <c r="S162" i="2"/>
  <c r="S166" i="2"/>
  <c r="S179" i="2"/>
  <c r="AC199" i="2"/>
  <c r="AD186" i="42" s="1"/>
  <c r="AB83" i="20"/>
  <c r="AJ168" i="2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K162" i="2"/>
  <c r="AL162" i="2" s="1"/>
  <c r="AM162" i="2" s="1"/>
  <c r="AN162" i="2" s="1"/>
  <c r="AO162" i="2" s="1"/>
  <c r="AP162" i="2" s="1"/>
  <c r="AQ162" i="2" s="1"/>
  <c r="AR162" i="2" s="1"/>
  <c r="AS162" i="2" s="1"/>
  <c r="AT162" i="2" s="1"/>
  <c r="AK177" i="2"/>
  <c r="AL177" i="2" s="1"/>
  <c r="AM177" i="2" s="1"/>
  <c r="AN177" i="2" s="1"/>
  <c r="AO177" i="2" s="1"/>
  <c r="AP177" i="2" s="1"/>
  <c r="AQ177" i="2" s="1"/>
  <c r="AR177" i="2" s="1"/>
  <c r="AS177" i="2" s="1"/>
  <c r="AT177" i="2" s="1"/>
  <c r="AK141" i="2"/>
  <c r="AL141" i="2" s="1"/>
  <c r="AM141" i="2" s="1"/>
  <c r="AN141" i="2" s="1"/>
  <c r="AO141" i="2" s="1"/>
  <c r="AP141" i="2" s="1"/>
  <c r="AQ141" i="2" s="1"/>
  <c r="AR141" i="2" s="1"/>
  <c r="AS141" i="2" s="1"/>
  <c r="AT141" i="2" s="1"/>
  <c r="AK166" i="2"/>
  <c r="AL166" i="2" s="1"/>
  <c r="AM166" i="2" s="1"/>
  <c r="AN166" i="2" s="1"/>
  <c r="AO166" i="2" s="1"/>
  <c r="AP166" i="2" s="1"/>
  <c r="AQ166" i="2" s="1"/>
  <c r="AR166" i="2" s="1"/>
  <c r="AS166" i="2" s="1"/>
  <c r="AT166" i="2" s="1"/>
  <c r="AJ138" i="2"/>
  <c r="AK138" i="2" s="1"/>
  <c r="AL138" i="2" s="1"/>
  <c r="AM138" i="2" s="1"/>
  <c r="AN138" i="2" s="1"/>
  <c r="AO138" i="2" s="1"/>
  <c r="AP138" i="2" s="1"/>
  <c r="AQ138" i="2" s="1"/>
  <c r="AR138" i="2" s="1"/>
  <c r="AS138" i="2" s="1"/>
  <c r="AT138" i="2" s="1"/>
  <c r="AK171" i="2"/>
  <c r="AL171" i="2" s="1"/>
  <c r="AM171" i="2" s="1"/>
  <c r="AN171" i="2" s="1"/>
  <c r="AO171" i="2" s="1"/>
  <c r="AP171" i="2" s="1"/>
  <c r="AQ171" i="2" s="1"/>
  <c r="AR171" i="2" s="1"/>
  <c r="AS171" i="2" s="1"/>
  <c r="AT171" i="2" s="1"/>
  <c r="AJ173" i="2"/>
  <c r="AK173" i="2" s="1"/>
  <c r="AL173" i="2" s="1"/>
  <c r="AM173" i="2" s="1"/>
  <c r="AN173" i="2" s="1"/>
  <c r="AO173" i="2" s="1"/>
  <c r="AP173" i="2" s="1"/>
  <c r="AQ173" i="2" s="1"/>
  <c r="AR173" i="2" s="1"/>
  <c r="AS173" i="2" s="1"/>
  <c r="AT173" i="2" s="1"/>
  <c r="AJ165" i="2"/>
  <c r="AK165" i="2" s="1"/>
  <c r="AL165" i="2" s="1"/>
  <c r="AM165" i="2" s="1"/>
  <c r="AN165" i="2" s="1"/>
  <c r="AO165" i="2" s="1"/>
  <c r="AP165" i="2" s="1"/>
  <c r="AQ165" i="2" s="1"/>
  <c r="AR165" i="2" s="1"/>
  <c r="AS165" i="2" s="1"/>
  <c r="AT165" i="2" s="1"/>
  <c r="AJ147" i="2"/>
  <c r="AK147" i="2" s="1"/>
  <c r="AL147" i="2" s="1"/>
  <c r="AM147" i="2" s="1"/>
  <c r="AN147" i="2" s="1"/>
  <c r="AO147" i="2" s="1"/>
  <c r="AP147" i="2" s="1"/>
  <c r="AQ147" i="2" s="1"/>
  <c r="AR147" i="2" s="1"/>
  <c r="AS147" i="2" s="1"/>
  <c r="AT147" i="2" s="1"/>
  <c r="AK167" i="2"/>
  <c r="AL167" i="2" s="1"/>
  <c r="AM167" i="2" s="1"/>
  <c r="AN167" i="2" s="1"/>
  <c r="AO167" i="2" s="1"/>
  <c r="AP167" i="2" s="1"/>
  <c r="AQ167" i="2" s="1"/>
  <c r="AR167" i="2" s="1"/>
  <c r="AS167" i="2" s="1"/>
  <c r="AT167" i="2" s="1"/>
  <c r="AJ178" i="2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K175" i="2"/>
  <c r="AL175" i="2" s="1"/>
  <c r="AM175" i="2" s="1"/>
  <c r="AN175" i="2" s="1"/>
  <c r="AO175" i="2" s="1"/>
  <c r="AP175" i="2" s="1"/>
  <c r="AQ175" i="2" s="1"/>
  <c r="AR175" i="2" s="1"/>
  <c r="AS175" i="2" s="1"/>
  <c r="AT175" i="2" s="1"/>
  <c r="AJ176" i="2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J144" i="2"/>
  <c r="AK144" i="2" s="1"/>
  <c r="AL144" i="2" s="1"/>
  <c r="AM144" i="2" s="1"/>
  <c r="AN144" i="2" s="1"/>
  <c r="AO144" i="2" s="1"/>
  <c r="AP144" i="2" s="1"/>
  <c r="AQ144" i="2" s="1"/>
  <c r="AR144" i="2" s="1"/>
  <c r="AS144" i="2" s="1"/>
  <c r="AT144" i="2" s="1"/>
  <c r="AK132" i="2"/>
  <c r="AL132" i="2" s="1"/>
  <c r="AM132" i="2" s="1"/>
  <c r="AN132" i="2" s="1"/>
  <c r="AO132" i="2" s="1"/>
  <c r="AP132" i="2" s="1"/>
  <c r="AQ132" i="2" s="1"/>
  <c r="AR132" i="2" s="1"/>
  <c r="AS132" i="2" s="1"/>
  <c r="AT132" i="2" s="1"/>
  <c r="AJ183" i="2"/>
  <c r="AK183" i="2" s="1"/>
  <c r="AL183" i="2" s="1"/>
  <c r="AM183" i="2" s="1"/>
  <c r="AN183" i="2" s="1"/>
  <c r="AO183" i="2" s="1"/>
  <c r="AP183" i="2" s="1"/>
  <c r="AQ183" i="2" s="1"/>
  <c r="AR183" i="2" s="1"/>
  <c r="AS183" i="2" s="1"/>
  <c r="AT183" i="2" s="1"/>
  <c r="AU169" i="2"/>
  <c r="AG177" i="2"/>
  <c r="S163" i="2"/>
  <c r="AE64" i="32"/>
  <c r="Q79" i="32"/>
  <c r="AC200" i="2"/>
  <c r="N200" i="2"/>
  <c r="M187" i="42" s="1"/>
  <c r="S144" i="2"/>
  <c r="V182" i="2"/>
  <c r="W182" i="2" s="1"/>
  <c r="X182" i="2" s="1"/>
  <c r="Y182" i="2" s="1"/>
  <c r="Z182" i="2" s="1"/>
  <c r="AA182" i="2" s="1"/>
  <c r="AB182" i="2" s="1"/>
  <c r="AC182" i="2" s="1"/>
  <c r="AD182" i="2" s="1"/>
  <c r="AE182" i="2" s="1"/>
  <c r="AF182" i="2" s="1"/>
  <c r="AI182" i="2" s="1"/>
  <c r="AG132" i="2"/>
  <c r="AF137" i="8"/>
  <c r="R127" i="12"/>
  <c r="R138" i="12"/>
  <c r="AA83" i="18"/>
  <c r="AA85" i="18" s="1"/>
  <c r="AG175" i="2"/>
  <c r="F62" i="12"/>
  <c r="F67" i="12" s="1"/>
  <c r="F147" i="12"/>
  <c r="AG183" i="2"/>
  <c r="AG176" i="2"/>
  <c r="L199" i="2"/>
  <c r="AE117" i="2"/>
  <c r="AF117" i="2" s="1"/>
  <c r="AI117" i="2" s="1"/>
  <c r="AF200" i="2"/>
  <c r="AG187" i="42" s="1"/>
  <c r="AG166" i="2"/>
  <c r="AG144" i="2"/>
  <c r="V172" i="2"/>
  <c r="W172" i="2" s="1"/>
  <c r="X172" i="2" s="1"/>
  <c r="Y172" i="2" s="1"/>
  <c r="Z172" i="2" s="1"/>
  <c r="AA172" i="2" s="1"/>
  <c r="AB172" i="2" s="1"/>
  <c r="AC172" i="2" s="1"/>
  <c r="AD172" i="2" s="1"/>
  <c r="AE172" i="2" s="1"/>
  <c r="AF172" i="2" s="1"/>
  <c r="AI172" i="2" s="1"/>
  <c r="AG162" i="2"/>
  <c r="S123" i="2"/>
  <c r="S164" i="2"/>
  <c r="K102" i="2"/>
  <c r="L102" i="2" s="1"/>
  <c r="M102" i="2" s="1"/>
  <c r="N102" i="2" s="1"/>
  <c r="O102" i="2" s="1"/>
  <c r="P102" i="2" s="1"/>
  <c r="Q102" i="2" s="1"/>
  <c r="R102" i="2" s="1"/>
  <c r="U102" i="2" s="1"/>
  <c r="H30" i="6"/>
  <c r="H30" i="4" s="1"/>
  <c r="H37" i="4" s="1"/>
  <c r="H117" i="4" s="1"/>
  <c r="AG174" i="2"/>
  <c r="AG141" i="2"/>
  <c r="AG167" i="2"/>
  <c r="S176" i="2"/>
  <c r="V123" i="2"/>
  <c r="W123" i="2" s="1"/>
  <c r="X123" i="2" s="1"/>
  <c r="Y123" i="2" s="1"/>
  <c r="Z123" i="2" s="1"/>
  <c r="AA123" i="2" s="1"/>
  <c r="AB123" i="2" s="1"/>
  <c r="AC123" i="2" s="1"/>
  <c r="AD123" i="2" s="1"/>
  <c r="AE123" i="2" s="1"/>
  <c r="AF123" i="2" s="1"/>
  <c r="AI123" i="2" s="1"/>
  <c r="AG164" i="2"/>
  <c r="V144" i="8"/>
  <c r="V62" i="8" s="1"/>
  <c r="AE47" i="32"/>
  <c r="AG138" i="2"/>
  <c r="AG147" i="2"/>
  <c r="S183" i="2"/>
  <c r="Q108" i="2"/>
  <c r="R108" i="2" s="1"/>
  <c r="U108" i="2" s="1"/>
  <c r="S168" i="2"/>
  <c r="AG173" i="2"/>
  <c r="G144" i="12"/>
  <c r="H134" i="12"/>
  <c r="AJ164" i="2"/>
  <c r="AK164" i="2" s="1"/>
  <c r="AL164" i="2" s="1"/>
  <c r="AM164" i="2" s="1"/>
  <c r="AN164" i="2" s="1"/>
  <c r="AO164" i="2" s="1"/>
  <c r="AP164" i="2" s="1"/>
  <c r="AQ164" i="2" s="1"/>
  <c r="AR164" i="2" s="1"/>
  <c r="AS164" i="2" s="1"/>
  <c r="AT164" i="2" s="1"/>
  <c r="N199" i="2"/>
  <c r="M186" i="42" s="1"/>
  <c r="AG111" i="2"/>
  <c r="R136" i="12"/>
  <c r="AG165" i="2"/>
  <c r="AG178" i="2"/>
  <c r="AG168" i="2"/>
  <c r="AF141" i="8"/>
  <c r="AA83" i="20"/>
  <c r="S138" i="2"/>
  <c r="R142" i="12"/>
  <c r="AG179" i="2"/>
  <c r="S175" i="2"/>
  <c r="S170" i="2"/>
  <c r="S172" i="2"/>
  <c r="AG120" i="2"/>
  <c r="R142" i="8"/>
  <c r="AA83" i="8"/>
  <c r="AA85" i="8" s="1"/>
  <c r="W200" i="2"/>
  <c r="AI200" i="2"/>
  <c r="AK201" i="2" s="1"/>
  <c r="S165" i="2"/>
  <c r="S178" i="2"/>
  <c r="S147" i="2"/>
  <c r="S173" i="2"/>
  <c r="AG181" i="2"/>
  <c r="AA83" i="23"/>
  <c r="AA85" i="23" s="1"/>
  <c r="AA87" i="23" s="1"/>
  <c r="AA104" i="4" s="1"/>
  <c r="AC33" i="42" s="1"/>
  <c r="AA200" i="2"/>
  <c r="AB187" i="42" s="1"/>
  <c r="AU160" i="2"/>
  <c r="S174" i="2"/>
  <c r="AG169" i="2"/>
  <c r="V170" i="2"/>
  <c r="W170" i="2" s="1"/>
  <c r="X170" i="2" s="1"/>
  <c r="Y170" i="2" s="1"/>
  <c r="Z170" i="2" s="1"/>
  <c r="AA170" i="2" s="1"/>
  <c r="AB170" i="2" s="1"/>
  <c r="AC170" i="2" s="1"/>
  <c r="AD170" i="2" s="1"/>
  <c r="AE170" i="2" s="1"/>
  <c r="AF170" i="2" s="1"/>
  <c r="AI170" i="2" s="1"/>
  <c r="AC114" i="2"/>
  <c r="AD114" i="2" s="1"/>
  <c r="AE114" i="2" s="1"/>
  <c r="AF114" i="2" s="1"/>
  <c r="AI114" i="2" s="1"/>
  <c r="AJ120" i="2"/>
  <c r="AK120" i="2" s="1"/>
  <c r="AL120" i="2" s="1"/>
  <c r="AM120" i="2" s="1"/>
  <c r="AN120" i="2" s="1"/>
  <c r="AO120" i="2" s="1"/>
  <c r="AP120" i="2" s="1"/>
  <c r="AQ120" i="2" s="1"/>
  <c r="AR120" i="2" s="1"/>
  <c r="AS120" i="2" s="1"/>
  <c r="AT120" i="2" s="1"/>
  <c r="AE93" i="32"/>
  <c r="L63" i="5"/>
  <c r="AA83" i="16"/>
  <c r="AA85" i="16" s="1"/>
  <c r="O105" i="2"/>
  <c r="P105" i="2" s="1"/>
  <c r="Q105" i="2" s="1"/>
  <c r="R105" i="2" s="1"/>
  <c r="U105" i="2" s="1"/>
  <c r="AJ179" i="2"/>
  <c r="AK179" i="2" s="1"/>
  <c r="AL179" i="2" s="1"/>
  <c r="AM179" i="2" s="1"/>
  <c r="AN179" i="2" s="1"/>
  <c r="AO179" i="2" s="1"/>
  <c r="AP179" i="2" s="1"/>
  <c r="AQ179" i="2" s="1"/>
  <c r="AR179" i="2" s="1"/>
  <c r="AS179" i="2" s="1"/>
  <c r="AT179" i="2" s="1"/>
  <c r="S182" i="2"/>
  <c r="AG171" i="2"/>
  <c r="V163" i="2"/>
  <c r="W163" i="2" s="1"/>
  <c r="X163" i="2" s="1"/>
  <c r="Y163" i="2" s="1"/>
  <c r="Z163" i="2" s="1"/>
  <c r="AA163" i="2" s="1"/>
  <c r="AB163" i="2" s="1"/>
  <c r="AC163" i="2" s="1"/>
  <c r="AD163" i="2" s="1"/>
  <c r="AE163" i="2" s="1"/>
  <c r="AF163" i="2" s="1"/>
  <c r="AI163" i="2" s="1"/>
  <c r="AG160" i="2"/>
  <c r="S160" i="2"/>
  <c r="S159" i="2"/>
  <c r="V159" i="2"/>
  <c r="W159" i="2" s="1"/>
  <c r="X159" i="2" s="1"/>
  <c r="Y159" i="2" s="1"/>
  <c r="Z159" i="2" s="1"/>
  <c r="AA159" i="2" s="1"/>
  <c r="AB159" i="2" s="1"/>
  <c r="AC159" i="2" s="1"/>
  <c r="AD159" i="2" s="1"/>
  <c r="AE159" i="2" s="1"/>
  <c r="AF159" i="2" s="1"/>
  <c r="AI159" i="2" s="1"/>
  <c r="R201" i="2"/>
  <c r="Q188" i="42" s="1"/>
  <c r="S156" i="2"/>
  <c r="V156" i="2"/>
  <c r="W156" i="2" s="1"/>
  <c r="X156" i="2" s="1"/>
  <c r="Y156" i="2" s="1"/>
  <c r="Z156" i="2" s="1"/>
  <c r="AA156" i="2" s="1"/>
  <c r="AB156" i="2" s="1"/>
  <c r="AC156" i="2" s="1"/>
  <c r="AD156" i="2" s="1"/>
  <c r="AE156" i="2" s="1"/>
  <c r="AF156" i="2" s="1"/>
  <c r="AI156" i="2" s="1"/>
  <c r="AJ153" i="2"/>
  <c r="AK153" i="2" s="1"/>
  <c r="AL153" i="2" s="1"/>
  <c r="AM153" i="2" s="1"/>
  <c r="AN153" i="2" s="1"/>
  <c r="AO153" i="2" s="1"/>
  <c r="AP153" i="2" s="1"/>
  <c r="AQ153" i="2" s="1"/>
  <c r="AR153" i="2" s="1"/>
  <c r="AS153" i="2" s="1"/>
  <c r="AT153" i="2" s="1"/>
  <c r="AG153" i="2"/>
  <c r="M97" i="2"/>
  <c r="S153" i="2"/>
  <c r="S150" i="2"/>
  <c r="V150" i="2"/>
  <c r="W150" i="2" s="1"/>
  <c r="X150" i="2" s="1"/>
  <c r="Y150" i="2" s="1"/>
  <c r="Z150" i="2" s="1"/>
  <c r="AA150" i="2" s="1"/>
  <c r="AB150" i="2" s="1"/>
  <c r="AC150" i="2" s="1"/>
  <c r="AD150" i="2" s="1"/>
  <c r="AE150" i="2" s="1"/>
  <c r="AF150" i="2" s="1"/>
  <c r="AI150" i="2" s="1"/>
  <c r="P207" i="2"/>
  <c r="O194" i="42" s="1"/>
  <c r="Q97" i="2"/>
  <c r="U96" i="2"/>
  <c r="U97" i="2" s="1"/>
  <c r="X96" i="2"/>
  <c r="X97" i="2" s="1"/>
  <c r="K95" i="2"/>
  <c r="AG21" i="2"/>
  <c r="AA97" i="2"/>
  <c r="U88" i="2"/>
  <c r="T7" i="18" s="1"/>
  <c r="T9" i="18" s="1"/>
  <c r="T11" i="18" s="1"/>
  <c r="AC88" i="2"/>
  <c r="AB7" i="18" s="1"/>
  <c r="AB9" i="18" s="1"/>
  <c r="AB9" i="17" s="1"/>
  <c r="AD95" i="2"/>
  <c r="AV200" i="2" s="1"/>
  <c r="AD88" i="2"/>
  <c r="AC7" i="18" s="1"/>
  <c r="AC9" i="18" s="1"/>
  <c r="AC9" i="17" s="1"/>
  <c r="K88" i="2"/>
  <c r="J7" i="18" s="1"/>
  <c r="J9" i="18" s="1"/>
  <c r="K92" i="2"/>
  <c r="S11" i="2"/>
  <c r="N88" i="2"/>
  <c r="M7" i="18" s="1"/>
  <c r="M7" i="17" s="1"/>
  <c r="N92" i="2"/>
  <c r="S8" i="2"/>
  <c r="AG27" i="2"/>
  <c r="S18" i="2"/>
  <c r="K96" i="2"/>
  <c r="H123" i="42"/>
  <c r="D123" i="36" s="1"/>
  <c r="D68" i="36"/>
  <c r="AC95" i="2"/>
  <c r="AC97" i="2" s="1"/>
  <c r="Z95" i="2"/>
  <c r="R95" i="2"/>
  <c r="AG16" i="2"/>
  <c r="X88" i="2"/>
  <c r="W7" i="18" s="1"/>
  <c r="W7" i="17" s="1"/>
  <c r="W7" i="4" s="1"/>
  <c r="Y201" i="42" s="1"/>
  <c r="I93" i="2"/>
  <c r="O97" i="2"/>
  <c r="I88" i="2"/>
  <c r="H7" i="18" s="1"/>
  <c r="H7" i="17" s="1"/>
  <c r="H7" i="4" s="1"/>
  <c r="H201" i="42" s="1"/>
  <c r="I92" i="2"/>
  <c r="N93" i="2"/>
  <c r="P187" i="42"/>
  <c r="S9" i="2"/>
  <c r="AB93" i="2"/>
  <c r="AB97" i="2" s="1"/>
  <c r="J192" i="2"/>
  <c r="I13" i="42" s="1"/>
  <c r="H129" i="42"/>
  <c r="D129" i="36" s="1"/>
  <c r="D91" i="36"/>
  <c r="AE9" i="18"/>
  <c r="AE9" i="17" s="1"/>
  <c r="AE11" i="17" s="1"/>
  <c r="Z92" i="2"/>
  <c r="AG92" i="2" s="1"/>
  <c r="Z96" i="2"/>
  <c r="L97" i="2"/>
  <c r="R94" i="2"/>
  <c r="S94" i="2" s="1"/>
  <c r="R93" i="2"/>
  <c r="J97" i="2"/>
  <c r="J193" i="2"/>
  <c r="R88" i="2"/>
  <c r="Q7" i="18" s="1"/>
  <c r="Q7" i="17" s="1"/>
  <c r="Q7" i="4" s="1"/>
  <c r="Q201" i="42" s="1"/>
  <c r="C93" i="2"/>
  <c r="C190" i="2" s="1"/>
  <c r="E88" i="2"/>
  <c r="AK93" i="2"/>
  <c r="AJ93" i="2"/>
  <c r="AI93" i="2"/>
  <c r="N9" i="18"/>
  <c r="N11" i="18" s="1"/>
  <c r="AG30" i="2"/>
  <c r="W97" i="2"/>
  <c r="AD21" i="18"/>
  <c r="X28" i="18"/>
  <c r="AA28" i="18"/>
  <c r="AA28" i="17"/>
  <c r="X28" i="17"/>
  <c r="AB83" i="19"/>
  <c r="AB85" i="19" s="1"/>
  <c r="AB83" i="16"/>
  <c r="AB85" i="16" s="1"/>
  <c r="Z17" i="6"/>
  <c r="Z60" i="5"/>
  <c r="AF11" i="23"/>
  <c r="AL47" i="5"/>
  <c r="AE87" i="23"/>
  <c r="AE104" i="4" s="1"/>
  <c r="AG33" i="42" s="1"/>
  <c r="AD16" i="17"/>
  <c r="AG68" i="5"/>
  <c r="J16" i="20"/>
  <c r="J21" i="20" s="1"/>
  <c r="J9" i="20"/>
  <c r="J11" i="20" s="1"/>
  <c r="Y110" i="5"/>
  <c r="T6" i="6"/>
  <c r="AB21" i="17"/>
  <c r="T21" i="23"/>
  <c r="T17" i="17"/>
  <c r="T21" i="17" s="1"/>
  <c r="R9" i="23"/>
  <c r="R11" i="23" s="1"/>
  <c r="R11" i="11"/>
  <c r="R16" i="11"/>
  <c r="R21" i="11" s="1"/>
  <c r="G17" i="17"/>
  <c r="G21" i="17" s="1"/>
  <c r="T9" i="8"/>
  <c r="T11" i="8" s="1"/>
  <c r="R17" i="23"/>
  <c r="R21" i="23" s="1"/>
  <c r="AD87" i="23"/>
  <c r="AD104" i="4" s="1"/>
  <c r="AF33" i="42" s="1"/>
  <c r="T17" i="8"/>
  <c r="T17" i="6" s="1"/>
  <c r="AD6" i="8"/>
  <c r="AJ87" i="5"/>
  <c r="AC6" i="8"/>
  <c r="AI87" i="5"/>
  <c r="AA6" i="8"/>
  <c r="AG87" i="5"/>
  <c r="Q17" i="12"/>
  <c r="Q21" i="12" s="1"/>
  <c r="AA4" i="4"/>
  <c r="L132" i="4" s="1"/>
  <c r="Q9" i="12"/>
  <c r="Q11" i="12" s="1"/>
  <c r="T113" i="4"/>
  <c r="G83" i="12"/>
  <c r="G85" i="12" s="1"/>
  <c r="G132" i="4"/>
  <c r="X60" i="42"/>
  <c r="K60" i="36" s="1"/>
  <c r="AE113" i="4"/>
  <c r="B101" i="20"/>
  <c r="C101" i="20" s="1"/>
  <c r="E101" i="20" s="1"/>
  <c r="G83" i="9"/>
  <c r="G85" i="9" s="1"/>
  <c r="AG60" i="42"/>
  <c r="N60" i="36" s="1"/>
  <c r="AC83" i="17"/>
  <c r="AC85" i="17" s="1"/>
  <c r="AF21" i="19"/>
  <c r="AC87" i="9"/>
  <c r="AC167" i="4" s="1"/>
  <c r="AC85" i="18"/>
  <c r="AD83" i="6"/>
  <c r="AD85" i="6" s="1"/>
  <c r="AA113" i="32"/>
  <c r="AA32" i="32"/>
  <c r="AA7" i="32" s="1"/>
  <c r="AA116" i="32" s="1"/>
  <c r="AC113" i="4"/>
  <c r="N132" i="4"/>
  <c r="AE60" i="42"/>
  <c r="O17" i="12"/>
  <c r="G83" i="18"/>
  <c r="G85" i="18" s="1"/>
  <c r="G83" i="11"/>
  <c r="G85" i="11" s="1"/>
  <c r="O16" i="12"/>
  <c r="R9" i="10"/>
  <c r="R11" i="10" s="1"/>
  <c r="F21" i="10"/>
  <c r="R16" i="10"/>
  <c r="R21" i="10" s="1"/>
  <c r="AL121" i="5"/>
  <c r="O17" i="17"/>
  <c r="T113" i="32"/>
  <c r="T32" i="32"/>
  <c r="T7" i="32" s="1"/>
  <c r="T116" i="32" s="1"/>
  <c r="G83" i="16"/>
  <c r="G85" i="16" s="1"/>
  <c r="G87" i="16" s="1"/>
  <c r="G174" i="4" s="1"/>
  <c r="G83" i="23"/>
  <c r="G85" i="23" s="1"/>
  <c r="G87" i="23" s="1"/>
  <c r="G104" i="4" s="1"/>
  <c r="G33" i="42" s="1"/>
  <c r="AF16" i="16"/>
  <c r="AA16" i="17"/>
  <c r="AA21" i="17" s="1"/>
  <c r="K21" i="16"/>
  <c r="O21" i="16"/>
  <c r="U21" i="9"/>
  <c r="AE21" i="9"/>
  <c r="AE87" i="9" s="1"/>
  <c r="AE167" i="4" s="1"/>
  <c r="Z9" i="6"/>
  <c r="Z11" i="6" s="1"/>
  <c r="Q21" i="9"/>
  <c r="N21" i="9"/>
  <c r="AB21" i="9"/>
  <c r="AB87" i="9" s="1"/>
  <c r="AB167" i="4" s="1"/>
  <c r="AB4" i="6"/>
  <c r="AB4" i="4" s="1"/>
  <c r="M132" i="4" s="1"/>
  <c r="AB113" i="32"/>
  <c r="K83" i="16"/>
  <c r="K85" i="16" s="1"/>
  <c r="G83" i="13"/>
  <c r="K83" i="23"/>
  <c r="K85" i="23" s="1"/>
  <c r="K87" i="23" s="1"/>
  <c r="K175" i="4" s="1"/>
  <c r="AB32" i="32"/>
  <c r="AF17" i="16"/>
  <c r="L9" i="6"/>
  <c r="L11" i="6" s="1"/>
  <c r="X21" i="9"/>
  <c r="W21" i="9"/>
  <c r="R30" i="23"/>
  <c r="I30" i="17"/>
  <c r="I37" i="17" s="1"/>
  <c r="I37" i="23"/>
  <c r="J16" i="17"/>
  <c r="M21" i="9"/>
  <c r="AE85" i="18"/>
  <c r="AE83" i="17"/>
  <c r="AE85" i="17" s="1"/>
  <c r="AC21" i="16"/>
  <c r="AC16" i="17"/>
  <c r="G21" i="9"/>
  <c r="U37" i="23"/>
  <c r="AF30" i="23"/>
  <c r="X83" i="23"/>
  <c r="X85" i="23" s="1"/>
  <c r="X87" i="23" s="1"/>
  <c r="G37" i="11"/>
  <c r="R30" i="11"/>
  <c r="K83" i="18"/>
  <c r="K85" i="18" s="1"/>
  <c r="X83" i="8"/>
  <c r="X85" i="8" s="1"/>
  <c r="AF9" i="16"/>
  <c r="AF11" i="16" s="1"/>
  <c r="AA21" i="16"/>
  <c r="I21" i="9"/>
  <c r="X83" i="20"/>
  <c r="X83" i="16"/>
  <c r="X85" i="16" s="1"/>
  <c r="X87" i="16" s="1"/>
  <c r="X174" i="4" s="1"/>
  <c r="AB16" i="8"/>
  <c r="AB17" i="8"/>
  <c r="AB17" i="6" s="1"/>
  <c r="AB17" i="4" s="1"/>
  <c r="AB9" i="8"/>
  <c r="U18" i="32"/>
  <c r="U32" i="32" s="1"/>
  <c r="U7" i="32" s="1"/>
  <c r="U116" i="32" s="1"/>
  <c r="U113" i="32"/>
  <c r="Y21" i="9"/>
  <c r="O21" i="9"/>
  <c r="AE85" i="8"/>
  <c r="AE84" i="21"/>
  <c r="K83" i="19"/>
  <c r="K85" i="19" s="1"/>
  <c r="K87" i="19" s="1"/>
  <c r="V9" i="6"/>
  <c r="V11" i="6" s="1"/>
  <c r="P61" i="5"/>
  <c r="H21" i="9"/>
  <c r="G30" i="6"/>
  <c r="G30" i="4" s="1"/>
  <c r="G37" i="4" s="1"/>
  <c r="G117" i="4" s="1"/>
  <c r="R37" i="9"/>
  <c r="Y92" i="5"/>
  <c r="I83" i="8"/>
  <c r="I85" i="8" s="1"/>
  <c r="K21" i="9"/>
  <c r="AE37" i="6"/>
  <c r="AC37" i="6"/>
  <c r="T21" i="9"/>
  <c r="AF16" i="9"/>
  <c r="AF37" i="9"/>
  <c r="AM92" i="5"/>
  <c r="W4" i="6"/>
  <c r="W4" i="4" s="1"/>
  <c r="AF4" i="8"/>
  <c r="Q63" i="5"/>
  <c r="S61" i="5"/>
  <c r="R30" i="10"/>
  <c r="F37" i="10"/>
  <c r="Z21" i="9"/>
  <c r="I17" i="12"/>
  <c r="I16" i="12"/>
  <c r="I9" i="12"/>
  <c r="I11" i="12" s="1"/>
  <c r="K37" i="6"/>
  <c r="K30" i="4"/>
  <c r="K37" i="4" s="1"/>
  <c r="K117" i="4" s="1"/>
  <c r="L21" i="9"/>
  <c r="AI60" i="5"/>
  <c r="AI63" i="5" s="1"/>
  <c r="V61" i="5"/>
  <c r="L17" i="4"/>
  <c r="O37" i="6"/>
  <c r="O30" i="4"/>
  <c r="O37" i="4" s="1"/>
  <c r="O117" i="4" s="1"/>
  <c r="V21" i="9"/>
  <c r="V16" i="6"/>
  <c r="V16" i="4" s="1"/>
  <c r="AD21" i="9"/>
  <c r="AD87" i="9" s="1"/>
  <c r="AD167" i="4" s="1"/>
  <c r="K17" i="8"/>
  <c r="K17" i="6" s="1"/>
  <c r="K6" i="6"/>
  <c r="K6" i="4" s="1"/>
  <c r="K16" i="8"/>
  <c r="K9" i="8"/>
  <c r="X37" i="6"/>
  <c r="X30" i="4"/>
  <c r="X37" i="4" s="1"/>
  <c r="X117" i="4" s="1"/>
  <c r="I136" i="4" s="1"/>
  <c r="F16" i="12"/>
  <c r="F17" i="12"/>
  <c r="F9" i="12"/>
  <c r="F11" i="12" s="1"/>
  <c r="F11" i="9"/>
  <c r="R9" i="9"/>
  <c r="R11" i="9" s="1"/>
  <c r="L68" i="5"/>
  <c r="Z16" i="6"/>
  <c r="A45" i="5"/>
  <c r="A167" i="5"/>
  <c r="Z37" i="6"/>
  <c r="J37" i="6"/>
  <c r="J30" i="4"/>
  <c r="J37" i="4" s="1"/>
  <c r="J117" i="4" s="1"/>
  <c r="V18" i="32"/>
  <c r="V32" i="32" s="1"/>
  <c r="V113" i="32"/>
  <c r="F21" i="9"/>
  <c r="P30" i="6"/>
  <c r="R16" i="9"/>
  <c r="J21" i="9"/>
  <c r="AA21" i="9"/>
  <c r="I83" i="12"/>
  <c r="I85" i="12" s="1"/>
  <c r="AF60" i="5"/>
  <c r="AF63" i="5" s="1"/>
  <c r="I37" i="6"/>
  <c r="AE60" i="5"/>
  <c r="AE61" i="5" s="1"/>
  <c r="AA11" i="9"/>
  <c r="M83" i="10"/>
  <c r="M85" i="10" s="1"/>
  <c r="M87" i="10" s="1"/>
  <c r="M168" i="4" s="1"/>
  <c r="AH60" i="5"/>
  <c r="AH63" i="5" s="1"/>
  <c r="R37" i="20"/>
  <c r="Y101" i="5"/>
  <c r="X83" i="19"/>
  <c r="X85" i="19" s="1"/>
  <c r="X87" i="19" s="1"/>
  <c r="X83" i="9"/>
  <c r="X83" i="18"/>
  <c r="Z18" i="32"/>
  <c r="Z32" i="32" s="1"/>
  <c r="Z7" i="32" s="1"/>
  <c r="Z116" i="32" s="1"/>
  <c r="Z113" i="32"/>
  <c r="AK60" i="5"/>
  <c r="AK63" i="5" s="1"/>
  <c r="AF17" i="9"/>
  <c r="AJ60" i="5"/>
  <c r="AJ63" i="5" s="1"/>
  <c r="W18" i="32"/>
  <c r="W32" i="32" s="1"/>
  <c r="W7" i="32" s="1"/>
  <c r="W116" i="32" s="1"/>
  <c r="W113" i="32"/>
  <c r="AC68" i="5"/>
  <c r="L37" i="9"/>
  <c r="L30" i="6"/>
  <c r="F30" i="6"/>
  <c r="AF9" i="9"/>
  <c r="AF11" i="9" s="1"/>
  <c r="AA37" i="6"/>
  <c r="G6" i="12"/>
  <c r="L87" i="5"/>
  <c r="X4" i="6"/>
  <c r="X4" i="4" s="1"/>
  <c r="J21" i="12"/>
  <c r="H83" i="8"/>
  <c r="H85" i="8" s="1"/>
  <c r="K83" i="8"/>
  <c r="K85" i="8" s="1"/>
  <c r="H83" i="12"/>
  <c r="H85" i="12" s="1"/>
  <c r="G83" i="20"/>
  <c r="I83" i="19"/>
  <c r="I85" i="19" s="1"/>
  <c r="G83" i="8"/>
  <c r="G85" i="8" s="1"/>
  <c r="Q21" i="16"/>
  <c r="G83" i="19"/>
  <c r="G85" i="19" s="1"/>
  <c r="G87" i="19" s="1"/>
  <c r="G173" i="4" s="1"/>
  <c r="H83" i="19"/>
  <c r="H85" i="19" s="1"/>
  <c r="H87" i="19" s="1"/>
  <c r="H102" i="4" s="1"/>
  <c r="H31" i="42" s="1"/>
  <c r="J83" i="23"/>
  <c r="J85" i="23" s="1"/>
  <c r="J87" i="23" s="1"/>
  <c r="J104" i="4" s="1"/>
  <c r="J33" i="42" s="1"/>
  <c r="K83" i="9"/>
  <c r="K85" i="9" s="1"/>
  <c r="H83" i="23"/>
  <c r="H85" i="23" s="1"/>
  <c r="H87" i="23" s="1"/>
  <c r="H175" i="4" s="1"/>
  <c r="H83" i="10"/>
  <c r="H85" i="10" s="1"/>
  <c r="H87" i="10" s="1"/>
  <c r="H168" i="4" s="1"/>
  <c r="U23" i="4"/>
  <c r="U28" i="17"/>
  <c r="R4" i="9"/>
  <c r="P4" i="6"/>
  <c r="I83" i="18"/>
  <c r="I85" i="18" s="1"/>
  <c r="L21" i="17"/>
  <c r="I83" i="23"/>
  <c r="I85" i="23" s="1"/>
  <c r="I83" i="16"/>
  <c r="I85" i="16" s="1"/>
  <c r="J83" i="12"/>
  <c r="J85" i="12" s="1"/>
  <c r="K83" i="12"/>
  <c r="K85" i="12" s="1"/>
  <c r="AK94" i="2"/>
  <c r="AT88" i="2"/>
  <c r="AT93" i="2"/>
  <c r="AT97" i="2" s="1"/>
  <c r="AJ94" i="2"/>
  <c r="AS207" i="2"/>
  <c r="AP93" i="2"/>
  <c r="AP97" i="2" s="1"/>
  <c r="AP88" i="2"/>
  <c r="AS93" i="2"/>
  <c r="AS97" i="2" s="1"/>
  <c r="AS88" i="2"/>
  <c r="AI94" i="2"/>
  <c r="AO88" i="2"/>
  <c r="AO93" i="2"/>
  <c r="AO97" i="2" s="1"/>
  <c r="AR93" i="2"/>
  <c r="AR97" i="2" s="1"/>
  <c r="AR88" i="2"/>
  <c r="AL88" i="2"/>
  <c r="AL93" i="2"/>
  <c r="AT207" i="2"/>
  <c r="AQ93" i="2"/>
  <c r="AQ97" i="2" s="1"/>
  <c r="AQ88" i="2"/>
  <c r="AN94" i="2"/>
  <c r="AN88" i="2"/>
  <c r="AN93" i="2"/>
  <c r="AM94" i="2"/>
  <c r="AM93" i="2"/>
  <c r="AM88" i="2"/>
  <c r="AL94" i="2"/>
  <c r="Y97" i="2"/>
  <c r="P97" i="2"/>
  <c r="O9" i="18"/>
  <c r="O9" i="17" s="1"/>
  <c r="O11" i="17" s="1"/>
  <c r="M85" i="18"/>
  <c r="Q17" i="18"/>
  <c r="Q17" i="17" s="1"/>
  <c r="Q16" i="18"/>
  <c r="Q6" i="17"/>
  <c r="AA186" i="42"/>
  <c r="Z207" i="2"/>
  <c r="AA194" i="42" s="1"/>
  <c r="AB201" i="2"/>
  <c r="AC188" i="42" s="1"/>
  <c r="J6" i="8"/>
  <c r="O87" i="5"/>
  <c r="F74" i="4"/>
  <c r="R74" i="21"/>
  <c r="F89" i="21"/>
  <c r="AE97" i="2"/>
  <c r="AC87" i="5"/>
  <c r="W6" i="8"/>
  <c r="R28" i="6"/>
  <c r="G4" i="17"/>
  <c r="AF21" i="12"/>
  <c r="I49" i="42"/>
  <c r="I117" i="42"/>
  <c r="I181" i="42"/>
  <c r="I94" i="42" s="1"/>
  <c r="R4" i="10"/>
  <c r="N4" i="6"/>
  <c r="F9" i="18"/>
  <c r="F11" i="18" s="1"/>
  <c r="F7" i="17"/>
  <c r="Z93" i="2"/>
  <c r="Z88" i="2"/>
  <c r="Y7" i="18" s="1"/>
  <c r="V117" i="32"/>
  <c r="AL201" i="2"/>
  <c r="AJ207" i="2"/>
  <c r="J4" i="17"/>
  <c r="F156" i="4"/>
  <c r="M83" i="19"/>
  <c r="M85" i="19" s="1"/>
  <c r="I83" i="9"/>
  <c r="I85" i="9" s="1"/>
  <c r="K4" i="6"/>
  <c r="R59" i="4"/>
  <c r="M83" i="11"/>
  <c r="M85" i="11" s="1"/>
  <c r="M87" i="11" s="1"/>
  <c r="M169" i="4" s="1"/>
  <c r="AE108" i="32"/>
  <c r="S27" i="32"/>
  <c r="AE27" i="32" s="1"/>
  <c r="T8" i="32"/>
  <c r="E26" i="32"/>
  <c r="Q26" i="32" s="1"/>
  <c r="Q107" i="32"/>
  <c r="M83" i="12"/>
  <c r="M85" i="12" s="1"/>
  <c r="F6" i="8"/>
  <c r="W72" i="5"/>
  <c r="K87" i="5"/>
  <c r="M83" i="9"/>
  <c r="M85" i="9" s="1"/>
  <c r="AF186" i="42"/>
  <c r="AE207" i="2"/>
  <c r="AF194" i="42" s="1"/>
  <c r="AI201" i="2"/>
  <c r="Z186" i="42"/>
  <c r="AA201" i="2"/>
  <c r="AB188" i="42" s="1"/>
  <c r="Y207" i="2"/>
  <c r="Z194" i="42" s="1"/>
  <c r="AF60" i="4"/>
  <c r="AK92" i="2"/>
  <c r="AK88" i="2"/>
  <c r="E24" i="32"/>
  <c r="Q24" i="32" s="1"/>
  <c r="Q105" i="32"/>
  <c r="I187" i="42"/>
  <c r="O18" i="32"/>
  <c r="O32" i="32" s="1"/>
  <c r="O113" i="32"/>
  <c r="J180" i="42"/>
  <c r="K173" i="42"/>
  <c r="K176" i="42" s="1"/>
  <c r="P8" i="32"/>
  <c r="P117" i="32" s="1"/>
  <c r="E119" i="32"/>
  <c r="Q119" i="32" s="1"/>
  <c r="Q10" i="32"/>
  <c r="E20" i="32"/>
  <c r="Q20" i="32" s="1"/>
  <c r="Q101" i="32"/>
  <c r="I4" i="6"/>
  <c r="R124" i="12"/>
  <c r="AB117" i="32"/>
  <c r="F62" i="8"/>
  <c r="F183" i="8"/>
  <c r="M18" i="32"/>
  <c r="M32" i="32" s="1"/>
  <c r="M113" i="32"/>
  <c r="I186" i="42"/>
  <c r="J207" i="2"/>
  <c r="L201" i="2"/>
  <c r="J202" i="2"/>
  <c r="K198" i="2" s="1"/>
  <c r="K202" i="2" s="1"/>
  <c r="L198" i="2" s="1"/>
  <c r="Q93" i="32"/>
  <c r="Z94" i="2"/>
  <c r="AG94" i="2" s="1"/>
  <c r="AD7" i="17"/>
  <c r="AD9" i="18"/>
  <c r="AD9" i="17" s="1"/>
  <c r="W21" i="18"/>
  <c r="W16" i="17"/>
  <c r="W21" i="17" s="1"/>
  <c r="AD63" i="5"/>
  <c r="V89" i="21"/>
  <c r="AG26" i="2"/>
  <c r="K83" i="20"/>
  <c r="S25" i="32"/>
  <c r="AE25" i="32" s="1"/>
  <c r="AE106" i="32"/>
  <c r="J190" i="2"/>
  <c r="W66" i="5"/>
  <c r="W68" i="5" s="1"/>
  <c r="K68" i="5"/>
  <c r="AB186" i="42"/>
  <c r="V97" i="2"/>
  <c r="W76" i="5"/>
  <c r="Y112" i="5" s="1"/>
  <c r="Z16" i="18"/>
  <c r="Z17" i="18"/>
  <c r="Z17" i="17" s="1"/>
  <c r="Z9" i="18"/>
  <c r="Z9" i="17" s="1"/>
  <c r="Z6" i="17"/>
  <c r="C191" i="2"/>
  <c r="J83" i="18"/>
  <c r="F18" i="32"/>
  <c r="F32" i="32" s="1"/>
  <c r="F7" i="32" s="1"/>
  <c r="F113" i="32"/>
  <c r="M83" i="13"/>
  <c r="M85" i="13" s="1"/>
  <c r="M87" i="13" s="1"/>
  <c r="M171" i="4" s="1"/>
  <c r="Q64" i="32"/>
  <c r="J83" i="8"/>
  <c r="U89" i="21"/>
  <c r="U71" i="4"/>
  <c r="AF71" i="4" s="1"/>
  <c r="V51" i="17"/>
  <c r="V57" i="19"/>
  <c r="H83" i="16"/>
  <c r="H85" i="16" s="1"/>
  <c r="AF141" i="12"/>
  <c r="U8" i="32"/>
  <c r="G61" i="8"/>
  <c r="T63" i="5"/>
  <c r="V58" i="5"/>
  <c r="I83" i="11"/>
  <c r="I85" i="11" s="1"/>
  <c r="I87" i="11" s="1"/>
  <c r="I169" i="4" s="1"/>
  <c r="M83" i="8"/>
  <c r="U147" i="12"/>
  <c r="U62" i="12"/>
  <c r="G97" i="2"/>
  <c r="T51" i="17"/>
  <c r="AF51" i="19"/>
  <c r="F120" i="32"/>
  <c r="Q120" i="32" s="1"/>
  <c r="Q11" i="32"/>
  <c r="M16" i="12"/>
  <c r="M17" i="12"/>
  <c r="M9" i="12"/>
  <c r="M11" i="12" s="1"/>
  <c r="AD68" i="5"/>
  <c r="AE21" i="18"/>
  <c r="AE16" i="17"/>
  <c r="AE21" i="17" s="1"/>
  <c r="AI119" i="21"/>
  <c r="AI122" i="21" s="1"/>
  <c r="R128" i="21"/>
  <c r="R178" i="21" s="1"/>
  <c r="L4" i="17"/>
  <c r="J18" i="32"/>
  <c r="J32" i="32" s="1"/>
  <c r="J113" i="32"/>
  <c r="AF129" i="12"/>
  <c r="W131" i="12"/>
  <c r="E23" i="32"/>
  <c r="Q23" i="32" s="1"/>
  <c r="Q104" i="32"/>
  <c r="T16" i="6"/>
  <c r="Q178" i="21"/>
  <c r="AA9" i="18"/>
  <c r="AA9" i="17" s="1"/>
  <c r="AA7" i="17"/>
  <c r="H16" i="12"/>
  <c r="H17" i="12"/>
  <c r="H9" i="12"/>
  <c r="H11" i="12" s="1"/>
  <c r="AD13" i="32"/>
  <c r="AD123" i="32"/>
  <c r="Q4" i="17"/>
  <c r="F37" i="18"/>
  <c r="F30" i="17"/>
  <c r="R30" i="18"/>
  <c r="Z45" i="4"/>
  <c r="AF45" i="4" s="1"/>
  <c r="AF45" i="17"/>
  <c r="P6" i="12"/>
  <c r="U87" i="5"/>
  <c r="Q9" i="20"/>
  <c r="Q11" i="20" s="1"/>
  <c r="Q16" i="20"/>
  <c r="Q17" i="20"/>
  <c r="K63" i="5"/>
  <c r="M58" i="5"/>
  <c r="W57" i="5"/>
  <c r="J4" i="6"/>
  <c r="AB47" i="4"/>
  <c r="AF47" i="4" s="1"/>
  <c r="AF47" i="17"/>
  <c r="M83" i="20"/>
  <c r="Q51" i="4"/>
  <c r="Q57" i="4" s="1"/>
  <c r="Q118" i="4" s="1"/>
  <c r="Q57" i="17"/>
  <c r="AE103" i="32"/>
  <c r="S22" i="32"/>
  <c r="H61" i="12"/>
  <c r="I129" i="8"/>
  <c r="H131" i="8"/>
  <c r="I6" i="20"/>
  <c r="W82" i="5"/>
  <c r="Y118" i="5" s="1"/>
  <c r="J83" i="19"/>
  <c r="J85" i="19" s="1"/>
  <c r="V186" i="42"/>
  <c r="U207" i="2"/>
  <c r="W201" i="2"/>
  <c r="X188" i="42" s="1"/>
  <c r="M4" i="6"/>
  <c r="M135" i="12"/>
  <c r="L186" i="42"/>
  <c r="O201" i="2"/>
  <c r="N188" i="42" s="1"/>
  <c r="M207" i="2"/>
  <c r="L194" i="42" s="1"/>
  <c r="AD87" i="5"/>
  <c r="X6" i="8"/>
  <c r="K4" i="17"/>
  <c r="R67" i="17"/>
  <c r="V201" i="2"/>
  <c r="W188" i="42" s="1"/>
  <c r="Q186" i="42"/>
  <c r="R207" i="2"/>
  <c r="Q194" i="42" s="1"/>
  <c r="AF124" i="12"/>
  <c r="H83" i="20"/>
  <c r="R4" i="12"/>
  <c r="P7" i="17"/>
  <c r="P9" i="18"/>
  <c r="P9" i="17" s="1"/>
  <c r="L4" i="6"/>
  <c r="X8" i="32"/>
  <c r="X117" i="32" s="1"/>
  <c r="F4" i="6"/>
  <c r="R4" i="8"/>
  <c r="Q47" i="32"/>
  <c r="P4" i="17"/>
  <c r="Q4" i="6"/>
  <c r="U183" i="8"/>
  <c r="U63" i="6"/>
  <c r="AF63" i="8"/>
  <c r="V187" i="42"/>
  <c r="I18" i="32"/>
  <c r="I32" i="32" s="1"/>
  <c r="I7" i="32" s="1"/>
  <c r="I113" i="32"/>
  <c r="E19" i="32"/>
  <c r="Q19" i="32" s="1"/>
  <c r="Q100" i="32"/>
  <c r="H4" i="6"/>
  <c r="Y22" i="32"/>
  <c r="Y32" i="32" s="1"/>
  <c r="Y113" i="32"/>
  <c r="I131" i="12"/>
  <c r="J121" i="12"/>
  <c r="S19" i="32"/>
  <c r="AE19" i="32" s="1"/>
  <c r="AE100" i="32"/>
  <c r="L18" i="32"/>
  <c r="L32" i="32" s="1"/>
  <c r="L113" i="32"/>
  <c r="AE79" i="32"/>
  <c r="H83" i="9"/>
  <c r="H85" i="9" s="1"/>
  <c r="R63" i="5"/>
  <c r="S58" i="5"/>
  <c r="H6" i="16"/>
  <c r="W80" i="5"/>
  <c r="Y116" i="5" s="1"/>
  <c r="AA99" i="42"/>
  <c r="E22" i="32"/>
  <c r="Q22" i="32" s="1"/>
  <c r="Q103" i="32"/>
  <c r="K18" i="32"/>
  <c r="K32" i="32" s="1"/>
  <c r="K113" i="32"/>
  <c r="W123" i="8"/>
  <c r="V131" i="8"/>
  <c r="N4" i="17"/>
  <c r="R4" i="11"/>
  <c r="J83" i="20"/>
  <c r="R69" i="21"/>
  <c r="L89" i="21"/>
  <c r="AK207" i="2"/>
  <c r="AM201" i="2"/>
  <c r="AL66" i="5"/>
  <c r="AA68" i="5"/>
  <c r="N99" i="42"/>
  <c r="F8" i="32"/>
  <c r="AK87" i="5"/>
  <c r="AE6" i="8"/>
  <c r="K83" i="10"/>
  <c r="K85" i="10" s="1"/>
  <c r="K87" i="10" s="1"/>
  <c r="K168" i="4" s="1"/>
  <c r="R4" i="20"/>
  <c r="O4" i="6"/>
  <c r="U67" i="8"/>
  <c r="U61" i="6"/>
  <c r="Z201" i="2"/>
  <c r="AA188" i="42" s="1"/>
  <c r="Y186" i="42"/>
  <c r="AE51" i="17"/>
  <c r="AE57" i="19"/>
  <c r="AE87" i="19" s="1"/>
  <c r="H18" i="32"/>
  <c r="H32" i="32" s="1"/>
  <c r="H113" i="32"/>
  <c r="N63" i="5"/>
  <c r="P58" i="5"/>
  <c r="J185" i="2"/>
  <c r="J208" i="2" s="1"/>
  <c r="J189" i="2"/>
  <c r="AF380" i="19"/>
  <c r="O83" i="10"/>
  <c r="O85" i="10" s="1"/>
  <c r="O87" i="10" s="1"/>
  <c r="O168" i="4" s="1"/>
  <c r="O83" i="19"/>
  <c r="O85" i="19" s="1"/>
  <c r="O87" i="19" s="1"/>
  <c r="O83" i="12"/>
  <c r="O85" i="12" s="1"/>
  <c r="O83" i="9"/>
  <c r="O85" i="9" s="1"/>
  <c r="O83" i="23"/>
  <c r="O85" i="23" s="1"/>
  <c r="O87" i="23" s="1"/>
  <c r="O83" i="11"/>
  <c r="O85" i="11" s="1"/>
  <c r="O87" i="11" s="1"/>
  <c r="O169" i="4" s="1"/>
  <c r="O83" i="16"/>
  <c r="O85" i="16" s="1"/>
  <c r="O83" i="18"/>
  <c r="O83" i="8"/>
  <c r="O83" i="13"/>
  <c r="O85" i="13" s="1"/>
  <c r="O87" i="13" s="1"/>
  <c r="O171" i="4" s="1"/>
  <c r="O83" i="20"/>
  <c r="V61" i="12"/>
  <c r="Y123" i="12"/>
  <c r="X131" i="12"/>
  <c r="T28" i="17"/>
  <c r="T25" i="4"/>
  <c r="Q6" i="8"/>
  <c r="V87" i="5"/>
  <c r="W121" i="5"/>
  <c r="Q89" i="21"/>
  <c r="H136" i="8"/>
  <c r="G144" i="8"/>
  <c r="G62" i="8" s="1"/>
  <c r="Z85" i="12"/>
  <c r="Z83" i="6"/>
  <c r="Y46" i="4"/>
  <c r="Y57" i="4" s="1"/>
  <c r="Y118" i="4" s="1"/>
  <c r="J137" i="4" s="1"/>
  <c r="Y57" i="17"/>
  <c r="AF139" i="8"/>
  <c r="P89" i="21"/>
  <c r="Y83" i="8"/>
  <c r="Y83" i="9"/>
  <c r="Y85" i="9" s="1"/>
  <c r="Y83" i="18"/>
  <c r="Y83" i="16"/>
  <c r="Y85" i="16" s="1"/>
  <c r="Y83" i="19"/>
  <c r="Y85" i="19" s="1"/>
  <c r="Y87" i="19" s="1"/>
  <c r="Y83" i="20"/>
  <c r="Y83" i="23"/>
  <c r="Y85" i="23" s="1"/>
  <c r="Y87" i="23" s="1"/>
  <c r="S21" i="32"/>
  <c r="AE21" i="32" s="1"/>
  <c r="AE102" i="32"/>
  <c r="S23" i="32"/>
  <c r="AE23" i="32" s="1"/>
  <c r="AE104" i="32"/>
  <c r="G7" i="17"/>
  <c r="G9" i="18"/>
  <c r="G9" i="17" s="1"/>
  <c r="AB87" i="19"/>
  <c r="AC8" i="32"/>
  <c r="AC117" i="32" s="1"/>
  <c r="AC96" i="32"/>
  <c r="U37" i="19"/>
  <c r="U30" i="17"/>
  <c r="AF30" i="19"/>
  <c r="T119" i="32"/>
  <c r="AE119" i="32" s="1"/>
  <c r="AE10" i="32"/>
  <c r="S87" i="5"/>
  <c r="O6" i="8"/>
  <c r="T87" i="5"/>
  <c r="M51" i="17"/>
  <c r="M57" i="19"/>
  <c r="R51" i="19"/>
  <c r="H83" i="13"/>
  <c r="H85" i="13" s="1"/>
  <c r="H87" i="13" s="1"/>
  <c r="H171" i="4" s="1"/>
  <c r="M83" i="23"/>
  <c r="M85" i="23" s="1"/>
  <c r="M87" i="23" s="1"/>
  <c r="I83" i="13"/>
  <c r="I85" i="13" s="1"/>
  <c r="I87" i="13" s="1"/>
  <c r="I171" i="4" s="1"/>
  <c r="AF59" i="4"/>
  <c r="J83" i="9"/>
  <c r="J85" i="9" s="1"/>
  <c r="K83" i="11"/>
  <c r="K85" i="11" s="1"/>
  <c r="K87" i="11" s="1"/>
  <c r="K169" i="4" s="1"/>
  <c r="Q9" i="32"/>
  <c r="E118" i="32"/>
  <c r="Q118" i="32" s="1"/>
  <c r="S20" i="32"/>
  <c r="AE20" i="32" s="1"/>
  <c r="AE101" i="32"/>
  <c r="AB58" i="5"/>
  <c r="AA63" i="5"/>
  <c r="AL57" i="5"/>
  <c r="E18" i="32"/>
  <c r="E113" i="32"/>
  <c r="Q99" i="32"/>
  <c r="U17" i="18"/>
  <c r="U6" i="17"/>
  <c r="U9" i="18"/>
  <c r="U9" i="17" s="1"/>
  <c r="U16" i="18"/>
  <c r="AF6" i="18"/>
  <c r="E28" i="32"/>
  <c r="Q28" i="32" s="1"/>
  <c r="Q109" i="32"/>
  <c r="S18" i="32"/>
  <c r="S113" i="32"/>
  <c r="AE99" i="32"/>
  <c r="W78" i="5"/>
  <c r="Y114" i="5" s="1"/>
  <c r="AE107" i="32"/>
  <c r="S26" i="32"/>
  <c r="AE26" i="32" s="1"/>
  <c r="W136" i="12"/>
  <c r="V144" i="12"/>
  <c r="V62" i="12" s="1"/>
  <c r="V62" i="6" s="1"/>
  <c r="V62" i="4" s="1"/>
  <c r="R4" i="23"/>
  <c r="G18" i="32"/>
  <c r="G32" i="32" s="1"/>
  <c r="G7" i="32" s="1"/>
  <c r="G113" i="32"/>
  <c r="D117" i="36"/>
  <c r="Y4" i="6"/>
  <c r="AF4" i="12"/>
  <c r="R57" i="19"/>
  <c r="P186" i="42"/>
  <c r="P51" i="4"/>
  <c r="P57" i="4" s="1"/>
  <c r="P118" i="4" s="1"/>
  <c r="P57" i="17"/>
  <c r="E185" i="2"/>
  <c r="C92" i="2"/>
  <c r="H83" i="18"/>
  <c r="N21" i="18"/>
  <c r="W51" i="4"/>
  <c r="W57" i="4" s="1"/>
  <c r="W118" i="4" s="1"/>
  <c r="W57" i="17"/>
  <c r="N17" i="8"/>
  <c r="N9" i="8"/>
  <c r="N9" i="6" s="1"/>
  <c r="N6" i="6"/>
  <c r="N16" i="8"/>
  <c r="G8" i="32"/>
  <c r="G117" i="32" s="1"/>
  <c r="M6" i="8"/>
  <c r="R87" i="5"/>
  <c r="M83" i="16"/>
  <c r="M85" i="16" s="1"/>
  <c r="R139" i="12"/>
  <c r="J191" i="2"/>
  <c r="R141" i="12"/>
  <c r="I83" i="20"/>
  <c r="E21" i="32"/>
  <c r="Q21" i="32" s="1"/>
  <c r="Q102" i="32"/>
  <c r="T89" i="21"/>
  <c r="AF69" i="21"/>
  <c r="AF97" i="2"/>
  <c r="AA87" i="5"/>
  <c r="U6" i="8"/>
  <c r="AL72" i="5"/>
  <c r="J83" i="10"/>
  <c r="J85" i="10" s="1"/>
  <c r="J87" i="10" s="1"/>
  <c r="J168" i="4" s="1"/>
  <c r="K7" i="17"/>
  <c r="K9" i="18"/>
  <c r="K9" i="17" s="1"/>
  <c r="AK58" i="5"/>
  <c r="V7" i="17"/>
  <c r="V9" i="18"/>
  <c r="V9" i="17" s="1"/>
  <c r="P18" i="32"/>
  <c r="P32" i="32" s="1"/>
  <c r="P7" i="32" s="1"/>
  <c r="P113" i="32"/>
  <c r="N18" i="32"/>
  <c r="N32" i="32" s="1"/>
  <c r="N113" i="32"/>
  <c r="I16" i="18"/>
  <c r="I9" i="18"/>
  <c r="I9" i="17" s="1"/>
  <c r="I6" i="17"/>
  <c r="I17" i="18"/>
  <c r="R6" i="18"/>
  <c r="AE87" i="5"/>
  <c r="Y6" i="8"/>
  <c r="AF46" i="17"/>
  <c r="T46" i="4"/>
  <c r="S24" i="32"/>
  <c r="AE24" i="32" s="1"/>
  <c r="AE105" i="32"/>
  <c r="J83" i="16"/>
  <c r="J85" i="16" s="1"/>
  <c r="H95" i="4"/>
  <c r="D49" i="36"/>
  <c r="X22" i="32"/>
  <c r="X32" i="32" s="1"/>
  <c r="X7" i="32" s="1"/>
  <c r="X113" i="32"/>
  <c r="K39" i="4"/>
  <c r="K57" i="17"/>
  <c r="R39" i="17"/>
  <c r="J187" i="42"/>
  <c r="M201" i="2"/>
  <c r="L188" i="42" s="1"/>
  <c r="K207" i="2"/>
  <c r="J194" i="42" s="1"/>
  <c r="N16" i="16"/>
  <c r="N17" i="16"/>
  <c r="N17" i="17" s="1"/>
  <c r="N9" i="16"/>
  <c r="N11" i="16" s="1"/>
  <c r="AE109" i="32"/>
  <c r="S28" i="32"/>
  <c r="AE28" i="32" s="1"/>
  <c r="AI92" i="2"/>
  <c r="AI88" i="2"/>
  <c r="AU88" i="2"/>
  <c r="AS2" i="36" s="1"/>
  <c r="H4" i="17"/>
  <c r="J83" i="11"/>
  <c r="J85" i="11" s="1"/>
  <c r="J87" i="11" s="1"/>
  <c r="J169" i="4" s="1"/>
  <c r="AA46" i="4"/>
  <c r="AA57" i="4" s="1"/>
  <c r="AA118" i="4" s="1"/>
  <c r="L137" i="4" s="1"/>
  <c r="AA57" i="17"/>
  <c r="G85" i="10"/>
  <c r="G87" i="10" s="1"/>
  <c r="G168" i="4" s="1"/>
  <c r="AF57" i="19"/>
  <c r="Z68" i="5"/>
  <c r="N87" i="5"/>
  <c r="I6" i="8"/>
  <c r="Y146" i="42"/>
  <c r="AG186" i="42"/>
  <c r="AF127" i="8"/>
  <c r="W60" i="5"/>
  <c r="M61" i="5"/>
  <c r="O4" i="17"/>
  <c r="K125" i="8"/>
  <c r="N186" i="42"/>
  <c r="Q201" i="2"/>
  <c r="P188" i="42" s="1"/>
  <c r="O207" i="2"/>
  <c r="N194" i="42" s="1"/>
  <c r="Y37" i="18"/>
  <c r="AF30" i="18"/>
  <c r="AC186" i="42"/>
  <c r="AB207" i="2"/>
  <c r="AC194" i="42" s="1"/>
  <c r="AD201" i="2"/>
  <c r="AE188" i="42" s="1"/>
  <c r="E27" i="32"/>
  <c r="Q27" i="32" s="1"/>
  <c r="Q108" i="32"/>
  <c r="U46" i="4"/>
  <c r="U57" i="4" s="1"/>
  <c r="U118" i="4" s="1"/>
  <c r="F137" i="4" s="1"/>
  <c r="U57" i="17"/>
  <c r="M4" i="17"/>
  <c r="J7" i="17"/>
  <c r="Z57" i="17"/>
  <c r="I8" i="32"/>
  <c r="I117" i="32" s="1"/>
  <c r="Z140" i="42"/>
  <c r="Z146" i="42" s="1"/>
  <c r="AA102" i="42"/>
  <c r="AB102" i="42" s="1"/>
  <c r="AC102" i="42" s="1"/>
  <c r="AD102" i="42" s="1"/>
  <c r="AE102" i="42" s="1"/>
  <c r="AF102" i="42" s="1"/>
  <c r="AG102" i="42" s="1"/>
  <c r="G4" i="6"/>
  <c r="R4" i="19"/>
  <c r="W74" i="4"/>
  <c r="W89" i="21"/>
  <c r="X7" i="17"/>
  <c r="X9" i="18"/>
  <c r="X9" i="17" s="1"/>
  <c r="AF50" i="4"/>
  <c r="X57" i="4"/>
  <c r="X118" i="4" s="1"/>
  <c r="I137" i="4" s="1"/>
  <c r="H6" i="8"/>
  <c r="M87" i="5"/>
  <c r="F4" i="17"/>
  <c r="R4" i="18"/>
  <c r="N89" i="21"/>
  <c r="AJ92" i="2"/>
  <c r="AJ88" i="2"/>
  <c r="I4" i="17"/>
  <c r="T118" i="32"/>
  <c r="AA8" i="32"/>
  <c r="AA117" i="32" s="1"/>
  <c r="Z9" i="32"/>
  <c r="AE9" i="32" s="1"/>
  <c r="T120" i="32"/>
  <c r="AE120" i="32" s="1"/>
  <c r="AE11" i="32"/>
  <c r="AC63" i="5"/>
  <c r="AE58" i="5"/>
  <c r="W144" i="8"/>
  <c r="W62" i="8" s="1"/>
  <c r="X136" i="8"/>
  <c r="AF43" i="4"/>
  <c r="A8" i="5"/>
  <c r="A130" i="5"/>
  <c r="R4" i="16"/>
  <c r="W8" i="32"/>
  <c r="W96" i="32"/>
  <c r="E25" i="32"/>
  <c r="Q25" i="32" s="1"/>
  <c r="Q106" i="32"/>
  <c r="O21" i="18"/>
  <c r="O16" i="17"/>
  <c r="AG129" i="2" l="1"/>
  <c r="AD96" i="32"/>
  <c r="AE83" i="6"/>
  <c r="AD102" i="4"/>
  <c r="AF31" i="42" s="1"/>
  <c r="J9" i="17"/>
  <c r="AC175" i="4"/>
  <c r="Z83" i="17"/>
  <c r="Z85" i="17" s="1"/>
  <c r="V17" i="4"/>
  <c r="L16" i="4"/>
  <c r="L21" i="4" s="1"/>
  <c r="L115" i="4" s="1"/>
  <c r="M87" i="16"/>
  <c r="M103" i="4" s="1"/>
  <c r="M32" i="42" s="1"/>
  <c r="N17" i="6"/>
  <c r="N17" i="4" s="1"/>
  <c r="Z85" i="18"/>
  <c r="AD83" i="17"/>
  <c r="AD85" i="17" s="1"/>
  <c r="AD84" i="21"/>
  <c r="AD85" i="21" s="1"/>
  <c r="AD87" i="21" s="1"/>
  <c r="AD106" i="4" s="1"/>
  <c r="AD21" i="17"/>
  <c r="O21" i="20"/>
  <c r="AG135" i="2"/>
  <c r="AB7" i="17"/>
  <c r="AB11" i="17" s="1"/>
  <c r="AC201" i="2"/>
  <c r="AD188" i="42" s="1"/>
  <c r="AU129" i="2"/>
  <c r="AA207" i="2"/>
  <c r="AB194" i="42" s="1"/>
  <c r="S114" i="2"/>
  <c r="S129" i="2"/>
  <c r="J140" i="42"/>
  <c r="J146" i="42" s="1"/>
  <c r="K102" i="42"/>
  <c r="N21" i="12"/>
  <c r="L11" i="17"/>
  <c r="AG114" i="2"/>
  <c r="AC7" i="17"/>
  <c r="AI207" i="2"/>
  <c r="X207" i="2"/>
  <c r="Y194" i="42" s="1"/>
  <c r="AF4" i="17"/>
  <c r="AC84" i="21"/>
  <c r="AC85" i="21" s="1"/>
  <c r="AC87" i="21" s="1"/>
  <c r="AC106" i="4" s="1"/>
  <c r="Z84" i="21"/>
  <c r="Z84" i="4" s="1"/>
  <c r="AC83" i="6"/>
  <c r="Z175" i="4"/>
  <c r="N160" i="42"/>
  <c r="N163" i="42" s="1"/>
  <c r="N167" i="42" s="1"/>
  <c r="T67" i="12"/>
  <c r="T61" i="4"/>
  <c r="T67" i="6"/>
  <c r="S180" i="2"/>
  <c r="T67" i="4"/>
  <c r="T119" i="4" s="1"/>
  <c r="AU111" i="2"/>
  <c r="AU183" i="2"/>
  <c r="AG117" i="2"/>
  <c r="K17" i="4"/>
  <c r="K21" i="17"/>
  <c r="H93" i="42"/>
  <c r="D93" i="36" s="1"/>
  <c r="I168" i="42"/>
  <c r="AA69" i="20"/>
  <c r="AA69" i="4" s="1"/>
  <c r="I156" i="4"/>
  <c r="Z57" i="4"/>
  <c r="Z118" i="4" s="1"/>
  <c r="AL67" i="5"/>
  <c r="AB83" i="6"/>
  <c r="AB84" i="21"/>
  <c r="AB84" i="4" s="1"/>
  <c r="W28" i="17"/>
  <c r="AB61" i="5"/>
  <c r="W28" i="18"/>
  <c r="F21" i="17"/>
  <c r="AC102" i="4"/>
  <c r="AE31" i="42" s="1"/>
  <c r="I87" i="19"/>
  <c r="I173" i="4" s="1"/>
  <c r="AF60" i="42"/>
  <c r="O132" i="4"/>
  <c r="G21" i="8"/>
  <c r="Z87" i="9"/>
  <c r="Z167" i="4" s="1"/>
  <c r="K132" i="4"/>
  <c r="Z113" i="4"/>
  <c r="AB60" i="42"/>
  <c r="R21" i="19"/>
  <c r="P21" i="18"/>
  <c r="P16" i="17"/>
  <c r="P21" i="17" s="1"/>
  <c r="F21" i="16"/>
  <c r="AL87" i="5"/>
  <c r="J87" i="19"/>
  <c r="J173" i="4" s="1"/>
  <c r="F132" i="4"/>
  <c r="W60" i="42"/>
  <c r="AH105" i="5"/>
  <c r="I30" i="4"/>
  <c r="I37" i="4" s="1"/>
  <c r="I117" i="4" s="1"/>
  <c r="G155" i="4" s="1"/>
  <c r="AJ105" i="5"/>
  <c r="AB105" i="5"/>
  <c r="AF105" i="5"/>
  <c r="AE30" i="16"/>
  <c r="AK105" i="5"/>
  <c r="AC30" i="16"/>
  <c r="AI105" i="5"/>
  <c r="Z37" i="16"/>
  <c r="Z87" i="16" s="1"/>
  <c r="Z103" i="4" s="1"/>
  <c r="AB32" i="42" s="1"/>
  <c r="Z30" i="17"/>
  <c r="Y30" i="16"/>
  <c r="AE105" i="5"/>
  <c r="AB37" i="16"/>
  <c r="AB87" i="16" s="1"/>
  <c r="AB30" i="17"/>
  <c r="AB37" i="17" s="1"/>
  <c r="T30" i="16"/>
  <c r="AL99" i="5"/>
  <c r="AL105" i="5" s="1"/>
  <c r="AA37" i="16"/>
  <c r="AA87" i="16" s="1"/>
  <c r="AA103" i="4" s="1"/>
  <c r="AC32" i="42" s="1"/>
  <c r="AA30" i="17"/>
  <c r="AD37" i="16"/>
  <c r="AD87" i="16" s="1"/>
  <c r="AD30" i="17"/>
  <c r="AD37" i="17" s="1"/>
  <c r="V37" i="16"/>
  <c r="V30" i="17"/>
  <c r="V37" i="17" s="1"/>
  <c r="AD37" i="6"/>
  <c r="AB30" i="6"/>
  <c r="AB37" i="8"/>
  <c r="Q37" i="8"/>
  <c r="Q30" i="6"/>
  <c r="W30" i="6"/>
  <c r="W37" i="8"/>
  <c r="AF30" i="8"/>
  <c r="V30" i="6"/>
  <c r="V37" i="8"/>
  <c r="M37" i="8"/>
  <c r="M30" i="6"/>
  <c r="H37" i="6"/>
  <c r="N37" i="8"/>
  <c r="N30" i="6"/>
  <c r="R30" i="8"/>
  <c r="AH61" i="5"/>
  <c r="T37" i="12"/>
  <c r="AF30" i="12"/>
  <c r="T30" i="6"/>
  <c r="AB83" i="17"/>
  <c r="AB85" i="17" s="1"/>
  <c r="G87" i="11"/>
  <c r="G169" i="4" s="1"/>
  <c r="Z17" i="4"/>
  <c r="T6" i="4"/>
  <c r="Z102" i="4"/>
  <c r="AB31" i="42" s="1"/>
  <c r="J17" i="17"/>
  <c r="J21" i="17" s="1"/>
  <c r="T16" i="20"/>
  <c r="AF16" i="20" s="1"/>
  <c r="AF6" i="20"/>
  <c r="T9" i="20"/>
  <c r="T17" i="20"/>
  <c r="T17" i="4" s="1"/>
  <c r="AA83" i="6"/>
  <c r="AA85" i="6" s="1"/>
  <c r="T9" i="6"/>
  <c r="T11" i="6" s="1"/>
  <c r="Z21" i="6"/>
  <c r="M9" i="18"/>
  <c r="M9" i="17" s="1"/>
  <c r="M11" i="17" s="1"/>
  <c r="W9" i="18"/>
  <c r="W11" i="18" s="1"/>
  <c r="S199" i="2"/>
  <c r="AA84" i="21"/>
  <c r="AA85" i="21" s="1"/>
  <c r="AA87" i="21" s="1"/>
  <c r="AA106" i="4" s="1"/>
  <c r="AA113" i="4"/>
  <c r="Z69" i="20"/>
  <c r="Z69" i="4" s="1"/>
  <c r="W69" i="20"/>
  <c r="W69" i="4" s="1"/>
  <c r="V69" i="20"/>
  <c r="V69" i="4" s="1"/>
  <c r="S105" i="2"/>
  <c r="AG170" i="2"/>
  <c r="AU179" i="2"/>
  <c r="AU178" i="2"/>
  <c r="AG123" i="2"/>
  <c r="I87" i="23"/>
  <c r="I104" i="4" s="1"/>
  <c r="I33" i="42" s="1"/>
  <c r="Z63" i="5"/>
  <c r="AB64" i="5" s="1"/>
  <c r="AA83" i="17"/>
  <c r="AA85" i="17" s="1"/>
  <c r="AU181" i="2"/>
  <c r="V102" i="2"/>
  <c r="W102" i="2" s="1"/>
  <c r="X102" i="2" s="1"/>
  <c r="Y102" i="2" s="1"/>
  <c r="Z102" i="2" s="1"/>
  <c r="AA102" i="2" s="1"/>
  <c r="AB102" i="2" s="1"/>
  <c r="AC102" i="2" s="1"/>
  <c r="AD102" i="2" s="1"/>
  <c r="AE102" i="2" s="1"/>
  <c r="AF102" i="2" s="1"/>
  <c r="AI102" i="2" s="1"/>
  <c r="AJ182" i="2"/>
  <c r="AK182" i="2" s="1"/>
  <c r="AL182" i="2" s="1"/>
  <c r="AM182" i="2" s="1"/>
  <c r="AN182" i="2" s="1"/>
  <c r="AO182" i="2" s="1"/>
  <c r="AP182" i="2" s="1"/>
  <c r="AQ182" i="2" s="1"/>
  <c r="AR182" i="2" s="1"/>
  <c r="AS182" i="2" s="1"/>
  <c r="AT182" i="2" s="1"/>
  <c r="AU167" i="2"/>
  <c r="AU166" i="2"/>
  <c r="AG163" i="2"/>
  <c r="S102" i="2"/>
  <c r="AG172" i="2"/>
  <c r="AU132" i="2"/>
  <c r="AU135" i="2"/>
  <c r="AJ114" i="2"/>
  <c r="AK114" i="2" s="1"/>
  <c r="AL114" i="2" s="1"/>
  <c r="AM114" i="2" s="1"/>
  <c r="AN114" i="2" s="1"/>
  <c r="AO114" i="2" s="1"/>
  <c r="AP114" i="2" s="1"/>
  <c r="AQ114" i="2" s="1"/>
  <c r="AR114" i="2" s="1"/>
  <c r="AS114" i="2" s="1"/>
  <c r="AT114" i="2" s="1"/>
  <c r="AU147" i="2"/>
  <c r="G183" i="8"/>
  <c r="AJ163" i="2"/>
  <c r="AK163" i="2" s="1"/>
  <c r="AL163" i="2" s="1"/>
  <c r="AM163" i="2" s="1"/>
  <c r="AN163" i="2" s="1"/>
  <c r="AO163" i="2" s="1"/>
  <c r="AP163" i="2" s="1"/>
  <c r="AQ163" i="2" s="1"/>
  <c r="AR163" i="2" s="1"/>
  <c r="AS163" i="2" s="1"/>
  <c r="AT163" i="2" s="1"/>
  <c r="AG180" i="2"/>
  <c r="AU144" i="2"/>
  <c r="AU141" i="2"/>
  <c r="AJ170" i="2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I134" i="12"/>
  <c r="H144" i="12"/>
  <c r="AJ123" i="2"/>
  <c r="AK123" i="2" s="1"/>
  <c r="AL123" i="2" s="1"/>
  <c r="AM123" i="2" s="1"/>
  <c r="AN123" i="2" s="1"/>
  <c r="AO123" i="2" s="1"/>
  <c r="AP123" i="2" s="1"/>
  <c r="AQ123" i="2" s="1"/>
  <c r="AR123" i="2" s="1"/>
  <c r="AS123" i="2" s="1"/>
  <c r="AT123" i="2" s="1"/>
  <c r="AU165" i="2"/>
  <c r="AA123" i="32"/>
  <c r="AJ180" i="2"/>
  <c r="AK180" i="2" s="1"/>
  <c r="AL180" i="2" s="1"/>
  <c r="AM180" i="2" s="1"/>
  <c r="AN180" i="2" s="1"/>
  <c r="AO180" i="2" s="1"/>
  <c r="AP180" i="2" s="1"/>
  <c r="AQ180" i="2" s="1"/>
  <c r="AR180" i="2" s="1"/>
  <c r="AS180" i="2" s="1"/>
  <c r="AT180" i="2" s="1"/>
  <c r="G62" i="12"/>
  <c r="G67" i="12" s="1"/>
  <c r="G147" i="12"/>
  <c r="AJ172" i="2"/>
  <c r="AK172" i="2" s="1"/>
  <c r="AL172" i="2" s="1"/>
  <c r="AM172" i="2" s="1"/>
  <c r="AN172" i="2" s="1"/>
  <c r="AO172" i="2" s="1"/>
  <c r="AP172" i="2" s="1"/>
  <c r="AQ172" i="2" s="1"/>
  <c r="AR172" i="2" s="1"/>
  <c r="AS172" i="2" s="1"/>
  <c r="AT172" i="2" s="1"/>
  <c r="AU176" i="2"/>
  <c r="AU173" i="2"/>
  <c r="AU177" i="2"/>
  <c r="AE175" i="4"/>
  <c r="AU120" i="2"/>
  <c r="AU175" i="2"/>
  <c r="AU171" i="2"/>
  <c r="AU162" i="2"/>
  <c r="V108" i="2"/>
  <c r="W108" i="2" s="1"/>
  <c r="X108" i="2" s="1"/>
  <c r="Y108" i="2" s="1"/>
  <c r="Z108" i="2" s="1"/>
  <c r="AA108" i="2" s="1"/>
  <c r="AB108" i="2" s="1"/>
  <c r="AC108" i="2" s="1"/>
  <c r="AD108" i="2" s="1"/>
  <c r="AE108" i="2" s="1"/>
  <c r="AF108" i="2" s="1"/>
  <c r="AI108" i="2" s="1"/>
  <c r="V105" i="2"/>
  <c r="W105" i="2" s="1"/>
  <c r="X105" i="2" s="1"/>
  <c r="Y105" i="2" s="1"/>
  <c r="Z105" i="2" s="1"/>
  <c r="AA105" i="2" s="1"/>
  <c r="AB105" i="2" s="1"/>
  <c r="AC105" i="2" s="1"/>
  <c r="AD105" i="2" s="1"/>
  <c r="AE105" i="2" s="1"/>
  <c r="AF105" i="2" s="1"/>
  <c r="AI105" i="2" s="1"/>
  <c r="AU164" i="2"/>
  <c r="AU138" i="2"/>
  <c r="S108" i="2"/>
  <c r="AJ117" i="2"/>
  <c r="AK117" i="2" s="1"/>
  <c r="AL117" i="2" s="1"/>
  <c r="AM117" i="2" s="1"/>
  <c r="AN117" i="2" s="1"/>
  <c r="AO117" i="2" s="1"/>
  <c r="AP117" i="2" s="1"/>
  <c r="AQ117" i="2" s="1"/>
  <c r="AR117" i="2" s="1"/>
  <c r="AS117" i="2" s="1"/>
  <c r="AT117" i="2" s="1"/>
  <c r="AG182" i="2"/>
  <c r="AD97" i="2"/>
  <c r="AH200" i="2"/>
  <c r="AV199" i="2"/>
  <c r="AH199" i="2"/>
  <c r="AJ159" i="2"/>
  <c r="AK159" i="2" s="1"/>
  <c r="AL159" i="2" s="1"/>
  <c r="AM159" i="2" s="1"/>
  <c r="AN159" i="2" s="1"/>
  <c r="AO159" i="2" s="1"/>
  <c r="AP159" i="2" s="1"/>
  <c r="AQ159" i="2" s="1"/>
  <c r="AR159" i="2" s="1"/>
  <c r="AS159" i="2" s="1"/>
  <c r="AT159" i="2" s="1"/>
  <c r="AG159" i="2"/>
  <c r="AJ156" i="2"/>
  <c r="AK156" i="2" s="1"/>
  <c r="AL156" i="2" s="1"/>
  <c r="AM156" i="2" s="1"/>
  <c r="AN156" i="2" s="1"/>
  <c r="AO156" i="2" s="1"/>
  <c r="AP156" i="2" s="1"/>
  <c r="AQ156" i="2" s="1"/>
  <c r="AR156" i="2" s="1"/>
  <c r="AS156" i="2" s="1"/>
  <c r="AT156" i="2" s="1"/>
  <c r="AG156" i="2"/>
  <c r="AU153" i="2"/>
  <c r="AJ150" i="2"/>
  <c r="AK150" i="2" s="1"/>
  <c r="AL150" i="2" s="1"/>
  <c r="AM150" i="2" s="1"/>
  <c r="AN150" i="2" s="1"/>
  <c r="AO150" i="2" s="1"/>
  <c r="AP150" i="2" s="1"/>
  <c r="AQ150" i="2" s="1"/>
  <c r="AR150" i="2" s="1"/>
  <c r="AS150" i="2" s="1"/>
  <c r="AT150" i="2" s="1"/>
  <c r="AG150" i="2"/>
  <c r="AG96" i="2"/>
  <c r="T7" i="17"/>
  <c r="T7" i="4" s="1"/>
  <c r="AG88" i="2"/>
  <c r="AR2" i="36" s="1"/>
  <c r="S95" i="2"/>
  <c r="S88" i="2"/>
  <c r="AQ2" i="36" s="1"/>
  <c r="K97" i="2"/>
  <c r="S96" i="2"/>
  <c r="N97" i="2"/>
  <c r="U201" i="2"/>
  <c r="V188" i="42" s="1"/>
  <c r="N201" i="2"/>
  <c r="M188" i="42" s="1"/>
  <c r="L207" i="2"/>
  <c r="K194" i="42" s="1"/>
  <c r="K186" i="42"/>
  <c r="R186" i="42" s="1"/>
  <c r="Q207" i="2"/>
  <c r="P194" i="42" s="1"/>
  <c r="AG95" i="2"/>
  <c r="S200" i="2"/>
  <c r="AF7" i="18"/>
  <c r="P201" i="2"/>
  <c r="O188" i="42" s="1"/>
  <c r="N207" i="2"/>
  <c r="M194" i="42" s="1"/>
  <c r="H9" i="18"/>
  <c r="H11" i="18" s="1"/>
  <c r="I97" i="2"/>
  <c r="S92" i="2"/>
  <c r="S93" i="2"/>
  <c r="AG93" i="2"/>
  <c r="AG199" i="2"/>
  <c r="AE11" i="18"/>
  <c r="AE87" i="18" s="1"/>
  <c r="AE101" i="4" s="1"/>
  <c r="AG30" i="42" s="1"/>
  <c r="K193" i="2"/>
  <c r="J14" i="42" s="1"/>
  <c r="J22" i="42" s="1"/>
  <c r="AJ201" i="2"/>
  <c r="AF207" i="2"/>
  <c r="AG194" i="42" s="1"/>
  <c r="R97" i="2"/>
  <c r="K190" i="2"/>
  <c r="J11" i="42" s="1"/>
  <c r="J19" i="42" s="1"/>
  <c r="K192" i="2"/>
  <c r="K191" i="2"/>
  <c r="J12" i="42" s="1"/>
  <c r="J20" i="42" s="1"/>
  <c r="R7" i="18"/>
  <c r="Q9" i="18"/>
  <c r="Q9" i="17" s="1"/>
  <c r="Q11" i="17" s="1"/>
  <c r="I14" i="42"/>
  <c r="I22" i="42" s="1"/>
  <c r="AG200" i="2"/>
  <c r="AJ97" i="2"/>
  <c r="AK97" i="2"/>
  <c r="X187" i="42"/>
  <c r="W207" i="2"/>
  <c r="X194" i="42" s="1"/>
  <c r="Y201" i="2"/>
  <c r="Z188" i="42" s="1"/>
  <c r="AU200" i="2"/>
  <c r="AM97" i="2"/>
  <c r="AC60" i="42"/>
  <c r="AB104" i="4"/>
  <c r="AD33" i="42" s="1"/>
  <c r="M33" i="36" s="1"/>
  <c r="AL60" i="5"/>
  <c r="O21" i="17"/>
  <c r="AD175" i="4"/>
  <c r="AA173" i="4"/>
  <c r="AA175" i="4"/>
  <c r="T21" i="8"/>
  <c r="H87" i="9"/>
  <c r="H167" i="4" s="1"/>
  <c r="G103" i="4"/>
  <c r="G32" i="42" s="1"/>
  <c r="AA17" i="8"/>
  <c r="AA17" i="6" s="1"/>
  <c r="AA17" i="4" s="1"/>
  <c r="AA9" i="8"/>
  <c r="AA9" i="6" s="1"/>
  <c r="AA9" i="4" s="1"/>
  <c r="AA16" i="8"/>
  <c r="AA6" i="6"/>
  <c r="AA6" i="4" s="1"/>
  <c r="Y87" i="9"/>
  <c r="Y167" i="4" s="1"/>
  <c r="H104" i="4"/>
  <c r="H33" i="42" s="1"/>
  <c r="AC16" i="8"/>
  <c r="AC16" i="6" s="1"/>
  <c r="AC16" i="4" s="1"/>
  <c r="AC6" i="6"/>
  <c r="AC6" i="4" s="1"/>
  <c r="AC17" i="8"/>
  <c r="AC9" i="8"/>
  <c r="AF21" i="16"/>
  <c r="O87" i="16"/>
  <c r="O174" i="4" s="1"/>
  <c r="AD17" i="8"/>
  <c r="AD17" i="6" s="1"/>
  <c r="AD17" i="4" s="1"/>
  <c r="AD16" i="8"/>
  <c r="AD9" i="8"/>
  <c r="AD9" i="6" s="1"/>
  <c r="AD9" i="4" s="1"/>
  <c r="AD6" i="6"/>
  <c r="AD6" i="4" s="1"/>
  <c r="G102" i="4"/>
  <c r="G31" i="42" s="1"/>
  <c r="H173" i="4"/>
  <c r="O21" i="12"/>
  <c r="Y69" i="20"/>
  <c r="Y69" i="4" s="1"/>
  <c r="U69" i="20"/>
  <c r="U69" i="4" s="1"/>
  <c r="AA13" i="32"/>
  <c r="AB127" i="4" s="1"/>
  <c r="M147" i="4" s="1"/>
  <c r="V9" i="4"/>
  <c r="G175" i="4"/>
  <c r="AA96" i="32"/>
  <c r="N33" i="36"/>
  <c r="T33" i="36" s="1"/>
  <c r="U33" i="36" s="1"/>
  <c r="V33" i="36" s="1"/>
  <c r="W33" i="36" s="1"/>
  <c r="AC33" i="36" s="1"/>
  <c r="AD33" i="36" s="1"/>
  <c r="AE33" i="36" s="1"/>
  <c r="AF33" i="36" s="1"/>
  <c r="AE69" i="20"/>
  <c r="AE69" i="4" s="1"/>
  <c r="E102" i="20"/>
  <c r="AB69" i="20"/>
  <c r="AB69" i="4" s="1"/>
  <c r="AD69" i="20"/>
  <c r="X69" i="20"/>
  <c r="X69" i="4" s="1"/>
  <c r="T69" i="20"/>
  <c r="T69" i="4" s="1"/>
  <c r="AC69" i="20"/>
  <c r="AC69" i="4" s="1"/>
  <c r="G87" i="9"/>
  <c r="G167" i="4" s="1"/>
  <c r="K104" i="4"/>
  <c r="K33" i="42" s="1"/>
  <c r="J4" i="4"/>
  <c r="J113" i="4" s="1"/>
  <c r="F87" i="10"/>
  <c r="F168" i="4" s="1"/>
  <c r="G83" i="6"/>
  <c r="G85" i="6" s="1"/>
  <c r="AD84" i="4"/>
  <c r="J87" i="9"/>
  <c r="J167" i="4" s="1"/>
  <c r="G85" i="13"/>
  <c r="G87" i="13" s="1"/>
  <c r="G171" i="4" s="1"/>
  <c r="T96" i="32"/>
  <c r="P4" i="4"/>
  <c r="P113" i="4" s="1"/>
  <c r="Z96" i="32"/>
  <c r="K83" i="17"/>
  <c r="K85" i="17" s="1"/>
  <c r="Z9" i="4"/>
  <c r="G84" i="21"/>
  <c r="G85" i="21" s="1"/>
  <c r="G87" i="21" s="1"/>
  <c r="G106" i="4" s="1"/>
  <c r="J87" i="16"/>
  <c r="J103" i="4" s="1"/>
  <c r="J32" i="42" s="1"/>
  <c r="J175" i="4"/>
  <c r="K87" i="9"/>
  <c r="K167" i="4" s="1"/>
  <c r="L9" i="4"/>
  <c r="L11" i="4" s="1"/>
  <c r="L114" i="4" s="1"/>
  <c r="K87" i="16"/>
  <c r="U96" i="32"/>
  <c r="X103" i="4"/>
  <c r="Z32" i="42" s="1"/>
  <c r="AB113" i="4"/>
  <c r="AD60" i="42"/>
  <c r="M60" i="36" s="1"/>
  <c r="I87" i="9"/>
  <c r="I167" i="4" s="1"/>
  <c r="G4" i="4"/>
  <c r="G113" i="4" s="1"/>
  <c r="X83" i="6"/>
  <c r="X85" i="6" s="1"/>
  <c r="AB7" i="32"/>
  <c r="AB96" i="32"/>
  <c r="R37" i="23"/>
  <c r="Y100" i="5"/>
  <c r="AE63" i="5"/>
  <c r="AB11" i="8"/>
  <c r="AB9" i="6"/>
  <c r="AB11" i="6" s="1"/>
  <c r="G37" i="6"/>
  <c r="AC21" i="17"/>
  <c r="AB21" i="8"/>
  <c r="AB16" i="6"/>
  <c r="R37" i="11"/>
  <c r="Y94" i="5"/>
  <c r="O11" i="18"/>
  <c r="O87" i="9"/>
  <c r="O167" i="4" s="1"/>
  <c r="G83" i="17"/>
  <c r="G85" i="17" s="1"/>
  <c r="M87" i="9"/>
  <c r="M167" i="4" s="1"/>
  <c r="AE85" i="6"/>
  <c r="AE83" i="4"/>
  <c r="X175" i="4"/>
  <c r="X104" i="4"/>
  <c r="Z33" i="42" s="1"/>
  <c r="V21" i="4"/>
  <c r="V115" i="4" s="1"/>
  <c r="G134" i="4" s="1"/>
  <c r="AE84" i="4"/>
  <c r="AE85" i="21"/>
  <c r="AE87" i="21" s="1"/>
  <c r="AE106" i="4" s="1"/>
  <c r="AM100" i="5"/>
  <c r="AF37" i="23"/>
  <c r="G16" i="12"/>
  <c r="G17" i="12"/>
  <c r="G17" i="6" s="1"/>
  <c r="G17" i="4" s="1"/>
  <c r="G9" i="12"/>
  <c r="G9" i="6" s="1"/>
  <c r="G9" i="4" s="1"/>
  <c r="G6" i="6"/>
  <c r="G6" i="4" s="1"/>
  <c r="X102" i="4"/>
  <c r="Z31" i="42" s="1"/>
  <c r="X173" i="4"/>
  <c r="P37" i="6"/>
  <c r="P30" i="4"/>
  <c r="P37" i="4" s="1"/>
  <c r="P117" i="4" s="1"/>
  <c r="I21" i="12"/>
  <c r="AF21" i="9"/>
  <c r="AK61" i="5"/>
  <c r="A46" i="5"/>
  <c r="A168" i="5"/>
  <c r="F21" i="12"/>
  <c r="F37" i="6"/>
  <c r="AA87" i="9"/>
  <c r="AA167" i="4" s="1"/>
  <c r="L37" i="6"/>
  <c r="L30" i="4"/>
  <c r="L37" i="4" s="1"/>
  <c r="L117" i="4" s="1"/>
  <c r="R37" i="10"/>
  <c r="Y93" i="5"/>
  <c r="V7" i="32"/>
  <c r="V96" i="32"/>
  <c r="V21" i="6"/>
  <c r="R21" i="9"/>
  <c r="Z60" i="42"/>
  <c r="I132" i="4"/>
  <c r="X113" i="4"/>
  <c r="X85" i="18"/>
  <c r="X83" i="17"/>
  <c r="X85" i="17" s="1"/>
  <c r="K11" i="8"/>
  <c r="K9" i="6"/>
  <c r="K11" i="6" s="1"/>
  <c r="Q4" i="4"/>
  <c r="X85" i="9"/>
  <c r="X87" i="9" s="1"/>
  <c r="X167" i="4" s="1"/>
  <c r="X84" i="21"/>
  <c r="K16" i="6"/>
  <c r="K21" i="8"/>
  <c r="H132" i="4"/>
  <c r="Y60" i="42"/>
  <c r="W113" i="4"/>
  <c r="F96" i="32"/>
  <c r="Q21" i="20"/>
  <c r="I83" i="17"/>
  <c r="I85" i="17" s="1"/>
  <c r="K4" i="4"/>
  <c r="K113" i="4" s="1"/>
  <c r="W28" i="4"/>
  <c r="W116" i="4" s="1"/>
  <c r="I87" i="16"/>
  <c r="I174" i="4" s="1"/>
  <c r="L4" i="4"/>
  <c r="L60" i="42" s="1"/>
  <c r="V11" i="18"/>
  <c r="I96" i="32"/>
  <c r="G96" i="32"/>
  <c r="N21" i="16"/>
  <c r="U28" i="4"/>
  <c r="U116" i="4" s="1"/>
  <c r="F135" i="4" s="1"/>
  <c r="AQ207" i="2"/>
  <c r="AS201" i="2"/>
  <c r="AD11" i="18"/>
  <c r="AD87" i="18" s="1"/>
  <c r="AU93" i="2"/>
  <c r="AL97" i="2"/>
  <c r="X11" i="18"/>
  <c r="AU94" i="2"/>
  <c r="J11" i="18"/>
  <c r="AQ201" i="2"/>
  <c r="AO207" i="2"/>
  <c r="AR201" i="2"/>
  <c r="AP207" i="2"/>
  <c r="AB11" i="18"/>
  <c r="AB87" i="18" s="1"/>
  <c r="AB172" i="4" s="1"/>
  <c r="AR207" i="2"/>
  <c r="AT201" i="2"/>
  <c r="G11" i="18"/>
  <c r="AC11" i="18"/>
  <c r="AC87" i="18" s="1"/>
  <c r="AC101" i="4" s="1"/>
  <c r="AE30" i="42" s="1"/>
  <c r="Z11" i="18"/>
  <c r="AN97" i="2"/>
  <c r="N7" i="32"/>
  <c r="N96" i="32"/>
  <c r="G7" i="4"/>
  <c r="G11" i="17"/>
  <c r="V67" i="12"/>
  <c r="O173" i="4"/>
  <c r="O102" i="4"/>
  <c r="O31" i="42" s="1"/>
  <c r="AE102" i="4"/>
  <c r="AG31" i="42" s="1"/>
  <c r="AE173" i="4"/>
  <c r="AE16" i="8"/>
  <c r="AE6" i="6"/>
  <c r="AE17" i="8"/>
  <c r="AE17" i="6" s="1"/>
  <c r="AE17" i="4" s="1"/>
  <c r="AE9" i="8"/>
  <c r="AE9" i="6" s="1"/>
  <c r="AE9" i="4" s="1"/>
  <c r="L83" i="13"/>
  <c r="L85" i="13" s="1"/>
  <c r="L87" i="13" s="1"/>
  <c r="L171" i="4" s="1"/>
  <c r="L83" i="16"/>
  <c r="L85" i="16" s="1"/>
  <c r="L87" i="16" s="1"/>
  <c r="L83" i="20"/>
  <c r="L83" i="18"/>
  <c r="L83" i="10"/>
  <c r="L85" i="10" s="1"/>
  <c r="L87" i="10" s="1"/>
  <c r="L168" i="4" s="1"/>
  <c r="L83" i="9"/>
  <c r="L85" i="9" s="1"/>
  <c r="L87" i="9" s="1"/>
  <c r="L167" i="4" s="1"/>
  <c r="L83" i="11"/>
  <c r="L85" i="11" s="1"/>
  <c r="L87" i="11" s="1"/>
  <c r="L169" i="4" s="1"/>
  <c r="L83" i="12"/>
  <c r="L85" i="12" s="1"/>
  <c r="L83" i="19"/>
  <c r="L85" i="19" s="1"/>
  <c r="L87" i="19" s="1"/>
  <c r="L83" i="23"/>
  <c r="L85" i="23" s="1"/>
  <c r="L87" i="23" s="1"/>
  <c r="L83" i="8"/>
  <c r="I16" i="20"/>
  <c r="I17" i="20"/>
  <c r="R17" i="20" s="1"/>
  <c r="I9" i="20"/>
  <c r="R9" i="20" s="1"/>
  <c r="R6" i="20"/>
  <c r="Q24" i="17"/>
  <c r="Q24" i="4" s="1"/>
  <c r="Q25" i="17"/>
  <c r="Q25" i="4" s="1"/>
  <c r="Q26" i="17"/>
  <c r="Q26" i="4" s="1"/>
  <c r="AA11" i="18"/>
  <c r="AA87" i="18" s="1"/>
  <c r="AD7" i="4"/>
  <c r="AD11" i="17"/>
  <c r="F7" i="4"/>
  <c r="R7" i="17"/>
  <c r="K84" i="21"/>
  <c r="J6" i="6"/>
  <c r="J16" i="8"/>
  <c r="J9" i="8"/>
  <c r="J9" i="6" s="1"/>
  <c r="J9" i="4" s="1"/>
  <c r="J17" i="8"/>
  <c r="J17" i="6" s="1"/>
  <c r="AL207" i="2"/>
  <c r="AN201" i="2"/>
  <c r="R57" i="17"/>
  <c r="I12" i="42"/>
  <c r="I20" i="42" s="1"/>
  <c r="AM78" i="5"/>
  <c r="Y83" i="6"/>
  <c r="Y84" i="21"/>
  <c r="Y85" i="8"/>
  <c r="Z85" i="6"/>
  <c r="Z83" i="4"/>
  <c r="AE51" i="4"/>
  <c r="AE57" i="4" s="1"/>
  <c r="AE118" i="4" s="1"/>
  <c r="AE57" i="17"/>
  <c r="K7" i="32"/>
  <c r="K96" i="32"/>
  <c r="F4" i="4"/>
  <c r="R4" i="6"/>
  <c r="AU199" i="2"/>
  <c r="H61" i="8"/>
  <c r="AA11" i="17"/>
  <c r="AA7" i="4"/>
  <c r="M21" i="12"/>
  <c r="Z21" i="18"/>
  <c r="Z16" i="17"/>
  <c r="O7" i="32"/>
  <c r="O96" i="32"/>
  <c r="AC13" i="32"/>
  <c r="K83" i="6"/>
  <c r="W83" i="18"/>
  <c r="W83" i="23"/>
  <c r="W85" i="23" s="1"/>
  <c r="W87" i="23" s="1"/>
  <c r="W83" i="16"/>
  <c r="W85" i="16" s="1"/>
  <c r="W87" i="16" s="1"/>
  <c r="W83" i="8"/>
  <c r="W83" i="20"/>
  <c r="W83" i="12"/>
  <c r="W85" i="12" s="1"/>
  <c r="W83" i="9"/>
  <c r="W85" i="9" s="1"/>
  <c r="W87" i="9" s="1"/>
  <c r="W167" i="4" s="1"/>
  <c r="W83" i="19"/>
  <c r="W85" i="19" s="1"/>
  <c r="W87" i="19" s="1"/>
  <c r="U21" i="18"/>
  <c r="U16" i="17"/>
  <c r="AF16" i="18"/>
  <c r="Q9" i="8"/>
  <c r="Q9" i="6" s="1"/>
  <c r="Q17" i="8"/>
  <c r="Q17" i="6" s="1"/>
  <c r="Q17" i="4" s="1"/>
  <c r="Q6" i="6"/>
  <c r="Q16" i="8"/>
  <c r="J131" i="12"/>
  <c r="K121" i="12"/>
  <c r="Y7" i="32"/>
  <c r="Y96" i="32"/>
  <c r="U63" i="4"/>
  <c r="AF63" i="4" s="1"/>
  <c r="AF63" i="6"/>
  <c r="J129" i="8"/>
  <c r="I131" i="8"/>
  <c r="P6" i="6"/>
  <c r="P9" i="12"/>
  <c r="P9" i="6" s="1"/>
  <c r="P9" i="4" s="1"/>
  <c r="P16" i="12"/>
  <c r="P17" i="12"/>
  <c r="P17" i="6" s="1"/>
  <c r="P17" i="4" s="1"/>
  <c r="AG133" i="42"/>
  <c r="AG136" i="42" s="1"/>
  <c r="AD132" i="32"/>
  <c r="AE127" i="4"/>
  <c r="P147" i="4" s="1"/>
  <c r="V51" i="4"/>
  <c r="V57" i="4" s="1"/>
  <c r="V118" i="4" s="1"/>
  <c r="G137" i="4" s="1"/>
  <c r="V57" i="17"/>
  <c r="M7" i="32"/>
  <c r="M96" i="32"/>
  <c r="I4" i="4"/>
  <c r="AC123" i="32"/>
  <c r="J25" i="17"/>
  <c r="J25" i="4" s="1"/>
  <c r="J26" i="17"/>
  <c r="J26" i="4" s="1"/>
  <c r="J24" i="17"/>
  <c r="J24" i="4" s="1"/>
  <c r="F9" i="17"/>
  <c r="K57" i="4"/>
  <c r="K118" i="4" s="1"/>
  <c r="R39" i="4"/>
  <c r="Y17" i="8"/>
  <c r="Y17" i="6" s="1"/>
  <c r="Y17" i="4" s="1"/>
  <c r="Y9" i="8"/>
  <c r="Y9" i="6" s="1"/>
  <c r="Y16" i="8"/>
  <c r="Y6" i="6"/>
  <c r="U11" i="18"/>
  <c r="M104" i="4"/>
  <c r="M33" i="42" s="1"/>
  <c r="M175" i="4"/>
  <c r="P83" i="11"/>
  <c r="P85" i="11" s="1"/>
  <c r="P87" i="11" s="1"/>
  <c r="P169" i="4" s="1"/>
  <c r="P83" i="13"/>
  <c r="P85" i="13" s="1"/>
  <c r="P87" i="13" s="1"/>
  <c r="P171" i="4" s="1"/>
  <c r="P83" i="16"/>
  <c r="P85" i="16" s="1"/>
  <c r="P87" i="16" s="1"/>
  <c r="P83" i="19"/>
  <c r="P85" i="19" s="1"/>
  <c r="P87" i="19" s="1"/>
  <c r="P83" i="23"/>
  <c r="P85" i="23" s="1"/>
  <c r="P87" i="23" s="1"/>
  <c r="P83" i="12"/>
  <c r="P85" i="12" s="1"/>
  <c r="P83" i="18"/>
  <c r="P83" i="8"/>
  <c r="P83" i="20"/>
  <c r="P83" i="9"/>
  <c r="P85" i="9" s="1"/>
  <c r="P87" i="9" s="1"/>
  <c r="P167" i="4" s="1"/>
  <c r="P83" i="10"/>
  <c r="P85" i="10" s="1"/>
  <c r="P87" i="10" s="1"/>
  <c r="P168" i="4" s="1"/>
  <c r="F117" i="32"/>
  <c r="Q117" i="32" s="1"/>
  <c r="Q8" i="32"/>
  <c r="I61" i="12"/>
  <c r="H4" i="4"/>
  <c r="N135" i="12"/>
  <c r="F13" i="32"/>
  <c r="F116" i="32"/>
  <c r="N4" i="4"/>
  <c r="I84" i="21"/>
  <c r="AB57" i="4"/>
  <c r="AB118" i="4" s="1"/>
  <c r="M137" i="4" s="1"/>
  <c r="V7" i="4"/>
  <c r="V11" i="17"/>
  <c r="AB173" i="4"/>
  <c r="AB102" i="4"/>
  <c r="AD31" i="42" s="1"/>
  <c r="H84" i="21"/>
  <c r="T28" i="4"/>
  <c r="T116" i="4" s="1"/>
  <c r="I10" i="42"/>
  <c r="I18" i="42" s="1"/>
  <c r="J194" i="2"/>
  <c r="N9" i="17"/>
  <c r="N11" i="17" s="1"/>
  <c r="M4" i="4"/>
  <c r="T117" i="32"/>
  <c r="AE8" i="32"/>
  <c r="T13" i="32"/>
  <c r="I83" i="6"/>
  <c r="U16" i="8"/>
  <c r="U6" i="6"/>
  <c r="U9" i="8"/>
  <c r="U11" i="8" s="1"/>
  <c r="U17" i="8"/>
  <c r="AF6" i="8"/>
  <c r="Y78" i="5"/>
  <c r="N11" i="6"/>
  <c r="N6" i="4"/>
  <c r="H83" i="6"/>
  <c r="O83" i="6"/>
  <c r="O84" i="21"/>
  <c r="O85" i="8"/>
  <c r="I195" i="42"/>
  <c r="X96" i="32"/>
  <c r="AE22" i="32"/>
  <c r="R6" i="12"/>
  <c r="T51" i="4"/>
  <c r="AF51" i="4" s="1"/>
  <c r="AF51" i="17"/>
  <c r="G61" i="6"/>
  <c r="G67" i="8"/>
  <c r="F62" i="6"/>
  <c r="F67" i="8"/>
  <c r="R187" i="42"/>
  <c r="AN207" i="2"/>
  <c r="AP201" i="2"/>
  <c r="F83" i="16"/>
  <c r="F83" i="18"/>
  <c r="F83" i="19"/>
  <c r="F83" i="23"/>
  <c r="F83" i="8"/>
  <c r="F83" i="9"/>
  <c r="F83" i="12"/>
  <c r="R89" i="21"/>
  <c r="K137" i="4"/>
  <c r="N21" i="8"/>
  <c r="N16" i="6"/>
  <c r="U11" i="17"/>
  <c r="AF6" i="17"/>
  <c r="F99" i="36"/>
  <c r="O99" i="42"/>
  <c r="J7" i="4"/>
  <c r="J201" i="42" s="1"/>
  <c r="J11" i="17"/>
  <c r="T57" i="17"/>
  <c r="I17" i="17"/>
  <c r="R17" i="18"/>
  <c r="N11" i="8"/>
  <c r="H85" i="18"/>
  <c r="H83" i="17"/>
  <c r="H85" i="17" s="1"/>
  <c r="Y4" i="4"/>
  <c r="AF4" i="6"/>
  <c r="U17" i="17"/>
  <c r="AF17" i="17" s="1"/>
  <c r="AF17" i="18"/>
  <c r="O83" i="17"/>
  <c r="O85" i="17" s="1"/>
  <c r="O85" i="18"/>
  <c r="L192" i="2"/>
  <c r="K13" i="42" s="1"/>
  <c r="K189" i="2"/>
  <c r="K185" i="2"/>
  <c r="K208" i="2" s="1"/>
  <c r="J195" i="42" s="1"/>
  <c r="U61" i="4"/>
  <c r="AB99" i="42"/>
  <c r="L99" i="36"/>
  <c r="W61" i="12"/>
  <c r="M83" i="17"/>
  <c r="M85" i="17" s="1"/>
  <c r="R4" i="17"/>
  <c r="L125" i="8"/>
  <c r="X116" i="32"/>
  <c r="X123" i="32" s="1"/>
  <c r="X13" i="32"/>
  <c r="AF46" i="4"/>
  <c r="I11" i="17"/>
  <c r="C97" i="2"/>
  <c r="D190" i="2" s="1"/>
  <c r="C189" i="2"/>
  <c r="Q113" i="32"/>
  <c r="M51" i="4"/>
  <c r="M57" i="17"/>
  <c r="R51" i="17"/>
  <c r="K173" i="4"/>
  <c r="K102" i="4"/>
  <c r="K31" i="42" s="1"/>
  <c r="Y104" i="4"/>
  <c r="AA33" i="42" s="1"/>
  <c r="Y175" i="4"/>
  <c r="AL68" i="5"/>
  <c r="I13" i="32"/>
  <c r="I116" i="32"/>
  <c r="I123" i="32" s="1"/>
  <c r="P26" i="17"/>
  <c r="P26" i="4" s="1"/>
  <c r="P24" i="17"/>
  <c r="P24" i="4" s="1"/>
  <c r="P25" i="17"/>
  <c r="P25" i="4" s="1"/>
  <c r="V194" i="42"/>
  <c r="M64" i="5"/>
  <c r="W63" i="5"/>
  <c r="T21" i="6"/>
  <c r="U117" i="32"/>
  <c r="U123" i="32" s="1"/>
  <c r="U13" i="32"/>
  <c r="U83" i="23"/>
  <c r="U85" i="23" s="1"/>
  <c r="U87" i="23" s="1"/>
  <c r="U83" i="12"/>
  <c r="U85" i="12" s="1"/>
  <c r="U83" i="8"/>
  <c r="U83" i="9"/>
  <c r="U85" i="9" s="1"/>
  <c r="U87" i="9" s="1"/>
  <c r="U167" i="4" s="1"/>
  <c r="U83" i="18"/>
  <c r="U83" i="16"/>
  <c r="U85" i="16" s="1"/>
  <c r="U87" i="16" s="1"/>
  <c r="U83" i="19"/>
  <c r="U85" i="19" s="1"/>
  <c r="U87" i="19" s="1"/>
  <c r="U83" i="20"/>
  <c r="L202" i="2"/>
  <c r="M198" i="2" s="1"/>
  <c r="M202" i="2" s="1"/>
  <c r="N198" i="2" s="1"/>
  <c r="P96" i="32"/>
  <c r="Y7" i="17"/>
  <c r="Y9" i="18"/>
  <c r="Y9" i="17" s="1"/>
  <c r="R74" i="4"/>
  <c r="X144" i="8"/>
  <c r="X62" i="8" s="1"/>
  <c r="Y136" i="8"/>
  <c r="Z118" i="32"/>
  <c r="Z123" i="32" s="1"/>
  <c r="Z13" i="32"/>
  <c r="I26" i="17"/>
  <c r="I26" i="4" s="1"/>
  <c r="I24" i="17"/>
  <c r="I24" i="4" s="1"/>
  <c r="I25" i="17"/>
  <c r="I25" i="4" s="1"/>
  <c r="M24" i="17"/>
  <c r="M24" i="4" s="1"/>
  <c r="M26" i="17"/>
  <c r="M26" i="4" s="1"/>
  <c r="M25" i="17"/>
  <c r="M25" i="4" s="1"/>
  <c r="I11" i="18"/>
  <c r="T83" i="9"/>
  <c r="AF89" i="21"/>
  <c r="T83" i="8"/>
  <c r="T83" i="16"/>
  <c r="T83" i="20"/>
  <c r="T83" i="23"/>
  <c r="T83" i="19"/>
  <c r="T83" i="18"/>
  <c r="AE113" i="32"/>
  <c r="I136" i="8"/>
  <c r="H144" i="8"/>
  <c r="H62" i="8" s="1"/>
  <c r="X61" i="12"/>
  <c r="O4" i="4"/>
  <c r="L7" i="32"/>
  <c r="L96" i="32"/>
  <c r="P11" i="18"/>
  <c r="AH186" i="42"/>
  <c r="Y97" i="5"/>
  <c r="R37" i="18"/>
  <c r="J83" i="6"/>
  <c r="J84" i="21"/>
  <c r="J85" i="8"/>
  <c r="K188" i="42"/>
  <c r="W87" i="5"/>
  <c r="Y121" i="5" s="1"/>
  <c r="T83" i="12" s="1"/>
  <c r="Y108" i="5"/>
  <c r="Z97" i="2"/>
  <c r="Q21" i="18"/>
  <c r="Q16" i="17"/>
  <c r="Q21" i="17" s="1"/>
  <c r="AI97" i="2"/>
  <c r="AU92" i="2"/>
  <c r="W117" i="32"/>
  <c r="W123" i="32" s="1"/>
  <c r="W13" i="32"/>
  <c r="N83" i="9"/>
  <c r="N85" i="9" s="1"/>
  <c r="N87" i="9" s="1"/>
  <c r="N167" i="4" s="1"/>
  <c r="N83" i="16"/>
  <c r="N85" i="16" s="1"/>
  <c r="N83" i="12"/>
  <c r="N85" i="12" s="1"/>
  <c r="N83" i="11"/>
  <c r="N85" i="11" s="1"/>
  <c r="N87" i="11" s="1"/>
  <c r="N169" i="4" s="1"/>
  <c r="N83" i="8"/>
  <c r="N83" i="10"/>
  <c r="N85" i="10" s="1"/>
  <c r="N87" i="10" s="1"/>
  <c r="N168" i="4" s="1"/>
  <c r="N83" i="23"/>
  <c r="N85" i="23" s="1"/>
  <c r="N87" i="23" s="1"/>
  <c r="N83" i="20"/>
  <c r="N83" i="18"/>
  <c r="N83" i="19"/>
  <c r="N85" i="19" s="1"/>
  <c r="N87" i="19" s="1"/>
  <c r="N83" i="13"/>
  <c r="N85" i="13" s="1"/>
  <c r="N87" i="13" s="1"/>
  <c r="N171" i="4" s="1"/>
  <c r="E32" i="32"/>
  <c r="Q18" i="32"/>
  <c r="Q32" i="32" s="1"/>
  <c r="Q96" i="32" s="1"/>
  <c r="O17" i="8"/>
  <c r="O17" i="6" s="1"/>
  <c r="O17" i="4" s="1"/>
  <c r="O6" i="6"/>
  <c r="O16" i="8"/>
  <c r="O9" i="8"/>
  <c r="O9" i="6" s="1"/>
  <c r="O9" i="4" s="1"/>
  <c r="AF37" i="19"/>
  <c r="AM98" i="5"/>
  <c r="Y173" i="4"/>
  <c r="Y102" i="4"/>
  <c r="AA31" i="42" s="1"/>
  <c r="Z123" i="12"/>
  <c r="Y131" i="12"/>
  <c r="O104" i="4"/>
  <c r="O33" i="42" s="1"/>
  <c r="O175" i="4"/>
  <c r="N26" i="17"/>
  <c r="N26" i="4" s="1"/>
  <c r="N24" i="17"/>
  <c r="N24" i="4" s="1"/>
  <c r="N25" i="17"/>
  <c r="N25" i="4" s="1"/>
  <c r="M7" i="4"/>
  <c r="M201" i="42" s="1"/>
  <c r="O202" i="42" s="1"/>
  <c r="AF74" i="4"/>
  <c r="K24" i="17"/>
  <c r="K24" i="4" s="1"/>
  <c r="K25" i="17"/>
  <c r="K25" i="4" s="1"/>
  <c r="K26" i="17"/>
  <c r="K26" i="4" s="1"/>
  <c r="F37" i="17"/>
  <c r="R30" i="17"/>
  <c r="F30" i="4"/>
  <c r="H21" i="12"/>
  <c r="J7" i="32"/>
  <c r="J96" i="32"/>
  <c r="AC7" i="4"/>
  <c r="AC11" i="17"/>
  <c r="U62" i="6"/>
  <c r="U67" i="12"/>
  <c r="J83" i="17"/>
  <c r="J85" i="17" s="1"/>
  <c r="J85" i="18"/>
  <c r="Z11" i="17"/>
  <c r="Z6" i="4"/>
  <c r="I11" i="42"/>
  <c r="I19" i="42" s="1"/>
  <c r="I194" i="42"/>
  <c r="J209" i="2"/>
  <c r="K206" i="2" s="1"/>
  <c r="AC83" i="4"/>
  <c r="AC85" i="6"/>
  <c r="F6" i="6"/>
  <c r="F16" i="8"/>
  <c r="F9" i="8"/>
  <c r="F11" i="8" s="1"/>
  <c r="F17" i="8"/>
  <c r="R6" i="8"/>
  <c r="M87" i="19"/>
  <c r="AD187" i="42"/>
  <c r="AC207" i="2"/>
  <c r="AD194" i="42" s="1"/>
  <c r="AE201" i="2"/>
  <c r="AF188" i="42" s="1"/>
  <c r="W9" i="8"/>
  <c r="W9" i="6" s="1"/>
  <c r="W17" i="8"/>
  <c r="W17" i="6" s="1"/>
  <c r="W17" i="4" s="1"/>
  <c r="W6" i="6"/>
  <c r="W16" i="8"/>
  <c r="AM207" i="2"/>
  <c r="AO201" i="2"/>
  <c r="A9" i="5"/>
  <c r="A131" i="5"/>
  <c r="X7" i="4"/>
  <c r="Z201" i="42" s="1"/>
  <c r="X11" i="17"/>
  <c r="AB140" i="42"/>
  <c r="L102" i="36"/>
  <c r="AA140" i="42"/>
  <c r="O24" i="17"/>
  <c r="O24" i="4" s="1"/>
  <c r="O25" i="17"/>
  <c r="O25" i="4" s="1"/>
  <c r="O26" i="17"/>
  <c r="O26" i="4" s="1"/>
  <c r="I17" i="8"/>
  <c r="I17" i="6" s="1"/>
  <c r="I6" i="6"/>
  <c r="I16" i="8"/>
  <c r="I9" i="8"/>
  <c r="I9" i="6" s="1"/>
  <c r="H24" i="17"/>
  <c r="H24" i="4" s="1"/>
  <c r="H26" i="17"/>
  <c r="H26" i="4" s="1"/>
  <c r="H25" i="17"/>
  <c r="H25" i="4" s="1"/>
  <c r="I16" i="17"/>
  <c r="I21" i="18"/>
  <c r="R16" i="18"/>
  <c r="K11" i="18"/>
  <c r="H137" i="4"/>
  <c r="U156" i="4"/>
  <c r="X136" i="12"/>
  <c r="W144" i="12"/>
  <c r="W62" i="12" s="1"/>
  <c r="S32" i="32"/>
  <c r="AE18" i="32"/>
  <c r="U37" i="17"/>
  <c r="U30" i="4"/>
  <c r="Q83" i="18"/>
  <c r="Q83" i="9"/>
  <c r="Q85" i="9" s="1"/>
  <c r="Q87" i="9" s="1"/>
  <c r="Q167" i="4" s="1"/>
  <c r="Q83" i="10"/>
  <c r="Q85" i="10" s="1"/>
  <c r="Q87" i="10" s="1"/>
  <c r="Q168" i="4" s="1"/>
  <c r="Q83" i="23"/>
  <c r="Q85" i="23" s="1"/>
  <c r="Q87" i="23" s="1"/>
  <c r="Q83" i="19"/>
  <c r="Q85" i="19" s="1"/>
  <c r="Q87" i="19" s="1"/>
  <c r="Q83" i="13"/>
  <c r="Q85" i="13" s="1"/>
  <c r="Q87" i="13" s="1"/>
  <c r="Q171" i="4" s="1"/>
  <c r="Q83" i="8"/>
  <c r="Q83" i="16"/>
  <c r="Q85" i="16" s="1"/>
  <c r="Q87" i="16" s="1"/>
  <c r="Q83" i="20"/>
  <c r="Q83" i="12"/>
  <c r="Q85" i="12" s="1"/>
  <c r="Q83" i="11"/>
  <c r="Q85" i="11" s="1"/>
  <c r="Q87" i="11" s="1"/>
  <c r="Q169" i="4" s="1"/>
  <c r="H7" i="32"/>
  <c r="H96" i="32"/>
  <c r="V61" i="8"/>
  <c r="V183" i="8"/>
  <c r="H16" i="16"/>
  <c r="H17" i="16"/>
  <c r="H6" i="17"/>
  <c r="H9" i="16"/>
  <c r="R9" i="16" s="1"/>
  <c r="R6" i="16"/>
  <c r="P7" i="4"/>
  <c r="P201" i="42" s="1"/>
  <c r="P11" i="17"/>
  <c r="I189" i="42"/>
  <c r="L173" i="42"/>
  <c r="L176" i="42" s="1"/>
  <c r="K180" i="42"/>
  <c r="I95" i="4"/>
  <c r="I124" i="4" s="1"/>
  <c r="P13" i="32"/>
  <c r="P116" i="32"/>
  <c r="P123" i="32" s="1"/>
  <c r="T9" i="17"/>
  <c r="H17" i="8"/>
  <c r="H17" i="6" s="1"/>
  <c r="H6" i="6"/>
  <c r="H16" i="8"/>
  <c r="H9" i="8"/>
  <c r="H9" i="6" s="1"/>
  <c r="AF37" i="18"/>
  <c r="AM97" i="5"/>
  <c r="H124" i="4"/>
  <c r="K7" i="4"/>
  <c r="K11" i="17"/>
  <c r="M17" i="8"/>
  <c r="M17" i="6" s="1"/>
  <c r="M17" i="4" s="1"/>
  <c r="M6" i="6"/>
  <c r="M16" i="8"/>
  <c r="M9" i="8"/>
  <c r="M9" i="6" s="1"/>
  <c r="N16" i="17"/>
  <c r="N21" i="17" s="1"/>
  <c r="G13" i="32"/>
  <c r="G116" i="32"/>
  <c r="G123" i="32" s="1"/>
  <c r="Y83" i="17"/>
  <c r="Y85" i="17" s="1"/>
  <c r="Y85" i="18"/>
  <c r="V147" i="12"/>
  <c r="W131" i="8"/>
  <c r="X123" i="8"/>
  <c r="X6" i="6"/>
  <c r="X17" i="8"/>
  <c r="X17" i="6" s="1"/>
  <c r="X17" i="4" s="1"/>
  <c r="X9" i="8"/>
  <c r="X9" i="6" s="1"/>
  <c r="X9" i="4" s="1"/>
  <c r="X16" i="8"/>
  <c r="L24" i="17"/>
  <c r="L24" i="4" s="1"/>
  <c r="L25" i="17"/>
  <c r="L25" i="4" s="1"/>
  <c r="L26" i="17"/>
  <c r="L26" i="4" s="1"/>
  <c r="M83" i="6"/>
  <c r="M84" i="21"/>
  <c r="M85" i="8"/>
  <c r="V83" i="23"/>
  <c r="V85" i="23" s="1"/>
  <c r="V87" i="23" s="1"/>
  <c r="V83" i="20"/>
  <c r="V83" i="12"/>
  <c r="V85" i="12" s="1"/>
  <c r="V83" i="19"/>
  <c r="V85" i="19" s="1"/>
  <c r="V87" i="19" s="1"/>
  <c r="V83" i="16"/>
  <c r="V85" i="16" s="1"/>
  <c r="V87" i="16" s="1"/>
  <c r="V83" i="18"/>
  <c r="V83" i="8"/>
  <c r="V83" i="9"/>
  <c r="V85" i="9" s="1"/>
  <c r="V87" i="9" s="1"/>
  <c r="V167" i="4" s="1"/>
  <c r="J117" i="42"/>
  <c r="J181" i="42"/>
  <c r="J94" i="42" s="1"/>
  <c r="J49" i="42"/>
  <c r="AB7" i="4" l="1"/>
  <c r="AD201" i="42" s="1"/>
  <c r="M174" i="4"/>
  <c r="J102" i="4"/>
  <c r="J31" i="42" s="1"/>
  <c r="F84" i="21"/>
  <c r="AD83" i="4"/>
  <c r="Z85" i="21"/>
  <c r="Z87" i="21" s="1"/>
  <c r="Z106" i="4" s="1"/>
  <c r="AC84" i="4"/>
  <c r="O160" i="42"/>
  <c r="O163" i="42" s="1"/>
  <c r="O167" i="42" s="1"/>
  <c r="E102" i="36"/>
  <c r="L102" i="42"/>
  <c r="K140" i="42"/>
  <c r="AG97" i="2"/>
  <c r="AH95" i="2" s="1"/>
  <c r="AG105" i="2"/>
  <c r="V87" i="12"/>
  <c r="X21" i="42" s="1"/>
  <c r="AB83" i="4"/>
  <c r="AB85" i="6"/>
  <c r="AB85" i="21"/>
  <c r="AB87" i="21" s="1"/>
  <c r="AB106" i="4" s="1"/>
  <c r="Q60" i="42"/>
  <c r="G60" i="36" s="1"/>
  <c r="B94" i="20"/>
  <c r="C94" i="20" s="1"/>
  <c r="J17" i="4"/>
  <c r="I93" i="42"/>
  <c r="J168" i="42"/>
  <c r="AD70" i="20"/>
  <c r="AD70" i="4" s="1"/>
  <c r="AF57" i="4"/>
  <c r="N31" i="36"/>
  <c r="T31" i="36" s="1"/>
  <c r="U31" i="36" s="1"/>
  <c r="V31" i="36" s="1"/>
  <c r="W31" i="36" s="1"/>
  <c r="AC31" i="36" s="1"/>
  <c r="V156" i="4"/>
  <c r="AD133" i="42"/>
  <c r="AD136" i="42" s="1"/>
  <c r="G60" i="42"/>
  <c r="W9" i="17"/>
  <c r="W11" i="17" s="1"/>
  <c r="G87" i="8"/>
  <c r="G166" i="4" s="1"/>
  <c r="I102" i="4"/>
  <c r="I31" i="42" s="1"/>
  <c r="E31" i="36" s="1"/>
  <c r="Z25" i="17"/>
  <c r="AF25" i="18"/>
  <c r="Z23" i="17"/>
  <c r="Z28" i="18"/>
  <c r="AF23" i="18"/>
  <c r="Z26" i="17"/>
  <c r="AF26" i="18"/>
  <c r="Z24" i="17"/>
  <c r="AF24" i="18"/>
  <c r="T16" i="4"/>
  <c r="T21" i="4" s="1"/>
  <c r="T115" i="4" s="1"/>
  <c r="AB87" i="17"/>
  <c r="AD87" i="17"/>
  <c r="Z174" i="4"/>
  <c r="R30" i="6"/>
  <c r="R37" i="6" s="1"/>
  <c r="AB103" i="4"/>
  <c r="AD32" i="42" s="1"/>
  <c r="M32" i="36" s="1"/>
  <c r="AB174" i="4"/>
  <c r="AD103" i="4"/>
  <c r="AF32" i="42" s="1"/>
  <c r="AD174" i="4"/>
  <c r="AD97" i="17"/>
  <c r="Y37" i="16"/>
  <c r="Y87" i="16" s="1"/>
  <c r="Y30" i="17"/>
  <c r="Z37" i="17"/>
  <c r="Z30" i="4"/>
  <c r="Z37" i="4" s="1"/>
  <c r="Z117" i="4" s="1"/>
  <c r="K136" i="4" s="1"/>
  <c r="AA37" i="17"/>
  <c r="AA87" i="17" s="1"/>
  <c r="AA30" i="4"/>
  <c r="AA37" i="4" s="1"/>
  <c r="AA117" i="4" s="1"/>
  <c r="L136" i="4" s="1"/>
  <c r="AC37" i="16"/>
  <c r="AC87" i="16" s="1"/>
  <c r="AC97" i="17" s="1"/>
  <c r="AC30" i="17"/>
  <c r="T37" i="16"/>
  <c r="AF30" i="16"/>
  <c r="T30" i="17"/>
  <c r="AE37" i="16"/>
  <c r="AE87" i="16" s="1"/>
  <c r="AE97" i="17" s="1"/>
  <c r="AE30" i="17"/>
  <c r="AD30" i="4"/>
  <c r="AD37" i="4" s="1"/>
  <c r="AD117" i="4" s="1"/>
  <c r="O136" i="4" s="1"/>
  <c r="AA84" i="4"/>
  <c r="AB37" i="6"/>
  <c r="AB30" i="4"/>
  <c r="AB37" i="4" s="1"/>
  <c r="AB117" i="4" s="1"/>
  <c r="Q37" i="6"/>
  <c r="Q30" i="4"/>
  <c r="Q37" i="4" s="1"/>
  <c r="Q117" i="4" s="1"/>
  <c r="I155" i="4" s="1"/>
  <c r="M31" i="36"/>
  <c r="W37" i="6"/>
  <c r="W30" i="4"/>
  <c r="W37" i="4" s="1"/>
  <c r="W117" i="4" s="1"/>
  <c r="H136" i="4" s="1"/>
  <c r="M30" i="4"/>
  <c r="M37" i="4" s="1"/>
  <c r="M117" i="4" s="1"/>
  <c r="M37" i="6"/>
  <c r="V37" i="6"/>
  <c r="V30" i="4"/>
  <c r="V37" i="4" s="1"/>
  <c r="V117" i="4" s="1"/>
  <c r="G136" i="4" s="1"/>
  <c r="AF37" i="8"/>
  <c r="AM91" i="5"/>
  <c r="R37" i="8"/>
  <c r="Y91" i="5"/>
  <c r="Y105" i="5" s="1"/>
  <c r="N37" i="6"/>
  <c r="N30" i="4"/>
  <c r="N37" i="4" s="1"/>
  <c r="N117" i="4" s="1"/>
  <c r="AF30" i="6"/>
  <c r="AF37" i="6" s="1"/>
  <c r="T37" i="6"/>
  <c r="AF37" i="12"/>
  <c r="AM95" i="5"/>
  <c r="AA174" i="4"/>
  <c r="M11" i="18"/>
  <c r="M9" i="4"/>
  <c r="T21" i="20"/>
  <c r="AF17" i="20"/>
  <c r="AF21" i="20" s="1"/>
  <c r="T11" i="20"/>
  <c r="AF9" i="20"/>
  <c r="AF11" i="20" s="1"/>
  <c r="AM82" i="5"/>
  <c r="E33" i="36"/>
  <c r="R16" i="12"/>
  <c r="AL63" i="5"/>
  <c r="AA83" i="4"/>
  <c r="I175" i="4"/>
  <c r="G84" i="4"/>
  <c r="AU163" i="2"/>
  <c r="AU170" i="2"/>
  <c r="AU172" i="2"/>
  <c r="J134" i="12"/>
  <c r="I144" i="12"/>
  <c r="AJ108" i="2"/>
  <c r="AK108" i="2" s="1"/>
  <c r="AL108" i="2" s="1"/>
  <c r="AM108" i="2" s="1"/>
  <c r="AN108" i="2" s="1"/>
  <c r="AO108" i="2" s="1"/>
  <c r="AP108" i="2" s="1"/>
  <c r="AQ108" i="2" s="1"/>
  <c r="AR108" i="2" s="1"/>
  <c r="AS108" i="2" s="1"/>
  <c r="AT108" i="2" s="1"/>
  <c r="AE70" i="20"/>
  <c r="AE70" i="4" s="1"/>
  <c r="AE85" i="4" s="1"/>
  <c r="AE120" i="4" s="1"/>
  <c r="P139" i="4" s="1"/>
  <c r="AG108" i="2"/>
  <c r="AU180" i="2"/>
  <c r="G62" i="6"/>
  <c r="G62" i="4" s="1"/>
  <c r="AU117" i="2"/>
  <c r="Q113" i="4"/>
  <c r="AU123" i="2"/>
  <c r="AU182" i="2"/>
  <c r="H147" i="12"/>
  <c r="H62" i="12"/>
  <c r="H67" i="12" s="1"/>
  <c r="H87" i="12" s="1"/>
  <c r="H21" i="42" s="1"/>
  <c r="H23" i="42" s="1"/>
  <c r="H26" i="42" s="1"/>
  <c r="AJ102" i="2"/>
  <c r="AK102" i="2" s="1"/>
  <c r="AL102" i="2" s="1"/>
  <c r="AM102" i="2" s="1"/>
  <c r="AN102" i="2" s="1"/>
  <c r="AO102" i="2" s="1"/>
  <c r="AP102" i="2" s="1"/>
  <c r="AQ102" i="2" s="1"/>
  <c r="AR102" i="2" s="1"/>
  <c r="AS102" i="2" s="1"/>
  <c r="AT102" i="2" s="1"/>
  <c r="AJ105" i="2"/>
  <c r="AK105" i="2" s="1"/>
  <c r="AL105" i="2" s="1"/>
  <c r="AM105" i="2" s="1"/>
  <c r="AN105" i="2" s="1"/>
  <c r="AO105" i="2" s="1"/>
  <c r="AP105" i="2" s="1"/>
  <c r="AQ105" i="2" s="1"/>
  <c r="AR105" i="2" s="1"/>
  <c r="AS105" i="2" s="1"/>
  <c r="AT105" i="2" s="1"/>
  <c r="AU114" i="2"/>
  <c r="AG102" i="2"/>
  <c r="AU159" i="2"/>
  <c r="AU156" i="2"/>
  <c r="AU150" i="2"/>
  <c r="S97" i="2"/>
  <c r="T95" i="2" s="1"/>
  <c r="N202" i="2"/>
  <c r="O198" i="2" s="1"/>
  <c r="O202" i="2" s="1"/>
  <c r="P198" i="2" s="1"/>
  <c r="P202" i="2" s="1"/>
  <c r="Q198" i="2" s="1"/>
  <c r="Q202" i="2" s="1"/>
  <c r="R198" i="2" s="1"/>
  <c r="R202" i="2" s="1"/>
  <c r="U198" i="2" s="1"/>
  <c r="U202" i="2" s="1"/>
  <c r="V198" i="2" s="1"/>
  <c r="V202" i="2" s="1"/>
  <c r="W198" i="2" s="1"/>
  <c r="W202" i="2" s="1"/>
  <c r="X198" i="2" s="1"/>
  <c r="X202" i="2" s="1"/>
  <c r="Y198" i="2" s="1"/>
  <c r="Y202" i="2" s="1"/>
  <c r="Z198" i="2" s="1"/>
  <c r="Z202" i="2" s="1"/>
  <c r="AA198" i="2" s="1"/>
  <c r="AA202" i="2" s="1"/>
  <c r="AB198" i="2" s="1"/>
  <c r="AB202" i="2" s="1"/>
  <c r="AC198" i="2" s="1"/>
  <c r="AC202" i="2" s="1"/>
  <c r="AD198" i="2" s="1"/>
  <c r="AD202" i="2" s="1"/>
  <c r="AE198" i="2" s="1"/>
  <c r="AE202" i="2" s="1"/>
  <c r="AF198" i="2" s="1"/>
  <c r="AF202" i="2" s="1"/>
  <c r="AI198" i="2" s="1"/>
  <c r="S201" i="2"/>
  <c r="S202" i="2" s="1"/>
  <c r="R188" i="42"/>
  <c r="R189" i="42" s="1"/>
  <c r="S207" i="2"/>
  <c r="L193" i="2"/>
  <c r="K14" i="42" s="1"/>
  <c r="J13" i="42"/>
  <c r="Q9" i="4"/>
  <c r="L190" i="2"/>
  <c r="K11" i="42" s="1"/>
  <c r="L191" i="2"/>
  <c r="Q11" i="18"/>
  <c r="R9" i="18"/>
  <c r="R11" i="18" s="1"/>
  <c r="AH187" i="42"/>
  <c r="D189" i="2"/>
  <c r="D92" i="2"/>
  <c r="D96" i="2"/>
  <c r="D95" i="2"/>
  <c r="D192" i="2"/>
  <c r="D193" i="2"/>
  <c r="D94" i="2"/>
  <c r="D93" i="2"/>
  <c r="D191" i="2"/>
  <c r="AA132" i="32"/>
  <c r="AD11" i="8"/>
  <c r="O103" i="4"/>
  <c r="O32" i="42" s="1"/>
  <c r="AB97" i="17"/>
  <c r="AB101" i="4"/>
  <c r="AD30" i="42" s="1"/>
  <c r="AD11" i="6"/>
  <c r="AA21" i="8"/>
  <c r="AA16" i="6"/>
  <c r="AD172" i="4"/>
  <c r="AD101" i="4"/>
  <c r="AF30" i="42" s="1"/>
  <c r="N30" i="36" s="1"/>
  <c r="T30" i="36" s="1"/>
  <c r="AD21" i="8"/>
  <c r="AD16" i="6"/>
  <c r="AA11" i="6"/>
  <c r="AA11" i="8"/>
  <c r="AC11" i="8"/>
  <c r="AC9" i="6"/>
  <c r="AC21" i="8"/>
  <c r="AC17" i="6"/>
  <c r="AE172" i="4"/>
  <c r="T70" i="20"/>
  <c r="T85" i="20" s="1"/>
  <c r="Z70" i="20"/>
  <c r="Z70" i="4" s="1"/>
  <c r="Z85" i="4" s="1"/>
  <c r="Z120" i="4" s="1"/>
  <c r="K139" i="4" s="1"/>
  <c r="P60" i="42"/>
  <c r="Z87" i="18"/>
  <c r="Z101" i="4" s="1"/>
  <c r="AB30" i="42" s="1"/>
  <c r="I9" i="4"/>
  <c r="E103" i="20"/>
  <c r="W70" i="20"/>
  <c r="W70" i="4" s="1"/>
  <c r="I21" i="17"/>
  <c r="Z11" i="4"/>
  <c r="Z114" i="4" s="1"/>
  <c r="V70" i="20"/>
  <c r="V70" i="4" s="1"/>
  <c r="U70" i="20"/>
  <c r="U70" i="4" s="1"/>
  <c r="AA70" i="20"/>
  <c r="Y70" i="20"/>
  <c r="Y70" i="4" s="1"/>
  <c r="AC70" i="20"/>
  <c r="AC70" i="4" s="1"/>
  <c r="X70" i="20"/>
  <c r="X70" i="4" s="1"/>
  <c r="AD69" i="4"/>
  <c r="AF69" i="4" s="1"/>
  <c r="AB70" i="20"/>
  <c r="AB70" i="4" s="1"/>
  <c r="AF69" i="20"/>
  <c r="J60" i="42"/>
  <c r="AE32" i="32"/>
  <c r="AE96" i="32" s="1"/>
  <c r="J174" i="4"/>
  <c r="X87" i="17"/>
  <c r="R17" i="12"/>
  <c r="K174" i="4"/>
  <c r="K103" i="4"/>
  <c r="K32" i="42" s="1"/>
  <c r="X87" i="18"/>
  <c r="X172" i="4" s="1"/>
  <c r="G83" i="4"/>
  <c r="AB9" i="4"/>
  <c r="AB11" i="4" s="1"/>
  <c r="AB116" i="32"/>
  <c r="AB123" i="32" s="1"/>
  <c r="AB13" i="32"/>
  <c r="G11" i="6"/>
  <c r="X33" i="36"/>
  <c r="AB21" i="6"/>
  <c r="AB16" i="4"/>
  <c r="AB21" i="4" s="1"/>
  <c r="AB115" i="4" s="1"/>
  <c r="M134" i="4" s="1"/>
  <c r="G11" i="12"/>
  <c r="X84" i="4"/>
  <c r="X85" i="21"/>
  <c r="X87" i="21" s="1"/>
  <c r="X106" i="4" s="1"/>
  <c r="Q11" i="8"/>
  <c r="V116" i="32"/>
  <c r="V123" i="32" s="1"/>
  <c r="V13" i="32"/>
  <c r="A47" i="5"/>
  <c r="A169" i="5"/>
  <c r="K9" i="4"/>
  <c r="K11" i="4" s="1"/>
  <c r="X83" i="4"/>
  <c r="N87" i="16"/>
  <c r="N174" i="4" s="1"/>
  <c r="AC172" i="4"/>
  <c r="L113" i="4"/>
  <c r="K21" i="6"/>
  <c r="K16" i="4"/>
  <c r="K21" i="4" s="1"/>
  <c r="K115" i="4" s="1"/>
  <c r="G21" i="12"/>
  <c r="G16" i="6"/>
  <c r="I103" i="4"/>
  <c r="I32" i="42" s="1"/>
  <c r="H11" i="8"/>
  <c r="K60" i="42"/>
  <c r="E60" i="36" s="1"/>
  <c r="X11" i="8"/>
  <c r="H11" i="16"/>
  <c r="H135" i="4"/>
  <c r="U154" i="4"/>
  <c r="R83" i="13"/>
  <c r="R85" i="13" s="1"/>
  <c r="AF9" i="18"/>
  <c r="AF11" i="18" s="1"/>
  <c r="K209" i="2"/>
  <c r="L206" i="2" s="1"/>
  <c r="N9" i="4"/>
  <c r="N11" i="4" s="1"/>
  <c r="AU97" i="2"/>
  <c r="AV92" i="2" s="1"/>
  <c r="AH188" i="42"/>
  <c r="AU201" i="2"/>
  <c r="AU207" i="2"/>
  <c r="T85" i="12"/>
  <c r="T87" i="12" s="1"/>
  <c r="AF83" i="12"/>
  <c r="U37" i="4"/>
  <c r="U117" i="4" s="1"/>
  <c r="F37" i="4"/>
  <c r="F117" i="4" s="1"/>
  <c r="N28" i="18"/>
  <c r="N23" i="17"/>
  <c r="T85" i="16"/>
  <c r="AF83" i="16"/>
  <c r="I132" i="32"/>
  <c r="J127" i="4"/>
  <c r="J133" i="42"/>
  <c r="J136" i="42" s="1"/>
  <c r="M57" i="4"/>
  <c r="M118" i="4" s="1"/>
  <c r="H156" i="4" s="1"/>
  <c r="R51" i="4"/>
  <c r="AA133" i="42"/>
  <c r="AA136" i="42" s="1"/>
  <c r="X132" i="32"/>
  <c r="Y127" i="4"/>
  <c r="J147" i="4" s="1"/>
  <c r="F85" i="16"/>
  <c r="F87" i="16" s="1"/>
  <c r="R83" i="16"/>
  <c r="F132" i="32"/>
  <c r="G133" i="42"/>
  <c r="G136" i="42" s="1"/>
  <c r="G127" i="4"/>
  <c r="K131" i="12"/>
  <c r="L121" i="12"/>
  <c r="K13" i="32"/>
  <c r="K116" i="32"/>
  <c r="K123" i="32" s="1"/>
  <c r="I11" i="20"/>
  <c r="V174" i="4"/>
  <c r="V103" i="4"/>
  <c r="X32" i="42" s="1"/>
  <c r="W61" i="8"/>
  <c r="W183" i="8"/>
  <c r="F162" i="4"/>
  <c r="I68" i="42"/>
  <c r="J185" i="42"/>
  <c r="J189" i="42" s="1"/>
  <c r="H16" i="17"/>
  <c r="H21" i="16"/>
  <c r="R16" i="16"/>
  <c r="Q174" i="4"/>
  <c r="Q103" i="4"/>
  <c r="Q32" i="42" s="1"/>
  <c r="A132" i="5"/>
  <c r="A10" i="5"/>
  <c r="F16" i="6"/>
  <c r="F21" i="8"/>
  <c r="R16" i="8"/>
  <c r="R37" i="17"/>
  <c r="O11" i="8"/>
  <c r="W132" i="32"/>
  <c r="X127" i="4"/>
  <c r="I147" i="4" s="1"/>
  <c r="Z133" i="42"/>
  <c r="Z136" i="42" s="1"/>
  <c r="J84" i="4"/>
  <c r="J85" i="21"/>
  <c r="J87" i="21" s="1"/>
  <c r="J106" i="4" s="1"/>
  <c r="T85" i="8"/>
  <c r="T87" i="8" s="1"/>
  <c r="AF83" i="8"/>
  <c r="T84" i="21"/>
  <c r="T83" i="6"/>
  <c r="Y11" i="18"/>
  <c r="Y87" i="18" s="1"/>
  <c r="U83" i="6"/>
  <c r="U84" i="21"/>
  <c r="U85" i="8"/>
  <c r="W147" i="12"/>
  <c r="Y113" i="4"/>
  <c r="J132" i="4"/>
  <c r="AA60" i="42"/>
  <c r="AF4" i="4"/>
  <c r="Q132" i="4" s="1"/>
  <c r="U127" i="4"/>
  <c r="F147" i="4" s="1"/>
  <c r="T132" i="32"/>
  <c r="W133" i="42"/>
  <c r="W136" i="42" s="1"/>
  <c r="I84" i="4"/>
  <c r="I85" i="21"/>
  <c r="I87" i="21" s="1"/>
  <c r="I106" i="4" s="1"/>
  <c r="P104" i="4"/>
  <c r="P33" i="42" s="1"/>
  <c r="P175" i="4"/>
  <c r="G25" i="17"/>
  <c r="I60" i="42"/>
  <c r="I113" i="4"/>
  <c r="P11" i="6"/>
  <c r="P6" i="4"/>
  <c r="P11" i="4" s="1"/>
  <c r="J61" i="12"/>
  <c r="O23" i="17"/>
  <c r="O28" i="18"/>
  <c r="O87" i="18" s="1"/>
  <c r="F6" i="4"/>
  <c r="R6" i="6"/>
  <c r="J83" i="4"/>
  <c r="J85" i="6"/>
  <c r="I28" i="18"/>
  <c r="I87" i="18" s="1"/>
  <c r="I23" i="17"/>
  <c r="Y11" i="17"/>
  <c r="Y7" i="4"/>
  <c r="AA201" i="42" s="1"/>
  <c r="AB202" i="42" s="1"/>
  <c r="U87" i="12"/>
  <c r="W67" i="12"/>
  <c r="W87" i="12" s="1"/>
  <c r="K194" i="2"/>
  <c r="J10" i="42"/>
  <c r="J18" i="42" s="1"/>
  <c r="M113" i="4"/>
  <c r="M60" i="42"/>
  <c r="N113" i="4"/>
  <c r="N60" i="42"/>
  <c r="F60" i="36" s="1"/>
  <c r="P102" i="4"/>
  <c r="P31" i="42" s="1"/>
  <c r="P173" i="4"/>
  <c r="G24" i="17"/>
  <c r="Q21" i="8"/>
  <c r="Q16" i="6"/>
  <c r="W102" i="4"/>
  <c r="Y31" i="42" s="1"/>
  <c r="L31" i="36" s="1"/>
  <c r="W173" i="4"/>
  <c r="K83" i="4"/>
  <c r="K85" i="6"/>
  <c r="AC201" i="42"/>
  <c r="AA11" i="4"/>
  <c r="J16" i="6"/>
  <c r="J21" i="8"/>
  <c r="AF201" i="42"/>
  <c r="AD11" i="4"/>
  <c r="L83" i="17"/>
  <c r="L85" i="17" s="1"/>
  <c r="L85" i="18"/>
  <c r="V67" i="8"/>
  <c r="V61" i="6"/>
  <c r="O16" i="6"/>
  <c r="O21" i="8"/>
  <c r="N102" i="4"/>
  <c r="N31" i="42" s="1"/>
  <c r="N173" i="4"/>
  <c r="T85" i="9"/>
  <c r="T87" i="9" s="1"/>
  <c r="T167" i="4" s="1"/>
  <c r="AF83" i="9"/>
  <c r="U104" i="4"/>
  <c r="W33" i="42" s="1"/>
  <c r="U175" i="4"/>
  <c r="AG207" i="2"/>
  <c r="C194" i="2"/>
  <c r="L185" i="2"/>
  <c r="L208" i="2" s="1"/>
  <c r="K195" i="42" s="1"/>
  <c r="L189" i="2"/>
  <c r="M192" i="2"/>
  <c r="L13" i="42" s="1"/>
  <c r="AM72" i="5"/>
  <c r="T123" i="32"/>
  <c r="AE117" i="32"/>
  <c r="P103" i="4"/>
  <c r="P32" i="42" s="1"/>
  <c r="P174" i="4"/>
  <c r="Y11" i="6"/>
  <c r="Y6" i="4"/>
  <c r="G28" i="18"/>
  <c r="G87" i="18" s="1"/>
  <c r="G23" i="17"/>
  <c r="M13" i="32"/>
  <c r="M116" i="32"/>
  <c r="M123" i="32" s="1"/>
  <c r="Q6" i="4"/>
  <c r="Q11" i="6"/>
  <c r="J11" i="6"/>
  <c r="J6" i="4"/>
  <c r="J11" i="4" s="1"/>
  <c r="I21" i="20"/>
  <c r="R16" i="20"/>
  <c r="Y123" i="8"/>
  <c r="X131" i="8"/>
  <c r="V104" i="4"/>
  <c r="X33" i="42" s="1"/>
  <c r="V175" i="4"/>
  <c r="U62" i="4"/>
  <c r="U67" i="4" s="1"/>
  <c r="U119" i="4" s="1"/>
  <c r="O11" i="6"/>
  <c r="O6" i="4"/>
  <c r="O11" i="4" s="1"/>
  <c r="N83" i="17"/>
  <c r="N85" i="17" s="1"/>
  <c r="N85" i="18"/>
  <c r="AC133" i="42"/>
  <c r="AC136" i="42" s="1"/>
  <c r="Z132" i="32"/>
  <c r="AA127" i="4"/>
  <c r="L147" i="4" s="1"/>
  <c r="U132" i="32"/>
  <c r="V127" i="4"/>
  <c r="G147" i="4" s="1"/>
  <c r="X133" i="42"/>
  <c r="X136" i="42" s="1"/>
  <c r="AH194" i="42"/>
  <c r="M125" i="8"/>
  <c r="G61" i="4"/>
  <c r="U17" i="6"/>
  <c r="AF17" i="8"/>
  <c r="X201" i="42"/>
  <c r="V11" i="4"/>
  <c r="Y21" i="8"/>
  <c r="Y16" i="6"/>
  <c r="G26" i="17"/>
  <c r="I61" i="8"/>
  <c r="P137" i="4"/>
  <c r="W156" i="4"/>
  <c r="J11" i="8"/>
  <c r="L174" i="4"/>
  <c r="L103" i="4"/>
  <c r="L32" i="42" s="1"/>
  <c r="V102" i="4"/>
  <c r="X31" i="42" s="1"/>
  <c r="V173" i="4"/>
  <c r="AA146" i="42"/>
  <c r="L140" i="36"/>
  <c r="L146" i="36" s="1"/>
  <c r="L13" i="32"/>
  <c r="L116" i="32"/>
  <c r="L123" i="32" s="1"/>
  <c r="P99" i="42"/>
  <c r="N21" i="6"/>
  <c r="N16" i="4"/>
  <c r="N21" i="4" s="1"/>
  <c r="N115" i="4" s="1"/>
  <c r="O84" i="4"/>
  <c r="O85" i="21"/>
  <c r="O87" i="21" s="1"/>
  <c r="O106" i="4" s="1"/>
  <c r="W62" i="6"/>
  <c r="W62" i="4" s="1"/>
  <c r="Y9" i="4"/>
  <c r="K129" i="8"/>
  <c r="J131" i="8"/>
  <c r="H183" i="8"/>
  <c r="K85" i="21"/>
  <c r="K87" i="21" s="1"/>
  <c r="K106" i="4" s="1"/>
  <c r="K84" i="4"/>
  <c r="X16" i="6"/>
  <c r="X21" i="8"/>
  <c r="Y136" i="12"/>
  <c r="X144" i="12"/>
  <c r="I11" i="8"/>
  <c r="M173" i="4"/>
  <c r="M102" i="4"/>
  <c r="M31" i="42" s="1"/>
  <c r="Y61" i="12"/>
  <c r="N104" i="4"/>
  <c r="N33" i="42" s="1"/>
  <c r="N175" i="4"/>
  <c r="O60" i="42"/>
  <c r="O113" i="4"/>
  <c r="R83" i="12"/>
  <c r="F85" i="12"/>
  <c r="F87" i="12" s="1"/>
  <c r="O83" i="4"/>
  <c r="O85" i="6"/>
  <c r="U9" i="6"/>
  <c r="U11" i="6" s="1"/>
  <c r="AF9" i="8"/>
  <c r="Y11" i="8"/>
  <c r="W83" i="6"/>
  <c r="W84" i="21"/>
  <c r="W85" i="8"/>
  <c r="AF133" i="42"/>
  <c r="AF136" i="42" s="1"/>
  <c r="AC132" i="32"/>
  <c r="AD127" i="4"/>
  <c r="O147" i="4" s="1"/>
  <c r="H61" i="6"/>
  <c r="H67" i="8"/>
  <c r="AA101" i="4"/>
  <c r="AC30" i="42" s="1"/>
  <c r="AA97" i="17"/>
  <c r="AA172" i="4"/>
  <c r="G201" i="42"/>
  <c r="G11" i="4"/>
  <c r="V89" i="4"/>
  <c r="T9" i="4"/>
  <c r="M16" i="6"/>
  <c r="M21" i="8"/>
  <c r="M6" i="4"/>
  <c r="M11" i="6"/>
  <c r="M11" i="8"/>
  <c r="R194" i="42"/>
  <c r="I196" i="42"/>
  <c r="AE201" i="42"/>
  <c r="AA123" i="12"/>
  <c r="Z131" i="12"/>
  <c r="E7" i="32"/>
  <c r="E96" i="32"/>
  <c r="R83" i="11"/>
  <c r="AE118" i="32"/>
  <c r="AC99" i="42"/>
  <c r="R83" i="9"/>
  <c r="F85" i="9"/>
  <c r="F87" i="9" s="1"/>
  <c r="F167" i="4" s="1"/>
  <c r="Y76" i="5"/>
  <c r="H83" i="4"/>
  <c r="H85" i="6"/>
  <c r="U6" i="4"/>
  <c r="AF6" i="6"/>
  <c r="O135" i="12"/>
  <c r="W103" i="4"/>
  <c r="Y32" i="42" s="1"/>
  <c r="W174" i="4"/>
  <c r="L83" i="6"/>
  <c r="L84" i="21"/>
  <c r="L85" i="8"/>
  <c r="AE11" i="8"/>
  <c r="N85" i="8"/>
  <c r="N84" i="21"/>
  <c r="N83" i="6"/>
  <c r="T83" i="17"/>
  <c r="T85" i="18"/>
  <c r="T87" i="18" s="1"/>
  <c r="AF83" i="18"/>
  <c r="M28" i="18"/>
  <c r="M23" i="17"/>
  <c r="Y144" i="8"/>
  <c r="Y62" i="8" s="1"/>
  <c r="Z136" i="8"/>
  <c r="F83" i="6"/>
  <c r="F85" i="8"/>
  <c r="R83" i="8"/>
  <c r="U21" i="8"/>
  <c r="U16" i="6"/>
  <c r="AF16" i="8"/>
  <c r="I15" i="42"/>
  <c r="R57" i="4"/>
  <c r="J28" i="18"/>
  <c r="J87" i="18" s="1"/>
  <c r="J23" i="17"/>
  <c r="W104" i="4"/>
  <c r="Y33" i="42" s="1"/>
  <c r="L33" i="36" s="1"/>
  <c r="W175" i="4"/>
  <c r="O13" i="32"/>
  <c r="O116" i="32"/>
  <c r="O123" i="32" s="1"/>
  <c r="Y84" i="4"/>
  <c r="Y85" i="21"/>
  <c r="Y87" i="21" s="1"/>
  <c r="Y106" i="4" s="1"/>
  <c r="F11" i="17"/>
  <c r="L104" i="4"/>
  <c r="L33" i="42" s="1"/>
  <c r="L175" i="4"/>
  <c r="N13" i="32"/>
  <c r="N116" i="32"/>
  <c r="N123" i="32" s="1"/>
  <c r="S203" i="42"/>
  <c r="V202" i="42"/>
  <c r="S7" i="32"/>
  <c r="S96" i="32"/>
  <c r="H23" i="17"/>
  <c r="H28" i="18"/>
  <c r="H87" i="18" s="1"/>
  <c r="X6" i="4"/>
  <c r="X11" i="4" s="1"/>
  <c r="X11" i="6"/>
  <c r="Q85" i="18"/>
  <c r="Q83" i="17"/>
  <c r="Q85" i="17" s="1"/>
  <c r="K23" i="17"/>
  <c r="K28" i="18"/>
  <c r="K87" i="18" s="1"/>
  <c r="Y72" i="5"/>
  <c r="AF57" i="17"/>
  <c r="U173" i="4"/>
  <c r="U102" i="4"/>
  <c r="W31" i="42" s="1"/>
  <c r="P28" i="18"/>
  <c r="P23" i="17"/>
  <c r="AG33" i="36"/>
  <c r="F85" i="23"/>
  <c r="F87" i="23" s="1"/>
  <c r="R83" i="23"/>
  <c r="T154" i="4"/>
  <c r="AF7" i="17"/>
  <c r="H113" i="4"/>
  <c r="H60" i="42"/>
  <c r="D60" i="36" s="1"/>
  <c r="G156" i="4"/>
  <c r="AF21" i="18"/>
  <c r="W85" i="18"/>
  <c r="W87" i="18" s="1"/>
  <c r="W83" i="17"/>
  <c r="W85" i="17" s="1"/>
  <c r="Z21" i="17"/>
  <c r="Z16" i="4"/>
  <c r="Z21" i="4" s="1"/>
  <c r="Z115" i="4" s="1"/>
  <c r="F113" i="4"/>
  <c r="R4" i="4"/>
  <c r="F60" i="42"/>
  <c r="Y83" i="4"/>
  <c r="Y85" i="6"/>
  <c r="R7" i="4"/>
  <c r="F201" i="42"/>
  <c r="L102" i="4"/>
  <c r="L31" i="42" s="1"/>
  <c r="L173" i="4"/>
  <c r="AE11" i="6"/>
  <c r="AE6" i="4"/>
  <c r="AE11" i="4" s="1"/>
  <c r="H17" i="17"/>
  <c r="R17" i="17" s="1"/>
  <c r="R17" i="16"/>
  <c r="Q85" i="8"/>
  <c r="Q84" i="21"/>
  <c r="Q83" i="6"/>
  <c r="AB146" i="42"/>
  <c r="H16" i="6"/>
  <c r="H21" i="8"/>
  <c r="Y80" i="5"/>
  <c r="R11" i="16"/>
  <c r="I16" i="6"/>
  <c r="I21" i="8"/>
  <c r="I11" i="6"/>
  <c r="I6" i="4"/>
  <c r="W16" i="6"/>
  <c r="W21" i="8"/>
  <c r="J13" i="32"/>
  <c r="J116" i="32"/>
  <c r="J123" i="32" s="1"/>
  <c r="G132" i="32"/>
  <c r="H133" i="42"/>
  <c r="H136" i="42" s="1"/>
  <c r="H127" i="4"/>
  <c r="K49" i="42"/>
  <c r="K181" i="42"/>
  <c r="K94" i="42" s="1"/>
  <c r="E94" i="36" s="1"/>
  <c r="K117" i="42"/>
  <c r="E117" i="36" s="1"/>
  <c r="R21" i="18"/>
  <c r="I17" i="4"/>
  <c r="W11" i="6"/>
  <c r="W6" i="4"/>
  <c r="F17" i="6"/>
  <c r="R17" i="8"/>
  <c r="J136" i="8"/>
  <c r="I144" i="8"/>
  <c r="I62" i="8" s="1"/>
  <c r="T85" i="23"/>
  <c r="T87" i="23" s="1"/>
  <c r="AF83" i="23"/>
  <c r="U103" i="4"/>
  <c r="W32" i="42" s="1"/>
  <c r="U174" i="4"/>
  <c r="T57" i="4"/>
  <c r="T118" i="4" s="1"/>
  <c r="U67" i="6"/>
  <c r="R83" i="10"/>
  <c r="R83" i="19"/>
  <c r="F85" i="19"/>
  <c r="F87" i="19" s="1"/>
  <c r="T11" i="17"/>
  <c r="P85" i="8"/>
  <c r="P83" i="6"/>
  <c r="P84" i="21"/>
  <c r="P21" i="12"/>
  <c r="P16" i="6"/>
  <c r="Y13" i="32"/>
  <c r="Y116" i="32"/>
  <c r="Y123" i="32" s="1"/>
  <c r="U21" i="17"/>
  <c r="AF16" i="17"/>
  <c r="H9" i="17"/>
  <c r="H9" i="4" s="1"/>
  <c r="Q28" i="18"/>
  <c r="Q23" i="17"/>
  <c r="AE16" i="6"/>
  <c r="AE21" i="8"/>
  <c r="Q102" i="4"/>
  <c r="Q31" i="42" s="1"/>
  <c r="Q173" i="4"/>
  <c r="J95" i="4"/>
  <c r="Q104" i="4"/>
  <c r="Q33" i="42" s="1"/>
  <c r="Q175" i="4"/>
  <c r="M84" i="4"/>
  <c r="M85" i="21"/>
  <c r="M87" i="21" s="1"/>
  <c r="M106" i="4" s="1"/>
  <c r="M85" i="6"/>
  <c r="M83" i="4"/>
  <c r="K201" i="42"/>
  <c r="L202" i="42" s="1"/>
  <c r="H13" i="32"/>
  <c r="H116" i="32"/>
  <c r="H123" i="32" s="1"/>
  <c r="L28" i="18"/>
  <c r="L23" i="17"/>
  <c r="H6" i="4"/>
  <c r="H11" i="6"/>
  <c r="P132" i="32"/>
  <c r="Q133" i="42"/>
  <c r="Q136" i="42" s="1"/>
  <c r="Q127" i="4"/>
  <c r="T85" i="19"/>
  <c r="T87" i="19" s="1"/>
  <c r="AF83" i="19"/>
  <c r="V83" i="6"/>
  <c r="V84" i="21"/>
  <c r="V85" i="8"/>
  <c r="V83" i="17"/>
  <c r="V85" i="17" s="1"/>
  <c r="V87" i="17" s="1"/>
  <c r="V85" i="18"/>
  <c r="V87" i="18" s="1"/>
  <c r="AG201" i="2"/>
  <c r="L180" i="42"/>
  <c r="M173" i="42"/>
  <c r="M176" i="42" s="1"/>
  <c r="R6" i="17"/>
  <c r="W11" i="8"/>
  <c r="F9" i="6"/>
  <c r="R9" i="8"/>
  <c r="R11" i="8" s="1"/>
  <c r="AF83" i="20"/>
  <c r="U83" i="17"/>
  <c r="U85" i="17" s="1"/>
  <c r="U85" i="18"/>
  <c r="U87" i="18" s="1"/>
  <c r="R9" i="12"/>
  <c r="F83" i="17"/>
  <c r="R83" i="18"/>
  <c r="F85" i="18"/>
  <c r="F87" i="18" s="1"/>
  <c r="F67" i="6"/>
  <c r="F62" i="4"/>
  <c r="I83" i="4"/>
  <c r="I85" i="6"/>
  <c r="R83" i="20"/>
  <c r="H84" i="4"/>
  <c r="H85" i="21"/>
  <c r="H87" i="21" s="1"/>
  <c r="H106" i="4" s="1"/>
  <c r="V201" i="42"/>
  <c r="F123" i="32"/>
  <c r="P85" i="18"/>
  <c r="P83" i="17"/>
  <c r="P85" i="17" s="1"/>
  <c r="P11" i="12"/>
  <c r="R11" i="20"/>
  <c r="Y82" i="5"/>
  <c r="AH93" i="2" l="1"/>
  <c r="AH94" i="2"/>
  <c r="AH96" i="2"/>
  <c r="V170" i="4"/>
  <c r="F84" i="4"/>
  <c r="F85" i="21"/>
  <c r="F87" i="21" s="1"/>
  <c r="F106" i="4" s="1"/>
  <c r="AH92" i="2"/>
  <c r="AC85" i="4"/>
  <c r="AC120" i="4" s="1"/>
  <c r="P160" i="42"/>
  <c r="P163" i="42" s="1"/>
  <c r="P167" i="42" s="1"/>
  <c r="K146" i="42"/>
  <c r="E140" i="36"/>
  <c r="E146" i="36" s="1"/>
  <c r="L140" i="42"/>
  <c r="L146" i="42" s="1"/>
  <c r="M102" i="42"/>
  <c r="H62" i="6"/>
  <c r="H62" i="4" s="1"/>
  <c r="AB85" i="4"/>
  <c r="AB120" i="4" s="1"/>
  <c r="M139" i="4" s="1"/>
  <c r="AD85" i="20"/>
  <c r="AD87" i="20" s="1"/>
  <c r="AD176" i="4" s="1"/>
  <c r="W9" i="4"/>
  <c r="W11" i="4" s="1"/>
  <c r="W114" i="4" s="1"/>
  <c r="E95" i="20"/>
  <c r="E94" i="20"/>
  <c r="W87" i="17"/>
  <c r="AF9" i="17"/>
  <c r="AF11" i="17" s="1"/>
  <c r="J93" i="42"/>
  <c r="K168" i="42"/>
  <c r="R118" i="4"/>
  <c r="J156" i="4"/>
  <c r="Z24" i="4"/>
  <c r="AF24" i="4" s="1"/>
  <c r="AF24" i="17"/>
  <c r="Z26" i="4"/>
  <c r="AF26" i="4" s="1"/>
  <c r="AF26" i="17"/>
  <c r="AF28" i="18"/>
  <c r="Z23" i="4"/>
  <c r="Z28" i="17"/>
  <c r="Z87" i="17" s="1"/>
  <c r="AF23" i="17"/>
  <c r="Z25" i="4"/>
  <c r="AF25" i="4" s="1"/>
  <c r="AF25" i="17"/>
  <c r="M11" i="4"/>
  <c r="M114" i="4" s="1"/>
  <c r="M87" i="18"/>
  <c r="M101" i="4" s="1"/>
  <c r="M30" i="42" s="1"/>
  <c r="T70" i="4"/>
  <c r="AE37" i="17"/>
  <c r="AE87" i="17" s="1"/>
  <c r="AE30" i="4"/>
  <c r="AE37" i="4" s="1"/>
  <c r="AE117" i="4" s="1"/>
  <c r="P136" i="4" s="1"/>
  <c r="AE103" i="4"/>
  <c r="AG32" i="42" s="1"/>
  <c r="AE174" i="4"/>
  <c r="Y37" i="17"/>
  <c r="Y87" i="17" s="1"/>
  <c r="Y30" i="4"/>
  <c r="Y37" i="4" s="1"/>
  <c r="Y117" i="4" s="1"/>
  <c r="J136" i="4" s="1"/>
  <c r="T37" i="17"/>
  <c r="AF30" i="17"/>
  <c r="AF37" i="17" s="1"/>
  <c r="Y103" i="4"/>
  <c r="AA32" i="42" s="1"/>
  <c r="L32" i="36" s="1"/>
  <c r="Y174" i="4"/>
  <c r="AF37" i="16"/>
  <c r="AM99" i="5"/>
  <c r="AM105" i="5" s="1"/>
  <c r="T30" i="4"/>
  <c r="AC37" i="17"/>
  <c r="AC87" i="17" s="1"/>
  <c r="AC30" i="4"/>
  <c r="AC37" i="4" s="1"/>
  <c r="AC117" i="4" s="1"/>
  <c r="AC174" i="4"/>
  <c r="AC103" i="4"/>
  <c r="AE32" i="42" s="1"/>
  <c r="T87" i="16"/>
  <c r="T97" i="17" s="1"/>
  <c r="R30" i="4"/>
  <c r="R37" i="4" s="1"/>
  <c r="M136" i="4"/>
  <c r="V155" i="4"/>
  <c r="H155" i="4"/>
  <c r="AM87" i="5"/>
  <c r="T87" i="20"/>
  <c r="T176" i="4" s="1"/>
  <c r="R21" i="12"/>
  <c r="E11" i="36"/>
  <c r="K19" i="42"/>
  <c r="E19" i="36" s="1"/>
  <c r="E14" i="36"/>
  <c r="K22" i="42"/>
  <c r="E22" i="36" s="1"/>
  <c r="AE85" i="20"/>
  <c r="AE87" i="20" s="1"/>
  <c r="AE105" i="4" s="1"/>
  <c r="AG34" i="42" s="1"/>
  <c r="H170" i="4"/>
  <c r="H89" i="4"/>
  <c r="AU105" i="2"/>
  <c r="AU102" i="2"/>
  <c r="G67" i="6"/>
  <c r="V87" i="8"/>
  <c r="V166" i="4" s="1"/>
  <c r="U87" i="8"/>
  <c r="U166" i="4" s="1"/>
  <c r="I183" i="8"/>
  <c r="AU108" i="2"/>
  <c r="I62" i="12"/>
  <c r="I67" i="12" s="1"/>
  <c r="I87" i="12" s="1"/>
  <c r="I170" i="4" s="1"/>
  <c r="I147" i="12"/>
  <c r="K134" i="12"/>
  <c r="J144" i="12"/>
  <c r="T93" i="2"/>
  <c r="T94" i="2"/>
  <c r="T96" i="2"/>
  <c r="T92" i="2"/>
  <c r="AG198" i="2"/>
  <c r="AW97" i="2"/>
  <c r="Q11" i="4"/>
  <c r="Q114" i="4" s="1"/>
  <c r="M193" i="2"/>
  <c r="L14" i="42" s="1"/>
  <c r="L22" i="42" s="1"/>
  <c r="J15" i="42"/>
  <c r="E13" i="36"/>
  <c r="M190" i="2"/>
  <c r="L11" i="42" s="1"/>
  <c r="L19" i="42" s="1"/>
  <c r="M191" i="2"/>
  <c r="L12" i="42" s="1"/>
  <c r="L20" i="42" s="1"/>
  <c r="K12" i="42"/>
  <c r="K20" i="42" s="1"/>
  <c r="AF7" i="4"/>
  <c r="L209" i="2"/>
  <c r="M206" i="2" s="1"/>
  <c r="AV93" i="2"/>
  <c r="AV96" i="2"/>
  <c r="AV95" i="2"/>
  <c r="AV94" i="2"/>
  <c r="Z85" i="20"/>
  <c r="Z87" i="20" s="1"/>
  <c r="Z105" i="4" s="1"/>
  <c r="AB34" i="42" s="1"/>
  <c r="Z97" i="17"/>
  <c r="Z172" i="4"/>
  <c r="H87" i="8"/>
  <c r="H92" i="6" s="1"/>
  <c r="AD16" i="4"/>
  <c r="AD21" i="4" s="1"/>
  <c r="AD115" i="4" s="1"/>
  <c r="O134" i="4" s="1"/>
  <c r="AD21" i="6"/>
  <c r="I11" i="4"/>
  <c r="I114" i="4" s="1"/>
  <c r="AA16" i="4"/>
  <c r="AA21" i="4" s="1"/>
  <c r="AA115" i="4" s="1"/>
  <c r="L134" i="4" s="1"/>
  <c r="AA21" i="6"/>
  <c r="AC21" i="6"/>
  <c r="AC17" i="4"/>
  <c r="AC21" i="4" s="1"/>
  <c r="AC115" i="4" s="1"/>
  <c r="N134" i="4" s="1"/>
  <c r="AC11" i="6"/>
  <c r="AC9" i="4"/>
  <c r="AC11" i="4" s="1"/>
  <c r="AC114" i="4" s="1"/>
  <c r="U85" i="20"/>
  <c r="U87" i="20" s="1"/>
  <c r="AD85" i="4"/>
  <c r="AD120" i="4" s="1"/>
  <c r="O139" i="4" s="1"/>
  <c r="W85" i="20"/>
  <c r="W87" i="20" s="1"/>
  <c r="X85" i="20"/>
  <c r="X87" i="20" s="1"/>
  <c r="X176" i="4" s="1"/>
  <c r="Y85" i="20"/>
  <c r="Y87" i="20" s="1"/>
  <c r="Y105" i="4" s="1"/>
  <c r="AA34" i="42" s="1"/>
  <c r="AA70" i="4"/>
  <c r="AA85" i="4" s="1"/>
  <c r="AA120" i="4" s="1"/>
  <c r="L139" i="4" s="1"/>
  <c r="AA85" i="20"/>
  <c r="AA87" i="20" s="1"/>
  <c r="AF70" i="20"/>
  <c r="AF85" i="20" s="1"/>
  <c r="AC85" i="20"/>
  <c r="AC87" i="20" s="1"/>
  <c r="V85" i="20"/>
  <c r="V87" i="20" s="1"/>
  <c r="AB85" i="20"/>
  <c r="AB87" i="20" s="1"/>
  <c r="AB176" i="4" s="1"/>
  <c r="X97" i="17"/>
  <c r="X101" i="4"/>
  <c r="Z30" i="42" s="1"/>
  <c r="E32" i="36"/>
  <c r="F33" i="36"/>
  <c r="N103" i="4"/>
  <c r="N32" i="42" s="1"/>
  <c r="F32" i="36" s="1"/>
  <c r="AB132" i="32"/>
  <c r="AE133" i="42"/>
  <c r="AE136" i="42" s="1"/>
  <c r="AC127" i="4"/>
  <c r="N147" i="4" s="1"/>
  <c r="G87" i="12"/>
  <c r="G170" i="4" s="1"/>
  <c r="X85" i="4"/>
  <c r="X120" i="4" s="1"/>
  <c r="I139" i="4" s="1"/>
  <c r="H87" i="16"/>
  <c r="H97" i="17" s="1"/>
  <c r="G21" i="6"/>
  <c r="G87" i="6" s="1"/>
  <c r="G16" i="4"/>
  <c r="G21" i="4" s="1"/>
  <c r="G115" i="4" s="1"/>
  <c r="A48" i="5"/>
  <c r="A170" i="5"/>
  <c r="Y133" i="42"/>
  <c r="V132" i="32"/>
  <c r="W127" i="4"/>
  <c r="H147" i="4" s="1"/>
  <c r="N139" i="4"/>
  <c r="P87" i="18"/>
  <c r="P172" i="4" s="1"/>
  <c r="Y85" i="4"/>
  <c r="Y120" i="4" s="1"/>
  <c r="J139" i="4" s="1"/>
  <c r="Q87" i="18"/>
  <c r="Q101" i="4" s="1"/>
  <c r="Q30" i="42" s="1"/>
  <c r="L87" i="18"/>
  <c r="L97" i="17" s="1"/>
  <c r="G33" i="36"/>
  <c r="F87" i="8"/>
  <c r="F166" i="4" s="1"/>
  <c r="G31" i="36"/>
  <c r="R60" i="42"/>
  <c r="H60" i="36" s="1"/>
  <c r="Y87" i="5"/>
  <c r="G32" i="36"/>
  <c r="U87" i="17"/>
  <c r="AH97" i="2"/>
  <c r="D97" i="2"/>
  <c r="Y11" i="4"/>
  <c r="Y114" i="4" s="1"/>
  <c r="U101" i="4"/>
  <c r="W30" i="42" s="1"/>
  <c r="U97" i="17"/>
  <c r="U172" i="4"/>
  <c r="J124" i="4"/>
  <c r="AL33" i="36"/>
  <c r="H101" i="4"/>
  <c r="H30" i="42" s="1"/>
  <c r="H172" i="4"/>
  <c r="J23" i="4"/>
  <c r="J28" i="4" s="1"/>
  <c r="J116" i="4" s="1"/>
  <c r="J28" i="17"/>
  <c r="J87" i="17" s="1"/>
  <c r="AA136" i="8"/>
  <c r="Z144" i="8"/>
  <c r="Z62" i="8" s="1"/>
  <c r="R9" i="17"/>
  <c r="R11" i="17" s="1"/>
  <c r="R85" i="12"/>
  <c r="Q99" i="42"/>
  <c r="M185" i="2"/>
  <c r="M208" i="2" s="1"/>
  <c r="L195" i="42" s="1"/>
  <c r="M189" i="2"/>
  <c r="N192" i="2"/>
  <c r="M13" i="42" s="1"/>
  <c r="X31" i="36"/>
  <c r="R85" i="16"/>
  <c r="V21" i="42"/>
  <c r="T89" i="4"/>
  <c r="T170" i="4"/>
  <c r="R85" i="9"/>
  <c r="L194" i="2"/>
  <c r="K10" i="42"/>
  <c r="K18" i="42" s="1"/>
  <c r="E18" i="36" s="1"/>
  <c r="AD114" i="4"/>
  <c r="T85" i="6"/>
  <c r="T87" i="6" s="1"/>
  <c r="AF83" i="6"/>
  <c r="T83" i="4"/>
  <c r="H21" i="17"/>
  <c r="R16" i="17"/>
  <c r="AD31" i="36"/>
  <c r="AE31" i="36" s="1"/>
  <c r="AF31" i="36" s="1"/>
  <c r="F103" i="4"/>
  <c r="F174" i="4"/>
  <c r="K133" i="4"/>
  <c r="Y21" i="42"/>
  <c r="W89" i="4"/>
  <c r="W170" i="4"/>
  <c r="N125" i="8"/>
  <c r="G24" i="4"/>
  <c r="R24" i="4" s="1"/>
  <c r="R24" i="17"/>
  <c r="L60" i="36"/>
  <c r="AH60" i="42"/>
  <c r="O60" i="36" s="1"/>
  <c r="AF84" i="21"/>
  <c r="T84" i="4"/>
  <c r="T85" i="21"/>
  <c r="T87" i="21" s="1"/>
  <c r="T106" i="4" s="1"/>
  <c r="J68" i="42"/>
  <c r="K185" i="42"/>
  <c r="K189" i="42" s="1"/>
  <c r="AF85" i="16"/>
  <c r="F9" i="4"/>
  <c r="R9" i="4" s="1"/>
  <c r="R9" i="6"/>
  <c r="I172" i="4"/>
  <c r="I97" i="17"/>
  <c r="I101" i="4"/>
  <c r="I30" i="42" s="1"/>
  <c r="X61" i="8"/>
  <c r="X183" i="8"/>
  <c r="AF85" i="8"/>
  <c r="R21" i="8"/>
  <c r="I123" i="42"/>
  <c r="F136" i="4"/>
  <c r="Q85" i="6"/>
  <c r="Q83" i="4"/>
  <c r="W101" i="4"/>
  <c r="Y30" i="42" s="1"/>
  <c r="W172" i="4"/>
  <c r="W97" i="17"/>
  <c r="H17" i="4"/>
  <c r="S116" i="32"/>
  <c r="S13" i="32"/>
  <c r="AE7" i="32"/>
  <c r="AF85" i="18"/>
  <c r="AF87" i="18" s="1"/>
  <c r="AG11" i="18" s="1"/>
  <c r="Z61" i="12"/>
  <c r="I61" i="6"/>
  <c r="I67" i="8"/>
  <c r="I87" i="8" s="1"/>
  <c r="U17" i="4"/>
  <c r="AF17" i="6"/>
  <c r="Z123" i="8"/>
  <c r="Y131" i="8"/>
  <c r="O16" i="4"/>
  <c r="O21" i="4" s="1"/>
  <c r="O115" i="4" s="1"/>
  <c r="O21" i="6"/>
  <c r="J21" i="6"/>
  <c r="J16" i="4"/>
  <c r="J21" i="4" s="1"/>
  <c r="J115" i="4" s="1"/>
  <c r="T92" i="6"/>
  <c r="T166" i="4"/>
  <c r="K132" i="32"/>
  <c r="L133" i="42"/>
  <c r="L127" i="4"/>
  <c r="F138" i="4"/>
  <c r="L49" i="42"/>
  <c r="L181" i="42"/>
  <c r="L94" i="42" s="1"/>
  <c r="L117" i="42"/>
  <c r="K172" i="4"/>
  <c r="K101" i="4"/>
  <c r="K30" i="42" s="1"/>
  <c r="K97" i="17"/>
  <c r="E13" i="32"/>
  <c r="Q7" i="32"/>
  <c r="E116" i="32"/>
  <c r="F67" i="4"/>
  <c r="F119" i="4" s="1"/>
  <c r="F83" i="4"/>
  <c r="R83" i="6"/>
  <c r="F85" i="6"/>
  <c r="T101" i="4"/>
  <c r="T172" i="4"/>
  <c r="AB123" i="12"/>
  <c r="AA131" i="12"/>
  <c r="M21" i="6"/>
  <c r="M16" i="4"/>
  <c r="M21" i="4" s="1"/>
  <c r="M115" i="4" s="1"/>
  <c r="H153" i="4" s="1"/>
  <c r="H61" i="4"/>
  <c r="H67" i="4" s="1"/>
  <c r="H119" i="4" s="1"/>
  <c r="H67" i="6"/>
  <c r="M132" i="32"/>
  <c r="N127" i="4"/>
  <c r="N133" i="42"/>
  <c r="N136" i="42" s="1"/>
  <c r="AA114" i="4"/>
  <c r="F11" i="6"/>
  <c r="R16" i="6"/>
  <c r="F16" i="4"/>
  <c r="F21" i="6"/>
  <c r="W16" i="4"/>
  <c r="W21" i="4" s="1"/>
  <c r="W115" i="4" s="1"/>
  <c r="W21" i="6"/>
  <c r="K95" i="4"/>
  <c r="K124" i="4" s="1"/>
  <c r="E49" i="36"/>
  <c r="N114" i="4"/>
  <c r="R17" i="6"/>
  <c r="F17" i="4"/>
  <c r="AE114" i="4"/>
  <c r="T85" i="17"/>
  <c r="AF83" i="17"/>
  <c r="AF6" i="4"/>
  <c r="T11" i="4"/>
  <c r="AI202" i="2"/>
  <c r="AJ198" i="2" s="1"/>
  <c r="AJ202" i="2" s="1"/>
  <c r="AK198" i="2" s="1"/>
  <c r="AK202" i="2" s="1"/>
  <c r="AU198" i="2"/>
  <c r="L132" i="32"/>
  <c r="M133" i="42"/>
  <c r="M136" i="42" s="1"/>
  <c r="M127" i="4"/>
  <c r="G26" i="4"/>
  <c r="R26" i="4" s="1"/>
  <c r="R26" i="17"/>
  <c r="G23" i="4"/>
  <c r="G28" i="17"/>
  <c r="G87" i="17" s="1"/>
  <c r="R23" i="17"/>
  <c r="AF11" i="8"/>
  <c r="AE202" i="42"/>
  <c r="P114" i="4"/>
  <c r="L131" i="12"/>
  <c r="M121" i="12"/>
  <c r="H23" i="4"/>
  <c r="H28" i="4" s="1"/>
  <c r="H116" i="4" s="1"/>
  <c r="H28" i="17"/>
  <c r="K134" i="4"/>
  <c r="F173" i="4"/>
  <c r="F102" i="4"/>
  <c r="F97" i="17"/>
  <c r="F101" i="4"/>
  <c r="F172" i="4"/>
  <c r="P21" i="6"/>
  <c r="P16" i="4"/>
  <c r="P21" i="4" s="1"/>
  <c r="P115" i="4" s="1"/>
  <c r="U9" i="4"/>
  <c r="AF9" i="6"/>
  <c r="X62" i="12"/>
  <c r="X147" i="12"/>
  <c r="R87" i="13"/>
  <c r="Y16" i="4"/>
  <c r="Y21" i="4" s="1"/>
  <c r="Y115" i="4" s="1"/>
  <c r="J134" i="4" s="1"/>
  <c r="Y21" i="6"/>
  <c r="G67" i="4"/>
  <c r="G119" i="4" s="1"/>
  <c r="O114" i="4"/>
  <c r="R28" i="18"/>
  <c r="U170" i="4"/>
  <c r="U89" i="4"/>
  <c r="W21" i="42"/>
  <c r="R6" i="4"/>
  <c r="A133" i="5"/>
  <c r="A11" i="5"/>
  <c r="K61" i="12"/>
  <c r="H25" i="42"/>
  <c r="P23" i="4"/>
  <c r="P28" i="4" s="1"/>
  <c r="P116" i="4" s="1"/>
  <c r="P28" i="17"/>
  <c r="P87" i="17" s="1"/>
  <c r="X16" i="4"/>
  <c r="X21" i="4" s="1"/>
  <c r="X115" i="4" s="1"/>
  <c r="I134" i="4" s="1"/>
  <c r="X21" i="6"/>
  <c r="AB114" i="4"/>
  <c r="Z127" i="4"/>
  <c r="K147" i="4" s="1"/>
  <c r="Y132" i="32"/>
  <c r="AB133" i="42"/>
  <c r="AI203" i="42"/>
  <c r="Y202" i="42"/>
  <c r="AH201" i="42"/>
  <c r="R85" i="18"/>
  <c r="V85" i="6"/>
  <c r="V83" i="4"/>
  <c r="H11" i="4"/>
  <c r="AE21" i="6"/>
  <c r="AE16" i="4"/>
  <c r="AE21" i="4" s="1"/>
  <c r="AE115" i="4" s="1"/>
  <c r="R85" i="10"/>
  <c r="O132" i="32"/>
  <c r="P133" i="42"/>
  <c r="P136" i="42" s="1"/>
  <c r="P127" i="4"/>
  <c r="P135" i="12"/>
  <c r="I91" i="42"/>
  <c r="I129" i="42" s="1"/>
  <c r="J193" i="42"/>
  <c r="J196" i="42" s="1"/>
  <c r="Z136" i="12"/>
  <c r="Y144" i="12"/>
  <c r="J61" i="8"/>
  <c r="R21" i="20"/>
  <c r="G101" i="4"/>
  <c r="G30" i="42" s="1"/>
  <c r="G172" i="4"/>
  <c r="G97" i="17"/>
  <c r="V67" i="6"/>
  <c r="V61" i="4"/>
  <c r="O172" i="4"/>
  <c r="O97" i="17"/>
  <c r="O101" i="4"/>
  <c r="O30" i="42" s="1"/>
  <c r="N28" i="17"/>
  <c r="N87" i="17" s="1"/>
  <c r="N23" i="4"/>
  <c r="N28" i="4" s="1"/>
  <c r="N116" i="4" s="1"/>
  <c r="J101" i="4"/>
  <c r="J30" i="42" s="1"/>
  <c r="J172" i="4"/>
  <c r="J97" i="17"/>
  <c r="M28" i="17"/>
  <c r="M87" i="17" s="1"/>
  <c r="M23" i="4"/>
  <c r="M28" i="4" s="1"/>
  <c r="M116" i="4" s="1"/>
  <c r="AF85" i="23"/>
  <c r="R85" i="19"/>
  <c r="R83" i="17"/>
  <c r="F85" i="17"/>
  <c r="F87" i="17" s="1"/>
  <c r="H11" i="17"/>
  <c r="AF85" i="19"/>
  <c r="L28" i="17"/>
  <c r="L87" i="17" s="1"/>
  <c r="L23" i="4"/>
  <c r="L28" i="4" s="1"/>
  <c r="K136" i="8"/>
  <c r="J144" i="8"/>
  <c r="J62" i="8" s="1"/>
  <c r="F31" i="36"/>
  <c r="X114" i="4"/>
  <c r="AD99" i="42"/>
  <c r="M30" i="36"/>
  <c r="L129" i="8"/>
  <c r="K131" i="8"/>
  <c r="O23" i="4"/>
  <c r="O28" i="4" s="1"/>
  <c r="O116" i="4" s="1"/>
  <c r="O28" i="17"/>
  <c r="O87" i="17" s="1"/>
  <c r="U84" i="4"/>
  <c r="U85" i="21"/>
  <c r="U87" i="21" s="1"/>
  <c r="U106" i="4" s="1"/>
  <c r="W67" i="8"/>
  <c r="W87" i="8" s="1"/>
  <c r="W61" i="6"/>
  <c r="N87" i="18"/>
  <c r="N132" i="32"/>
  <c r="O133" i="42"/>
  <c r="O127" i="4"/>
  <c r="K114" i="4"/>
  <c r="AF21" i="17"/>
  <c r="K28" i="17"/>
  <c r="K87" i="17" s="1"/>
  <c r="K23" i="4"/>
  <c r="K28" i="4" s="1"/>
  <c r="K116" i="4" s="1"/>
  <c r="T104" i="4"/>
  <c r="T175" i="4"/>
  <c r="T102" i="4"/>
  <c r="T173" i="4"/>
  <c r="Q28" i="17"/>
  <c r="Q87" i="17" s="1"/>
  <c r="Q23" i="4"/>
  <c r="Q28" i="4" s="1"/>
  <c r="Q116" i="4" s="1"/>
  <c r="F203" i="42"/>
  <c r="I202" i="42"/>
  <c r="R202" i="42" s="1"/>
  <c r="R201" i="42"/>
  <c r="R85" i="23"/>
  <c r="AF21" i="8"/>
  <c r="N85" i="6"/>
  <c r="N83" i="4"/>
  <c r="G114" i="4"/>
  <c r="W84" i="4"/>
  <c r="W85" i="21"/>
  <c r="W87" i="21" s="1"/>
  <c r="W106" i="4" s="1"/>
  <c r="U30" i="36"/>
  <c r="V30" i="36" s="1"/>
  <c r="W30" i="36" s="1"/>
  <c r="AC30" i="36" s="1"/>
  <c r="J114" i="4"/>
  <c r="AF85" i="9"/>
  <c r="U83" i="4"/>
  <c r="U85" i="6"/>
  <c r="R117" i="4"/>
  <c r="F155" i="4"/>
  <c r="H132" i="32"/>
  <c r="I133" i="42"/>
  <c r="I127" i="4"/>
  <c r="Q84" i="4"/>
  <c r="Q85" i="21"/>
  <c r="Q87" i="21" s="1"/>
  <c r="Q106" i="4" s="1"/>
  <c r="V101" i="4"/>
  <c r="X30" i="42" s="1"/>
  <c r="V172" i="4"/>
  <c r="V97" i="17"/>
  <c r="R85" i="8"/>
  <c r="I21" i="6"/>
  <c r="I16" i="4"/>
  <c r="I21" i="4" s="1"/>
  <c r="I115" i="4" s="1"/>
  <c r="V84" i="4"/>
  <c r="V85" i="21"/>
  <c r="V87" i="21" s="1"/>
  <c r="V106" i="4" s="1"/>
  <c r="P84" i="4"/>
  <c r="P85" i="21"/>
  <c r="P87" i="21" s="1"/>
  <c r="P106" i="4" s="1"/>
  <c r="H16" i="4"/>
  <c r="H21" i="6"/>
  <c r="L84" i="4"/>
  <c r="L85" i="21"/>
  <c r="L87" i="21" s="1"/>
  <c r="L106" i="4" s="1"/>
  <c r="R84" i="21"/>
  <c r="M180" i="42"/>
  <c r="N173" i="42"/>
  <c r="N176" i="42" s="1"/>
  <c r="P83" i="4"/>
  <c r="P85" i="6"/>
  <c r="AF118" i="4"/>
  <c r="T156" i="4"/>
  <c r="X156" i="4" s="1"/>
  <c r="J132" i="32"/>
  <c r="K133" i="42"/>
  <c r="K136" i="42" s="1"/>
  <c r="K127" i="4"/>
  <c r="F175" i="4"/>
  <c r="F104" i="4"/>
  <c r="U16" i="4"/>
  <c r="U21" i="6"/>
  <c r="AF16" i="6"/>
  <c r="N84" i="4"/>
  <c r="N85" i="21"/>
  <c r="N87" i="21" s="1"/>
  <c r="N106" i="4" s="1"/>
  <c r="L85" i="6"/>
  <c r="L83" i="4"/>
  <c r="R11" i="12"/>
  <c r="R85" i="11"/>
  <c r="W85" i="6"/>
  <c r="W83" i="4"/>
  <c r="F170" i="4"/>
  <c r="F89" i="4"/>
  <c r="F21" i="42"/>
  <c r="V114" i="4"/>
  <c r="Q16" i="4"/>
  <c r="Q21" i="4" s="1"/>
  <c r="Q115" i="4" s="1"/>
  <c r="Q21" i="6"/>
  <c r="I23" i="4"/>
  <c r="I28" i="4" s="1"/>
  <c r="I116" i="4" s="1"/>
  <c r="I28" i="17"/>
  <c r="I87" i="17" s="1"/>
  <c r="G25" i="4"/>
  <c r="R25" i="4" s="1"/>
  <c r="R25" i="17"/>
  <c r="Y172" i="4"/>
  <c r="Y101" i="4"/>
  <c r="AA30" i="42" s="1"/>
  <c r="Y97" i="17"/>
  <c r="R21" i="16"/>
  <c r="AF85" i="12"/>
  <c r="AD105" i="4" l="1"/>
  <c r="AF34" i="42" s="1"/>
  <c r="Q160" i="42"/>
  <c r="Q163" i="42" s="1"/>
  <c r="M140" i="42"/>
  <c r="N102" i="42"/>
  <c r="T105" i="4"/>
  <c r="V34" i="42" s="1"/>
  <c r="J183" i="8"/>
  <c r="AE176" i="4"/>
  <c r="Q69" i="20"/>
  <c r="F69" i="20"/>
  <c r="G69" i="20"/>
  <c r="H69" i="20"/>
  <c r="I69" i="20"/>
  <c r="J69" i="20"/>
  <c r="K69" i="20"/>
  <c r="L69" i="20"/>
  <c r="M69" i="20"/>
  <c r="N69" i="20"/>
  <c r="O69" i="20"/>
  <c r="P69" i="20"/>
  <c r="E96" i="20"/>
  <c r="F70" i="20"/>
  <c r="G70" i="20"/>
  <c r="G70" i="4" s="1"/>
  <c r="H70" i="20"/>
  <c r="H70" i="4" s="1"/>
  <c r="I70" i="20"/>
  <c r="I70" i="4" s="1"/>
  <c r="J70" i="20"/>
  <c r="J70" i="4" s="1"/>
  <c r="K70" i="20"/>
  <c r="K70" i="4" s="1"/>
  <c r="L70" i="20"/>
  <c r="L70" i="4" s="1"/>
  <c r="M70" i="20"/>
  <c r="M70" i="4" s="1"/>
  <c r="N70" i="20"/>
  <c r="N70" i="4" s="1"/>
  <c r="O70" i="20"/>
  <c r="O70" i="4" s="1"/>
  <c r="P70" i="20"/>
  <c r="P70" i="4" s="1"/>
  <c r="Q70" i="20"/>
  <c r="Q70" i="4" s="1"/>
  <c r="L168" i="42"/>
  <c r="K93" i="42"/>
  <c r="E93" i="36" s="1"/>
  <c r="V160" i="42"/>
  <c r="Q167" i="42"/>
  <c r="R167" i="42" s="1"/>
  <c r="S27" i="13"/>
  <c r="S23" i="13"/>
  <c r="S24" i="13"/>
  <c r="S25" i="13"/>
  <c r="S26" i="13"/>
  <c r="H87" i="6"/>
  <c r="H100" i="4" s="1"/>
  <c r="J155" i="4"/>
  <c r="M172" i="4"/>
  <c r="M97" i="17"/>
  <c r="AF28" i="17"/>
  <c r="Z28" i="4"/>
  <c r="Z116" i="4" s="1"/>
  <c r="AF23" i="4"/>
  <c r="AF28" i="4" s="1"/>
  <c r="N32" i="36"/>
  <c r="T32" i="36" s="1"/>
  <c r="U32" i="36" s="1"/>
  <c r="V32" i="36" s="1"/>
  <c r="W32" i="36" s="1"/>
  <c r="AC32" i="36" s="1"/>
  <c r="T103" i="4"/>
  <c r="AF103" i="4" s="1"/>
  <c r="U155" i="4"/>
  <c r="T174" i="4"/>
  <c r="T180" i="4" s="1"/>
  <c r="T87" i="17"/>
  <c r="T98" i="4" s="1"/>
  <c r="W155" i="4"/>
  <c r="N136" i="4"/>
  <c r="T37" i="4"/>
  <c r="T117" i="4" s="1"/>
  <c r="AF30" i="4"/>
  <c r="AF37" i="4" s="1"/>
  <c r="U92" i="6"/>
  <c r="AF17" i="4"/>
  <c r="H166" i="4"/>
  <c r="V92" i="6"/>
  <c r="K21" i="36"/>
  <c r="E20" i="36"/>
  <c r="I21" i="42"/>
  <c r="I89" i="4"/>
  <c r="Z176" i="4"/>
  <c r="J62" i="12"/>
  <c r="J67" i="12" s="1"/>
  <c r="J87" i="12" s="1"/>
  <c r="J21" i="42" s="1"/>
  <c r="J147" i="12"/>
  <c r="L134" i="12"/>
  <c r="K144" i="12"/>
  <c r="W158" i="4"/>
  <c r="I62" i="6"/>
  <c r="I62" i="4" s="1"/>
  <c r="AU202" i="2"/>
  <c r="AU203" i="2"/>
  <c r="AG202" i="2"/>
  <c r="AG203" i="2"/>
  <c r="T97" i="2"/>
  <c r="N193" i="2"/>
  <c r="M14" i="42" s="1"/>
  <c r="M22" i="42" s="1"/>
  <c r="K15" i="42"/>
  <c r="K16" i="42" s="1"/>
  <c r="E12" i="36"/>
  <c r="N190" i="2"/>
  <c r="M11" i="42" s="1"/>
  <c r="M19" i="42" s="1"/>
  <c r="N191" i="2"/>
  <c r="M12" i="42" s="1"/>
  <c r="M20" i="42" s="1"/>
  <c r="AV97" i="2"/>
  <c r="E10" i="36"/>
  <c r="AH202" i="42"/>
  <c r="V153" i="4"/>
  <c r="AF9" i="4"/>
  <c r="AF11" i="4" s="1"/>
  <c r="U176" i="4"/>
  <c r="U180" i="4" s="1"/>
  <c r="U105" i="4"/>
  <c r="W34" i="42" s="1"/>
  <c r="V158" i="4"/>
  <c r="Y176" i="4"/>
  <c r="X105" i="4"/>
  <c r="Z34" i="42" s="1"/>
  <c r="W176" i="4"/>
  <c r="W105" i="4"/>
  <c r="Y34" i="42" s="1"/>
  <c r="V176" i="4"/>
  <c r="V180" i="4" s="1"/>
  <c r="V105" i="4"/>
  <c r="X34" i="42" s="1"/>
  <c r="AC105" i="4"/>
  <c r="AE34" i="42" s="1"/>
  <c r="N34" i="36" s="1"/>
  <c r="T34" i="36" s="1"/>
  <c r="U34" i="36" s="1"/>
  <c r="V34" i="36" s="1"/>
  <c r="W34" i="36" s="1"/>
  <c r="AC34" i="36" s="1"/>
  <c r="AD34" i="36" s="1"/>
  <c r="AE34" i="36" s="1"/>
  <c r="AF34" i="36" s="1"/>
  <c r="AC176" i="4"/>
  <c r="AA105" i="4"/>
  <c r="AC34" i="42" s="1"/>
  <c r="AA176" i="4"/>
  <c r="AF70" i="4"/>
  <c r="AB105" i="4"/>
  <c r="AD34" i="42" s="1"/>
  <c r="L101" i="4"/>
  <c r="L30" i="42" s="1"/>
  <c r="L172" i="4"/>
  <c r="G21" i="42"/>
  <c r="G23" i="42" s="1"/>
  <c r="G26" i="42" s="1"/>
  <c r="H103" i="4"/>
  <c r="H32" i="42" s="1"/>
  <c r="Q172" i="4"/>
  <c r="Q97" i="17"/>
  <c r="H174" i="4"/>
  <c r="G89" i="4"/>
  <c r="P101" i="4"/>
  <c r="P30" i="42" s="1"/>
  <c r="G30" i="36" s="1"/>
  <c r="P97" i="17"/>
  <c r="G100" i="4"/>
  <c r="G29" i="42" s="1"/>
  <c r="R17" i="4"/>
  <c r="G92" i="6"/>
  <c r="U87" i="6"/>
  <c r="U98" i="4" s="1"/>
  <c r="N133" i="36"/>
  <c r="N136" i="36" s="1"/>
  <c r="L133" i="36"/>
  <c r="L136" i="36" s="1"/>
  <c r="Y136" i="42"/>
  <c r="A49" i="5"/>
  <c r="A171" i="5"/>
  <c r="R106" i="4"/>
  <c r="W85" i="4"/>
  <c r="W120" i="4" s="1"/>
  <c r="U158" i="4" s="1"/>
  <c r="F92" i="6"/>
  <c r="H87" i="17"/>
  <c r="AG31" i="36"/>
  <c r="AL31" i="36" s="1"/>
  <c r="G153" i="4"/>
  <c r="R87" i="16"/>
  <c r="H21" i="4"/>
  <c r="H115" i="4" s="1"/>
  <c r="U11" i="4"/>
  <c r="U114" i="4" s="1"/>
  <c r="V85" i="4"/>
  <c r="V120" i="4" s="1"/>
  <c r="G139" i="4" s="1"/>
  <c r="R84" i="4"/>
  <c r="D194" i="2"/>
  <c r="M209" i="2"/>
  <c r="N206" i="2" s="1"/>
  <c r="X30" i="36"/>
  <c r="V152" i="4"/>
  <c r="W92" i="6"/>
  <c r="W166" i="4"/>
  <c r="I92" i="6"/>
  <c r="I166" i="4"/>
  <c r="M117" i="42"/>
  <c r="M49" i="42"/>
  <c r="M181" i="42"/>
  <c r="M94" i="42" s="1"/>
  <c r="R87" i="10"/>
  <c r="L61" i="12"/>
  <c r="AF87" i="16"/>
  <c r="T100" i="4"/>
  <c r="R87" i="9"/>
  <c r="L10" i="42"/>
  <c r="L18" i="42" s="1"/>
  <c r="M194" i="2"/>
  <c r="X67" i="12"/>
  <c r="X87" i="12" s="1"/>
  <c r="X62" i="6"/>
  <c r="S132" i="32"/>
  <c r="AE132" i="32" s="1"/>
  <c r="T127" i="4"/>
  <c r="AF127" i="4" s="1"/>
  <c r="Q147" i="4" s="1"/>
  <c r="R147" i="4" s="1"/>
  <c r="V133" i="42"/>
  <c r="AE13" i="32"/>
  <c r="H152" i="4"/>
  <c r="I153" i="4"/>
  <c r="V31" i="42"/>
  <c r="AF102" i="4"/>
  <c r="U153" i="4"/>
  <c r="H134" i="4"/>
  <c r="I61" i="4"/>
  <c r="AE116" i="32"/>
  <c r="AE123" i="32" s="1"/>
  <c r="S123" i="32"/>
  <c r="AG71" i="18"/>
  <c r="AG10" i="18"/>
  <c r="AG60" i="18"/>
  <c r="AG31" i="18"/>
  <c r="AG82" i="18"/>
  <c r="AG47" i="18"/>
  <c r="AG66" i="18"/>
  <c r="AG35" i="18"/>
  <c r="AG75" i="18"/>
  <c r="AG53" i="18"/>
  <c r="AG27" i="18"/>
  <c r="AG43" i="18"/>
  <c r="AG94" i="18"/>
  <c r="AG56" i="18"/>
  <c r="AG51" i="18"/>
  <c r="AG70" i="18"/>
  <c r="AG18" i="18"/>
  <c r="AG61" i="18"/>
  <c r="AG34" i="18"/>
  <c r="AG65" i="18"/>
  <c r="AG24" i="18"/>
  <c r="AG87" i="18"/>
  <c r="AG59" i="18"/>
  <c r="AG54" i="18"/>
  <c r="AG72" i="18"/>
  <c r="AG62" i="18"/>
  <c r="AG36" i="18"/>
  <c r="AG55" i="18"/>
  <c r="AG46" i="18"/>
  <c r="AG40" i="18"/>
  <c r="AG76" i="18"/>
  <c r="AG79" i="18"/>
  <c r="AG44" i="18"/>
  <c r="AG63" i="18"/>
  <c r="AG74" i="18"/>
  <c r="AG52" i="18"/>
  <c r="AG13" i="18"/>
  <c r="AG41" i="18"/>
  <c r="AG48" i="18"/>
  <c r="AG57" i="18"/>
  <c r="AG69" i="18"/>
  <c r="AG14" i="18"/>
  <c r="AG19" i="18"/>
  <c r="AG45" i="18"/>
  <c r="AG84" i="18"/>
  <c r="AG73" i="18"/>
  <c r="AG20" i="18"/>
  <c r="AG39" i="18"/>
  <c r="AG49" i="18"/>
  <c r="AG26" i="18"/>
  <c r="AF172" i="4"/>
  <c r="AG78" i="18"/>
  <c r="AG32" i="18"/>
  <c r="AG64" i="18"/>
  <c r="AG33" i="18"/>
  <c r="AG80" i="18"/>
  <c r="AG42" i="18"/>
  <c r="AG8" i="18"/>
  <c r="AG77" i="18"/>
  <c r="AG50" i="18"/>
  <c r="AG81" i="18"/>
  <c r="AG23" i="18"/>
  <c r="AG15" i="18"/>
  <c r="AG67" i="18"/>
  <c r="AG25" i="18"/>
  <c r="AG28" i="18"/>
  <c r="AG30" i="18"/>
  <c r="AG7" i="18"/>
  <c r="AG6" i="18"/>
  <c r="AG16" i="18"/>
  <c r="AG9" i="18"/>
  <c r="AG37" i="18"/>
  <c r="AG17" i="18"/>
  <c r="AB136" i="8"/>
  <c r="AA144" i="8"/>
  <c r="AA62" i="8" s="1"/>
  <c r="G162" i="4"/>
  <c r="W152" i="4"/>
  <c r="N133" i="4"/>
  <c r="R87" i="11"/>
  <c r="AE99" i="42"/>
  <c r="M99" i="36"/>
  <c r="AF87" i="20"/>
  <c r="AG85" i="20" s="1"/>
  <c r="H114" i="4"/>
  <c r="F133" i="36"/>
  <c r="F136" i="36" s="1"/>
  <c r="L136" i="42"/>
  <c r="K68" i="42"/>
  <c r="K123" i="42" s="1"/>
  <c r="L185" i="42"/>
  <c r="L189" i="42" s="1"/>
  <c r="O136" i="42"/>
  <c r="G133" i="36"/>
  <c r="G136" i="36" s="1"/>
  <c r="J61" i="6"/>
  <c r="J67" i="8"/>
  <c r="J87" i="8" s="1"/>
  <c r="M133" i="4"/>
  <c r="V67" i="4"/>
  <c r="J91" i="42"/>
  <c r="J129" i="42" s="1"/>
  <c r="K193" i="42"/>
  <c r="K196" i="42" s="1"/>
  <c r="U152" i="4"/>
  <c r="H133" i="4"/>
  <c r="AF85" i="17"/>
  <c r="AF87" i="17" s="1"/>
  <c r="AG83" i="17" s="1"/>
  <c r="R16" i="4"/>
  <c r="F21" i="4"/>
  <c r="F115" i="4" s="1"/>
  <c r="O125" i="8"/>
  <c r="G99" i="36"/>
  <c r="AF87" i="9"/>
  <c r="AG21" i="18"/>
  <c r="R87" i="23"/>
  <c r="W67" i="6"/>
  <c r="W87" i="6" s="1"/>
  <c r="W61" i="4"/>
  <c r="W67" i="4" s="1"/>
  <c r="W119" i="4" s="1"/>
  <c r="K61" i="8"/>
  <c r="V87" i="6"/>
  <c r="A12" i="5"/>
  <c r="A134" i="5"/>
  <c r="I152" i="4"/>
  <c r="R21" i="6"/>
  <c r="R85" i="6"/>
  <c r="J123" i="42"/>
  <c r="G152" i="4"/>
  <c r="F32" i="42"/>
  <c r="R85" i="17"/>
  <c r="R87" i="18"/>
  <c r="F23" i="42"/>
  <c r="F26" i="42" s="1"/>
  <c r="Q137" i="4"/>
  <c r="R137" i="4" s="1"/>
  <c r="R87" i="19"/>
  <c r="M133" i="36"/>
  <c r="M136" i="36" s="1"/>
  <c r="AB136" i="42"/>
  <c r="R11" i="6"/>
  <c r="R83" i="4"/>
  <c r="X67" i="8"/>
  <c r="X87" i="8" s="1"/>
  <c r="X61" i="6"/>
  <c r="AF106" i="4"/>
  <c r="AF87" i="19"/>
  <c r="F31" i="42"/>
  <c r="R102" i="4"/>
  <c r="AF97" i="17"/>
  <c r="Y62" i="12"/>
  <c r="Y147" i="12"/>
  <c r="I133" i="4"/>
  <c r="AF21" i="6"/>
  <c r="U85" i="4"/>
  <c r="U120" i="4" s="1"/>
  <c r="F139" i="4" s="1"/>
  <c r="AD30" i="36"/>
  <c r="AE30" i="36" s="1"/>
  <c r="AF30" i="36" s="1"/>
  <c r="R203" i="42"/>
  <c r="M129" i="8"/>
  <c r="L131" i="8"/>
  <c r="J62" i="6"/>
  <c r="T68" i="36"/>
  <c r="AL198" i="2"/>
  <c r="AL202" i="2" s="1"/>
  <c r="AM198" i="2" s="1"/>
  <c r="AM202" i="2" s="1"/>
  <c r="AN198" i="2" s="1"/>
  <c r="AN202" i="2" s="1"/>
  <c r="F87" i="6"/>
  <c r="Y61" i="8"/>
  <c r="Y183" i="8"/>
  <c r="E30" i="36"/>
  <c r="AF84" i="4"/>
  <c r="AA136" i="12"/>
  <c r="Z144" i="12"/>
  <c r="L136" i="8"/>
  <c r="K144" i="8"/>
  <c r="K62" i="8" s="1"/>
  <c r="F11" i="4"/>
  <c r="AA123" i="8"/>
  <c r="Z131" i="8"/>
  <c r="AF11" i="6"/>
  <c r="L30" i="36"/>
  <c r="AF85" i="21"/>
  <c r="R21" i="17"/>
  <c r="R85" i="21"/>
  <c r="G133" i="4"/>
  <c r="N97" i="17"/>
  <c r="N172" i="4"/>
  <c r="N101" i="4"/>
  <c r="N30" i="42" s="1"/>
  <c r="AF101" i="4"/>
  <c r="V30" i="42"/>
  <c r="Q135" i="12"/>
  <c r="U21" i="4"/>
  <c r="U115" i="4" s="1"/>
  <c r="AF16" i="4"/>
  <c r="F90" i="42"/>
  <c r="F128" i="42" s="1"/>
  <c r="G200" i="42"/>
  <c r="G203" i="42" s="1"/>
  <c r="AF104" i="4"/>
  <c r="V33" i="42"/>
  <c r="L116" i="4"/>
  <c r="R11" i="4"/>
  <c r="W89" i="5"/>
  <c r="R28" i="17"/>
  <c r="T114" i="4"/>
  <c r="L133" i="4"/>
  <c r="F157" i="4"/>
  <c r="L95" i="4"/>
  <c r="AG83" i="18"/>
  <c r="O133" i="4"/>
  <c r="E132" i="32"/>
  <c r="Q13" i="32"/>
  <c r="F127" i="4"/>
  <c r="R127" i="4" s="1"/>
  <c r="F133" i="42"/>
  <c r="J133" i="4"/>
  <c r="S81" i="13"/>
  <c r="S40" i="13"/>
  <c r="S63" i="13"/>
  <c r="S20" i="13"/>
  <c r="S48" i="13"/>
  <c r="S6" i="13"/>
  <c r="S64" i="13"/>
  <c r="S133" i="13"/>
  <c r="S17" i="13"/>
  <c r="S41" i="13"/>
  <c r="S78" i="13"/>
  <c r="S31" i="13"/>
  <c r="S65" i="13"/>
  <c r="S9" i="13"/>
  <c r="S51" i="13"/>
  <c r="S10" i="13"/>
  <c r="S34" i="13"/>
  <c r="S44" i="13"/>
  <c r="S54" i="13"/>
  <c r="S107" i="13"/>
  <c r="R185" i="13"/>
  <c r="S185" i="13" s="1"/>
  <c r="S57" i="13"/>
  <c r="S14" i="13"/>
  <c r="S71" i="13"/>
  <c r="R171" i="4"/>
  <c r="S77" i="13"/>
  <c r="S52" i="13"/>
  <c r="S79" i="13"/>
  <c r="S47" i="13"/>
  <c r="S146" i="13"/>
  <c r="S84" i="13"/>
  <c r="S74" i="13"/>
  <c r="S28" i="13"/>
  <c r="S42" i="13"/>
  <c r="S43" i="13"/>
  <c r="S35" i="13"/>
  <c r="S18" i="13"/>
  <c r="S16" i="13"/>
  <c r="S19" i="13"/>
  <c r="S13" i="13"/>
  <c r="S80" i="13"/>
  <c r="S73" i="13"/>
  <c r="S66" i="13"/>
  <c r="S36" i="13"/>
  <c r="S30" i="13"/>
  <c r="S55" i="13"/>
  <c r="S76" i="13"/>
  <c r="S21" i="13"/>
  <c r="S87" i="13"/>
  <c r="S8" i="13"/>
  <c r="S37" i="13"/>
  <c r="S15" i="13"/>
  <c r="S75" i="13"/>
  <c r="S120" i="13"/>
  <c r="S56" i="13"/>
  <c r="S70" i="13"/>
  <c r="S60" i="13"/>
  <c r="S46" i="13"/>
  <c r="S53" i="13"/>
  <c r="S94" i="13"/>
  <c r="S49" i="13"/>
  <c r="S172" i="13"/>
  <c r="S32" i="13"/>
  <c r="S69" i="13"/>
  <c r="S39" i="13"/>
  <c r="S7" i="13"/>
  <c r="S45" i="13"/>
  <c r="S50" i="13"/>
  <c r="S159" i="13"/>
  <c r="S33" i="13"/>
  <c r="S82" i="13"/>
  <c r="S72" i="13"/>
  <c r="S11" i="13"/>
  <c r="S62" i="13"/>
  <c r="S59" i="13"/>
  <c r="S61" i="13"/>
  <c r="S67" i="13"/>
  <c r="S83" i="13"/>
  <c r="F30" i="42"/>
  <c r="AA61" i="12"/>
  <c r="Q116" i="32"/>
  <c r="Q123" i="32" s="1"/>
  <c r="E123" i="32"/>
  <c r="E127" i="32" s="1"/>
  <c r="AG85" i="18"/>
  <c r="AF83" i="4"/>
  <c r="T85" i="4"/>
  <c r="T120" i="4" s="1"/>
  <c r="I136" i="42"/>
  <c r="E133" i="36"/>
  <c r="E136" i="36" s="1"/>
  <c r="P134" i="4"/>
  <c r="W153" i="4"/>
  <c r="G154" i="4"/>
  <c r="F33" i="42"/>
  <c r="R104" i="4"/>
  <c r="N180" i="42"/>
  <c r="O173" i="42"/>
  <c r="O176" i="42" s="1"/>
  <c r="I154" i="4"/>
  <c r="AF87" i="23"/>
  <c r="S85" i="13"/>
  <c r="N121" i="12"/>
  <c r="M131" i="12"/>
  <c r="G28" i="4"/>
  <c r="R23" i="4"/>
  <c r="P133" i="4"/>
  <c r="AC123" i="12"/>
  <c r="AB131" i="12"/>
  <c r="AF85" i="6"/>
  <c r="N185" i="2"/>
  <c r="N208" i="2" s="1"/>
  <c r="O192" i="2"/>
  <c r="N13" i="42" s="1"/>
  <c r="F13" i="36" s="1"/>
  <c r="N189" i="2"/>
  <c r="O102" i="42" l="1"/>
  <c r="N140" i="42"/>
  <c r="N146" i="42" s="1"/>
  <c r="F102" i="36"/>
  <c r="M146" i="42"/>
  <c r="F140" i="36"/>
  <c r="F146" i="36" s="1"/>
  <c r="P69" i="4"/>
  <c r="P85" i="4" s="1"/>
  <c r="P120" i="4" s="1"/>
  <c r="P85" i="20"/>
  <c r="P87" i="20" s="1"/>
  <c r="O69" i="4"/>
  <c r="O85" i="4" s="1"/>
  <c r="O120" i="4" s="1"/>
  <c r="O85" i="20"/>
  <c r="O87" i="20" s="1"/>
  <c r="N69" i="4"/>
  <c r="N85" i="4" s="1"/>
  <c r="N120" i="4" s="1"/>
  <c r="N85" i="20"/>
  <c r="N87" i="20" s="1"/>
  <c r="M69" i="4"/>
  <c r="M85" i="4" s="1"/>
  <c r="M120" i="4" s="1"/>
  <c r="M85" i="20"/>
  <c r="M87" i="20" s="1"/>
  <c r="L69" i="4"/>
  <c r="L85" i="4" s="1"/>
  <c r="L120" i="4" s="1"/>
  <c r="L85" i="20"/>
  <c r="L87" i="20" s="1"/>
  <c r="K69" i="4"/>
  <c r="K85" i="4" s="1"/>
  <c r="K120" i="4" s="1"/>
  <c r="K85" i="20"/>
  <c r="K87" i="20" s="1"/>
  <c r="J69" i="4"/>
  <c r="J85" i="4" s="1"/>
  <c r="J120" i="4" s="1"/>
  <c r="J85" i="20"/>
  <c r="J87" i="20" s="1"/>
  <c r="I69" i="4"/>
  <c r="I85" i="4" s="1"/>
  <c r="I120" i="4" s="1"/>
  <c r="I85" i="20"/>
  <c r="I87" i="20" s="1"/>
  <c r="H69" i="4"/>
  <c r="H85" i="4" s="1"/>
  <c r="H120" i="4" s="1"/>
  <c r="H121" i="4" s="1"/>
  <c r="H85" i="20"/>
  <c r="H87" i="20" s="1"/>
  <c r="H98" i="4" s="1"/>
  <c r="G69" i="4"/>
  <c r="G85" i="4" s="1"/>
  <c r="G120" i="4" s="1"/>
  <c r="G85" i="20"/>
  <c r="G87" i="20" s="1"/>
  <c r="R70" i="20"/>
  <c r="F70" i="4"/>
  <c r="R70" i="4" s="1"/>
  <c r="R69" i="20"/>
  <c r="F85" i="20"/>
  <c r="F87" i="20" s="1"/>
  <c r="F98" i="4" s="1"/>
  <c r="F69" i="4"/>
  <c r="Q69" i="4"/>
  <c r="Q85" i="4" s="1"/>
  <c r="Q120" i="4" s="1"/>
  <c r="Q85" i="20"/>
  <c r="Q87" i="20" s="1"/>
  <c r="AH160" i="42"/>
  <c r="V163" i="42"/>
  <c r="L93" i="42"/>
  <c r="M168" i="42"/>
  <c r="S85" i="11"/>
  <c r="S27" i="11"/>
  <c r="S23" i="11"/>
  <c r="S24" i="11"/>
  <c r="S25" i="11"/>
  <c r="S26" i="11"/>
  <c r="S27" i="10"/>
  <c r="S23" i="10"/>
  <c r="S24" i="10"/>
  <c r="S25" i="10"/>
  <c r="S26" i="10"/>
  <c r="S85" i="23"/>
  <c r="S27" i="23"/>
  <c r="S23" i="23"/>
  <c r="S24" i="23"/>
  <c r="S25" i="23"/>
  <c r="S26" i="23"/>
  <c r="S19" i="16"/>
  <c r="S27" i="16"/>
  <c r="S23" i="16"/>
  <c r="S24" i="16"/>
  <c r="S25" i="16"/>
  <c r="S26" i="16"/>
  <c r="S85" i="19"/>
  <c r="S25" i="19"/>
  <c r="S24" i="19"/>
  <c r="S23" i="19"/>
  <c r="S26" i="19"/>
  <c r="S27" i="19"/>
  <c r="S85" i="18"/>
  <c r="S27" i="18"/>
  <c r="S12" i="18"/>
  <c r="S23" i="18"/>
  <c r="S24" i="18"/>
  <c r="S25" i="18"/>
  <c r="S26" i="18"/>
  <c r="S23" i="9"/>
  <c r="S24" i="9"/>
  <c r="S25" i="9"/>
  <c r="S26" i="9"/>
  <c r="S27" i="9"/>
  <c r="V32" i="42"/>
  <c r="K135" i="4"/>
  <c r="V154" i="4"/>
  <c r="X154" i="4" s="1"/>
  <c r="AF116" i="4"/>
  <c r="Q135" i="4" s="1"/>
  <c r="X32" i="36"/>
  <c r="T155" i="4"/>
  <c r="X155" i="4" s="1"/>
  <c r="AF117" i="4"/>
  <c r="Q136" i="4" s="1"/>
  <c r="R136" i="4" s="1"/>
  <c r="AD32" i="36"/>
  <c r="AE32" i="36" s="1"/>
  <c r="AF32" i="36" s="1"/>
  <c r="J89" i="4"/>
  <c r="J170" i="4"/>
  <c r="I23" i="42"/>
  <c r="D21" i="36"/>
  <c r="D23" i="36" s="1"/>
  <c r="D26" i="36" s="1"/>
  <c r="I67" i="6"/>
  <c r="I87" i="6" s="1"/>
  <c r="K62" i="12"/>
  <c r="K67" i="12" s="1"/>
  <c r="K87" i="12" s="1"/>
  <c r="K147" i="12"/>
  <c r="M134" i="12"/>
  <c r="L144" i="12"/>
  <c r="K62" i="6"/>
  <c r="K62" i="4" s="1"/>
  <c r="W180" i="4"/>
  <c r="O193" i="2"/>
  <c r="N14" i="42" s="1"/>
  <c r="E15" i="36"/>
  <c r="O190" i="2"/>
  <c r="N11" i="42" s="1"/>
  <c r="O191" i="2"/>
  <c r="N12" i="42" s="1"/>
  <c r="N20" i="42" s="1"/>
  <c r="N209" i="2"/>
  <c r="O206" i="2" s="1"/>
  <c r="E123" i="36"/>
  <c r="M34" i="36"/>
  <c r="L34" i="36"/>
  <c r="F30" i="36"/>
  <c r="AF105" i="4"/>
  <c r="G25" i="42"/>
  <c r="X34" i="36"/>
  <c r="R103" i="4"/>
  <c r="S6" i="16"/>
  <c r="S13" i="16"/>
  <c r="S62" i="16"/>
  <c r="S77" i="16"/>
  <c r="S37" i="16"/>
  <c r="R97" i="17"/>
  <c r="U100" i="4"/>
  <c r="W29" i="42" s="1"/>
  <c r="W40" i="42" s="1"/>
  <c r="AG34" i="36"/>
  <c r="AL34" i="36" s="1"/>
  <c r="S71" i="16"/>
  <c r="S61" i="16"/>
  <c r="S36" i="16"/>
  <c r="S53" i="16"/>
  <c r="S49" i="16"/>
  <c r="S55" i="16"/>
  <c r="S59" i="16"/>
  <c r="S14" i="16"/>
  <c r="S7" i="16"/>
  <c r="S45" i="16"/>
  <c r="S54" i="16"/>
  <c r="S15" i="16"/>
  <c r="S64" i="16"/>
  <c r="A50" i="5"/>
  <c r="A172" i="5"/>
  <c r="H139" i="4"/>
  <c r="S44" i="16"/>
  <c r="S18" i="16"/>
  <c r="S75" i="16"/>
  <c r="S60" i="16"/>
  <c r="S81" i="16"/>
  <c r="S20" i="16"/>
  <c r="R174" i="4"/>
  <c r="S33" i="16"/>
  <c r="S63" i="16"/>
  <c r="S56" i="16"/>
  <c r="S70" i="16"/>
  <c r="S34" i="16"/>
  <c r="S41" i="16"/>
  <c r="S76" i="16"/>
  <c r="S31" i="16"/>
  <c r="S67" i="16"/>
  <c r="S30" i="16"/>
  <c r="S72" i="16"/>
  <c r="S43" i="16"/>
  <c r="S87" i="16"/>
  <c r="S78" i="16"/>
  <c r="S11" i="16"/>
  <c r="S80" i="16"/>
  <c r="S21" i="16"/>
  <c r="S85" i="16"/>
  <c r="S83" i="16"/>
  <c r="S84" i="16"/>
  <c r="S57" i="16"/>
  <c r="S52" i="16"/>
  <c r="S65" i="16"/>
  <c r="S47" i="16"/>
  <c r="S50" i="16"/>
  <c r="S17" i="16"/>
  <c r="S40" i="16"/>
  <c r="S32" i="16"/>
  <c r="S46" i="16"/>
  <c r="S51" i="16"/>
  <c r="S39" i="16"/>
  <c r="S82" i="16"/>
  <c r="S8" i="16"/>
  <c r="S16" i="16"/>
  <c r="S10" i="16"/>
  <c r="S35" i="16"/>
  <c r="S28" i="16"/>
  <c r="S66" i="16"/>
  <c r="S42" i="16"/>
  <c r="S48" i="16"/>
  <c r="S9" i="16"/>
  <c r="S69" i="16"/>
  <c r="S73" i="16"/>
  <c r="S79" i="16"/>
  <c r="S74" i="16"/>
  <c r="AG11" i="17"/>
  <c r="W100" i="4"/>
  <c r="W98" i="4"/>
  <c r="H138" i="4"/>
  <c r="P125" i="8"/>
  <c r="S39" i="9"/>
  <c r="S40" i="9"/>
  <c r="S49" i="9"/>
  <c r="S69" i="9"/>
  <c r="S51" i="9"/>
  <c r="S19" i="9"/>
  <c r="S20" i="9"/>
  <c r="S13" i="9"/>
  <c r="S32" i="9"/>
  <c r="S45" i="9"/>
  <c r="S72" i="9"/>
  <c r="R167" i="4"/>
  <c r="S54" i="9"/>
  <c r="S28" i="9"/>
  <c r="S7" i="9"/>
  <c r="S46" i="9"/>
  <c r="S67" i="9"/>
  <c r="S64" i="9"/>
  <c r="S75" i="9"/>
  <c r="S78" i="9"/>
  <c r="S55" i="9"/>
  <c r="S30" i="9"/>
  <c r="S56" i="9"/>
  <c r="S81" i="9"/>
  <c r="S53" i="9"/>
  <c r="S17" i="9"/>
  <c r="S34" i="9"/>
  <c r="S76" i="9"/>
  <c r="S65" i="9"/>
  <c r="S9" i="9"/>
  <c r="S52" i="9"/>
  <c r="S14" i="9"/>
  <c r="S50" i="9"/>
  <c r="S63" i="9"/>
  <c r="S21" i="9"/>
  <c r="S42" i="9"/>
  <c r="S60" i="9"/>
  <c r="S74" i="9"/>
  <c r="S15" i="9"/>
  <c r="S35" i="9"/>
  <c r="S48" i="9"/>
  <c r="S80" i="9"/>
  <c r="S77" i="9"/>
  <c r="S10" i="9"/>
  <c r="S70" i="9"/>
  <c r="S59" i="9"/>
  <c r="S73" i="9"/>
  <c r="S79" i="9"/>
  <c r="S44" i="9"/>
  <c r="S36" i="9"/>
  <c r="S57" i="9"/>
  <c r="S82" i="9"/>
  <c r="S6" i="9"/>
  <c r="S18" i="9"/>
  <c r="S33" i="9"/>
  <c r="S66" i="9"/>
  <c r="S16" i="9"/>
  <c r="S87" i="9"/>
  <c r="S8" i="9"/>
  <c r="S43" i="9"/>
  <c r="S37" i="9"/>
  <c r="S41" i="9"/>
  <c r="S71" i="9"/>
  <c r="S11" i="9"/>
  <c r="S61" i="9"/>
  <c r="S62" i="9"/>
  <c r="S84" i="9"/>
  <c r="S47" i="9"/>
  <c r="S31" i="9"/>
  <c r="S83" i="9"/>
  <c r="S51" i="10"/>
  <c r="S39" i="10"/>
  <c r="S35" i="10"/>
  <c r="S32" i="10"/>
  <c r="S30" i="10"/>
  <c r="S53" i="10"/>
  <c r="S80" i="10"/>
  <c r="S18" i="10"/>
  <c r="S13" i="10"/>
  <c r="R168" i="4"/>
  <c r="S21" i="10"/>
  <c r="S66" i="10"/>
  <c r="S17" i="10"/>
  <c r="S87" i="10"/>
  <c r="S78" i="10"/>
  <c r="S79" i="10"/>
  <c r="S43" i="10"/>
  <c r="S67" i="10"/>
  <c r="S62" i="10"/>
  <c r="S50" i="10"/>
  <c r="S76" i="10"/>
  <c r="S82" i="10"/>
  <c r="S54" i="10"/>
  <c r="S75" i="10"/>
  <c r="S31" i="10"/>
  <c r="S48" i="10"/>
  <c r="S72" i="10"/>
  <c r="S61" i="10"/>
  <c r="S56" i="10"/>
  <c r="S8" i="10"/>
  <c r="S81" i="10"/>
  <c r="S19" i="10"/>
  <c r="S64" i="10"/>
  <c r="S7" i="10"/>
  <c r="S57" i="10"/>
  <c r="S69" i="10"/>
  <c r="S63" i="10"/>
  <c r="S40" i="10"/>
  <c r="S84" i="10"/>
  <c r="S28" i="10"/>
  <c r="S44" i="10"/>
  <c r="S34" i="10"/>
  <c r="S41" i="10"/>
  <c r="S60" i="10"/>
  <c r="S20" i="10"/>
  <c r="S33" i="10"/>
  <c r="S71" i="10"/>
  <c r="S70" i="10"/>
  <c r="S73" i="10"/>
  <c r="S47" i="10"/>
  <c r="S42" i="10"/>
  <c r="S49" i="10"/>
  <c r="S52" i="10"/>
  <c r="S45" i="10"/>
  <c r="S15" i="10"/>
  <c r="S6" i="10"/>
  <c r="S74" i="10"/>
  <c r="S77" i="10"/>
  <c r="S16" i="10"/>
  <c r="S46" i="10"/>
  <c r="S59" i="10"/>
  <c r="S9" i="10"/>
  <c r="S36" i="10"/>
  <c r="S11" i="10"/>
  <c r="S55" i="10"/>
  <c r="S65" i="10"/>
  <c r="S14" i="10"/>
  <c r="S10" i="10"/>
  <c r="S37" i="10"/>
  <c r="S83" i="10"/>
  <c r="W121" i="4"/>
  <c r="J166" i="4"/>
  <c r="J92" i="6"/>
  <c r="U87" i="4"/>
  <c r="AI133" i="42"/>
  <c r="J62" i="4"/>
  <c r="AB123" i="8"/>
  <c r="AA131" i="8"/>
  <c r="AF21" i="4"/>
  <c r="J23" i="42"/>
  <c r="J26" i="42" s="1"/>
  <c r="F100" i="4"/>
  <c r="N129" i="8"/>
  <c r="M131" i="8"/>
  <c r="F25" i="42"/>
  <c r="J61" i="4"/>
  <c r="J67" i="6"/>
  <c r="J87" i="6" s="1"/>
  <c r="F133" i="4"/>
  <c r="U121" i="4"/>
  <c r="K133" i="36"/>
  <c r="V136" i="42"/>
  <c r="AH133" i="42"/>
  <c r="AH136" i="42" s="1"/>
  <c r="T107" i="4"/>
  <c r="V29" i="42"/>
  <c r="M95" i="4"/>
  <c r="M124" i="4" s="1"/>
  <c r="G90" i="42"/>
  <c r="G128" i="42" s="1"/>
  <c r="H200" i="42"/>
  <c r="H203" i="42" s="1"/>
  <c r="F134" i="4"/>
  <c r="AF115" i="4"/>
  <c r="T153" i="4"/>
  <c r="X153" i="4" s="1"/>
  <c r="S84" i="23"/>
  <c r="R175" i="4"/>
  <c r="S7" i="23"/>
  <c r="S78" i="23"/>
  <c r="S39" i="23"/>
  <c r="S65" i="23"/>
  <c r="S21" i="23"/>
  <c r="S46" i="23"/>
  <c r="S56" i="23"/>
  <c r="S72" i="23"/>
  <c r="S44" i="23"/>
  <c r="S54" i="23"/>
  <c r="S31" i="23"/>
  <c r="S11" i="23"/>
  <c r="S49" i="23"/>
  <c r="S13" i="23"/>
  <c r="S33" i="23"/>
  <c r="S77" i="23"/>
  <c r="S15" i="23"/>
  <c r="S64" i="23"/>
  <c r="S14" i="23"/>
  <c r="S55" i="23"/>
  <c r="S71" i="23"/>
  <c r="S43" i="23"/>
  <c r="S20" i="23"/>
  <c r="S47" i="23"/>
  <c r="S70" i="23"/>
  <c r="S16" i="23"/>
  <c r="S76" i="23"/>
  <c r="S63" i="23"/>
  <c r="S35" i="23"/>
  <c r="S17" i="23"/>
  <c r="S75" i="23"/>
  <c r="S66" i="23"/>
  <c r="S69" i="23"/>
  <c r="S9" i="23"/>
  <c r="S61" i="23"/>
  <c r="S87" i="23"/>
  <c r="S67" i="23"/>
  <c r="S50" i="23"/>
  <c r="S52" i="23"/>
  <c r="S59" i="23"/>
  <c r="S10" i="23"/>
  <c r="S60" i="23"/>
  <c r="S8" i="23"/>
  <c r="S19" i="23"/>
  <c r="S53" i="23"/>
  <c r="S51" i="23"/>
  <c r="S62" i="23"/>
  <c r="S18" i="23"/>
  <c r="S80" i="23"/>
  <c r="S36" i="23"/>
  <c r="S57" i="23"/>
  <c r="S42" i="23"/>
  <c r="S82" i="23"/>
  <c r="S74" i="23"/>
  <c r="S28" i="23"/>
  <c r="S79" i="23"/>
  <c r="S48" i="23"/>
  <c r="S40" i="23"/>
  <c r="S30" i="23"/>
  <c r="S73" i="23"/>
  <c r="S34" i="23"/>
  <c r="S6" i="23"/>
  <c r="S37" i="23"/>
  <c r="S45" i="23"/>
  <c r="S41" i="23"/>
  <c r="S81" i="23"/>
  <c r="S32" i="23"/>
  <c r="S83" i="23"/>
  <c r="AG40" i="9"/>
  <c r="AG78" i="9"/>
  <c r="AG14" i="9"/>
  <c r="AG49" i="9"/>
  <c r="AG69" i="9"/>
  <c r="AG17" i="9"/>
  <c r="AG13" i="9"/>
  <c r="AG33" i="9"/>
  <c r="AG74" i="9"/>
  <c r="AG32" i="9"/>
  <c r="AG45" i="9"/>
  <c r="AG71" i="9"/>
  <c r="AG66" i="9"/>
  <c r="AG8" i="9"/>
  <c r="AG48" i="9"/>
  <c r="AG70" i="9"/>
  <c r="AG43" i="9"/>
  <c r="AG61" i="9"/>
  <c r="AG26" i="9"/>
  <c r="AG10" i="9"/>
  <c r="AG77" i="9"/>
  <c r="AG27" i="9"/>
  <c r="AG57" i="9"/>
  <c r="AG65" i="9"/>
  <c r="AG63" i="9"/>
  <c r="AG56" i="9"/>
  <c r="AG28" i="9"/>
  <c r="AG6" i="9"/>
  <c r="AG51" i="9"/>
  <c r="AG41" i="9"/>
  <c r="AG34" i="9"/>
  <c r="AG64" i="9"/>
  <c r="AG9" i="9"/>
  <c r="AG54" i="9"/>
  <c r="AG39" i="9"/>
  <c r="AG72" i="9"/>
  <c r="AG15" i="9"/>
  <c r="AG11" i="9"/>
  <c r="AG82" i="9"/>
  <c r="AG18" i="9"/>
  <c r="AG46" i="9"/>
  <c r="AG25" i="9"/>
  <c r="AG87" i="9"/>
  <c r="AG76" i="9"/>
  <c r="AG24" i="9"/>
  <c r="AG53" i="9"/>
  <c r="AG37" i="9"/>
  <c r="AG62" i="9"/>
  <c r="AG50" i="9"/>
  <c r="AG75" i="9"/>
  <c r="AG81" i="9"/>
  <c r="AG23" i="9"/>
  <c r="AG31" i="9"/>
  <c r="AG44" i="9"/>
  <c r="AG55" i="9"/>
  <c r="AG84" i="9"/>
  <c r="AF167" i="4"/>
  <c r="AG19" i="9"/>
  <c r="AG52" i="9"/>
  <c r="AG60" i="9"/>
  <c r="AG59" i="9"/>
  <c r="AG73" i="9"/>
  <c r="AG80" i="9"/>
  <c r="AG79" i="9"/>
  <c r="AG35" i="9"/>
  <c r="AG20" i="9"/>
  <c r="AG36" i="9"/>
  <c r="AG47" i="9"/>
  <c r="AG42" i="9"/>
  <c r="AG67" i="9"/>
  <c r="AG30" i="9"/>
  <c r="AG7" i="9"/>
  <c r="AG16" i="9"/>
  <c r="AG21" i="9"/>
  <c r="AG83" i="9"/>
  <c r="L61" i="8"/>
  <c r="AG85" i="9"/>
  <c r="AH31" i="42"/>
  <c r="K31" i="36"/>
  <c r="O31" i="36" s="1"/>
  <c r="AG20" i="16"/>
  <c r="AG40" i="16"/>
  <c r="AG56" i="16"/>
  <c r="AG50" i="16"/>
  <c r="AG45" i="16"/>
  <c r="AG79" i="16"/>
  <c r="AF174" i="4"/>
  <c r="AG13" i="16"/>
  <c r="AG34" i="16"/>
  <c r="AG31" i="16"/>
  <c r="AG25" i="16"/>
  <c r="AG23" i="16"/>
  <c r="AG67" i="16"/>
  <c r="AG57" i="16"/>
  <c r="AG7" i="16"/>
  <c r="AG82" i="16"/>
  <c r="AG55" i="16"/>
  <c r="AG28" i="16"/>
  <c r="AG42" i="16"/>
  <c r="AG77" i="16"/>
  <c r="AG78" i="16"/>
  <c r="AG71" i="16"/>
  <c r="AG72" i="16"/>
  <c r="AG30" i="16"/>
  <c r="AG59" i="16"/>
  <c r="AG49" i="16"/>
  <c r="AG46" i="16"/>
  <c r="AG65" i="16"/>
  <c r="AG36" i="16"/>
  <c r="AG32" i="16"/>
  <c r="AG24" i="16"/>
  <c r="AG63" i="16"/>
  <c r="AG14" i="16"/>
  <c r="AG80" i="16"/>
  <c r="AG66" i="16"/>
  <c r="AG15" i="16"/>
  <c r="AG62" i="16"/>
  <c r="AG47" i="16"/>
  <c r="AG81" i="16"/>
  <c r="AG52" i="16"/>
  <c r="AG35" i="16"/>
  <c r="AG27" i="16"/>
  <c r="AG70" i="16"/>
  <c r="AG54" i="16"/>
  <c r="AG10" i="16"/>
  <c r="AG51" i="16"/>
  <c r="AG44" i="16"/>
  <c r="AG61" i="16"/>
  <c r="AG75" i="16"/>
  <c r="AG74" i="16"/>
  <c r="AG19" i="16"/>
  <c r="AG39" i="16"/>
  <c r="AG60" i="16"/>
  <c r="AG48" i="16"/>
  <c r="AG37" i="16"/>
  <c r="AG18" i="16"/>
  <c r="AG33" i="16"/>
  <c r="AG26" i="16"/>
  <c r="AG87" i="16"/>
  <c r="AG8" i="16"/>
  <c r="AG53" i="16"/>
  <c r="AG69" i="16"/>
  <c r="AG43" i="16"/>
  <c r="AG6" i="16"/>
  <c r="AG41" i="16"/>
  <c r="AG64" i="16"/>
  <c r="AG84" i="16"/>
  <c r="AG73" i="16"/>
  <c r="AG76" i="16"/>
  <c r="AG17" i="16"/>
  <c r="AG9" i="16"/>
  <c r="AG11" i="16"/>
  <c r="AG16" i="16"/>
  <c r="AG21" i="16"/>
  <c r="AG83" i="16"/>
  <c r="I100" i="4"/>
  <c r="I98" i="4"/>
  <c r="AG85" i="16"/>
  <c r="AH30" i="42"/>
  <c r="K30" i="36"/>
  <c r="O30" i="36" s="1"/>
  <c r="Y62" i="6"/>
  <c r="Y62" i="4" s="1"/>
  <c r="Y67" i="12"/>
  <c r="Y87" i="12" s="1"/>
  <c r="L124" i="4"/>
  <c r="AG30" i="36"/>
  <c r="X61" i="4"/>
  <c r="X67" i="6"/>
  <c r="X87" i="6" s="1"/>
  <c r="S49" i="18"/>
  <c r="S33" i="18"/>
  <c r="S18" i="18"/>
  <c r="S15" i="18"/>
  <c r="S42" i="18"/>
  <c r="S32" i="18"/>
  <c r="S53" i="18"/>
  <c r="S51" i="18"/>
  <c r="S52" i="18"/>
  <c r="S10" i="18"/>
  <c r="S35" i="18"/>
  <c r="S20" i="18"/>
  <c r="S19" i="18"/>
  <c r="S54" i="18"/>
  <c r="S34" i="18"/>
  <c r="R172" i="4"/>
  <c r="S55" i="18"/>
  <c r="S80" i="18"/>
  <c r="S70" i="18"/>
  <c r="S67" i="18"/>
  <c r="S71" i="18"/>
  <c r="S76" i="18"/>
  <c r="S63" i="18"/>
  <c r="S44" i="18"/>
  <c r="S57" i="18"/>
  <c r="S87" i="18"/>
  <c r="S47" i="18"/>
  <c r="S50" i="18"/>
  <c r="S41" i="18"/>
  <c r="S13" i="18"/>
  <c r="S64" i="18"/>
  <c r="S31" i="18"/>
  <c r="S14" i="18"/>
  <c r="S77" i="18"/>
  <c r="S40" i="18"/>
  <c r="S81" i="18"/>
  <c r="S79" i="18"/>
  <c r="S82" i="18"/>
  <c r="S59" i="18"/>
  <c r="S8" i="18"/>
  <c r="S78" i="18"/>
  <c r="S66" i="18"/>
  <c r="S72" i="18"/>
  <c r="S36" i="18"/>
  <c r="S61" i="18"/>
  <c r="S39" i="18"/>
  <c r="S73" i="18"/>
  <c r="S65" i="18"/>
  <c r="S84" i="18"/>
  <c r="S75" i="18"/>
  <c r="S62" i="18"/>
  <c r="S56" i="18"/>
  <c r="S69" i="18"/>
  <c r="S45" i="18"/>
  <c r="S43" i="18"/>
  <c r="S74" i="18"/>
  <c r="S48" i="18"/>
  <c r="S46" i="18"/>
  <c r="S60" i="18"/>
  <c r="S30" i="18"/>
  <c r="S7" i="18"/>
  <c r="S6" i="18"/>
  <c r="S16" i="18"/>
  <c r="S9" i="18"/>
  <c r="S37" i="18"/>
  <c r="S11" i="18"/>
  <c r="S17" i="18"/>
  <c r="S83" i="18"/>
  <c r="S21" i="18"/>
  <c r="A135" i="5"/>
  <c r="A13" i="5"/>
  <c r="K34" i="36"/>
  <c r="AH34" i="42"/>
  <c r="H99" i="36"/>
  <c r="R21" i="4"/>
  <c r="H29" i="42"/>
  <c r="AB61" i="12"/>
  <c r="W87" i="4"/>
  <c r="M10" i="42"/>
  <c r="N194" i="2"/>
  <c r="AF87" i="21"/>
  <c r="AG85" i="21" s="1"/>
  <c r="X92" i="6"/>
  <c r="X166" i="4"/>
  <c r="S28" i="18"/>
  <c r="V100" i="4"/>
  <c r="V98" i="4"/>
  <c r="AG85" i="17"/>
  <c r="M185" i="42"/>
  <c r="M189" i="42" s="1"/>
  <c r="L68" i="42"/>
  <c r="L123" i="42" s="1"/>
  <c r="X62" i="4"/>
  <c r="T152" i="4"/>
  <c r="T121" i="4"/>
  <c r="AF114" i="4"/>
  <c r="AG8" i="23"/>
  <c r="AG71" i="23"/>
  <c r="AG35" i="23"/>
  <c r="AG73" i="23"/>
  <c r="AG55" i="23"/>
  <c r="AG39" i="23"/>
  <c r="AG64" i="23"/>
  <c r="AG61" i="23"/>
  <c r="AG32" i="23"/>
  <c r="AG14" i="23"/>
  <c r="AG7" i="23"/>
  <c r="AG42" i="23"/>
  <c r="AG53" i="23"/>
  <c r="AG28" i="23"/>
  <c r="AG44" i="23"/>
  <c r="AG50" i="23"/>
  <c r="AG69" i="23"/>
  <c r="AG80" i="23"/>
  <c r="AG6" i="23"/>
  <c r="AG19" i="23"/>
  <c r="AG10" i="23"/>
  <c r="AG27" i="23"/>
  <c r="AG54" i="23"/>
  <c r="AG11" i="23"/>
  <c r="AG63" i="23"/>
  <c r="AG45" i="23"/>
  <c r="AG77" i="23"/>
  <c r="AG62" i="23"/>
  <c r="AG81" i="23"/>
  <c r="AG16" i="23"/>
  <c r="AG59" i="23"/>
  <c r="AG40" i="23"/>
  <c r="AG72" i="23"/>
  <c r="AG43" i="23"/>
  <c r="AG26" i="23"/>
  <c r="AG30" i="23"/>
  <c r="AG18" i="23"/>
  <c r="AG66" i="23"/>
  <c r="AG31" i="23"/>
  <c r="AG78" i="23"/>
  <c r="AG24" i="23"/>
  <c r="AG37" i="23"/>
  <c r="AG74" i="23"/>
  <c r="AG36" i="23"/>
  <c r="AG65" i="23"/>
  <c r="AG48" i="23"/>
  <c r="AG56" i="23"/>
  <c r="AG25" i="23"/>
  <c r="AG75" i="23"/>
  <c r="AF175" i="4"/>
  <c r="AG57" i="23"/>
  <c r="AG70" i="23"/>
  <c r="AG47" i="23"/>
  <c r="AG23" i="23"/>
  <c r="AG49" i="23"/>
  <c r="AG87" i="23"/>
  <c r="AG9" i="23"/>
  <c r="AG84" i="23"/>
  <c r="AG13" i="23"/>
  <c r="AG17" i="23"/>
  <c r="AG20" i="23"/>
  <c r="AG33" i="23"/>
  <c r="AG21" i="23"/>
  <c r="AG60" i="23"/>
  <c r="AG82" i="23"/>
  <c r="AG15" i="23"/>
  <c r="AG52" i="23"/>
  <c r="AG41" i="23"/>
  <c r="AG51" i="23"/>
  <c r="AG34" i="23"/>
  <c r="AG76" i="23"/>
  <c r="AG79" i="23"/>
  <c r="AG67" i="23"/>
  <c r="AG46" i="23"/>
  <c r="AG83" i="23"/>
  <c r="AG26" i="20"/>
  <c r="AG71" i="20"/>
  <c r="AG74" i="20"/>
  <c r="AG42" i="20"/>
  <c r="AG62" i="20"/>
  <c r="AG36" i="20"/>
  <c r="AG77" i="20"/>
  <c r="AG46" i="20"/>
  <c r="AG8" i="20"/>
  <c r="AG13" i="20"/>
  <c r="AG23" i="20"/>
  <c r="AG25" i="20"/>
  <c r="AG19" i="20"/>
  <c r="AG80" i="20"/>
  <c r="AG56" i="20"/>
  <c r="AG47" i="20"/>
  <c r="AG66" i="20"/>
  <c r="AG87" i="20"/>
  <c r="AG78" i="20"/>
  <c r="AG69" i="20"/>
  <c r="AG34" i="20"/>
  <c r="AG27" i="20"/>
  <c r="AG43" i="20"/>
  <c r="AG61" i="20"/>
  <c r="AG53" i="20"/>
  <c r="AG57" i="20"/>
  <c r="AG70" i="20"/>
  <c r="AG76" i="20"/>
  <c r="AG72" i="20"/>
  <c r="AG18" i="20"/>
  <c r="AG39" i="20"/>
  <c r="AG48" i="20"/>
  <c r="AG44" i="20"/>
  <c r="AG64" i="20"/>
  <c r="AG7" i="20"/>
  <c r="AG65" i="20"/>
  <c r="AG30" i="20"/>
  <c r="AG49" i="20"/>
  <c r="AG60" i="20"/>
  <c r="AG79" i="20"/>
  <c r="AG32" i="20"/>
  <c r="AG33" i="20"/>
  <c r="AG73" i="20"/>
  <c r="AG10" i="20"/>
  <c r="AG24" i="20"/>
  <c r="AG45" i="20"/>
  <c r="AG84" i="20"/>
  <c r="AG20" i="20"/>
  <c r="AG59" i="20"/>
  <c r="AG40" i="20"/>
  <c r="AG51" i="20"/>
  <c r="AF176" i="4"/>
  <c r="AG52" i="20"/>
  <c r="AG63" i="20"/>
  <c r="AG55" i="20"/>
  <c r="AG41" i="20"/>
  <c r="AG54" i="20"/>
  <c r="AG15" i="20"/>
  <c r="AG14" i="20"/>
  <c r="AG82" i="20"/>
  <c r="AG75" i="20"/>
  <c r="AG35" i="20"/>
  <c r="AG28" i="20"/>
  <c r="AG67" i="20"/>
  <c r="AG50" i="20"/>
  <c r="AG6" i="20"/>
  <c r="AG31" i="20"/>
  <c r="AG81" i="20"/>
  <c r="AG17" i="20"/>
  <c r="AG9" i="20"/>
  <c r="AG16" i="20"/>
  <c r="AG37" i="20"/>
  <c r="AG11" i="20"/>
  <c r="AG21" i="20"/>
  <c r="AG83" i="20"/>
  <c r="P192" i="2"/>
  <c r="O13" i="42" s="1"/>
  <c r="O185" i="2"/>
  <c r="O208" i="2" s="1"/>
  <c r="N195" i="42" s="1"/>
  <c r="O189" i="2"/>
  <c r="F114" i="4"/>
  <c r="R28" i="4"/>
  <c r="F136" i="42"/>
  <c r="D133" i="36"/>
  <c r="R133" i="42"/>
  <c r="R136" i="42" s="1"/>
  <c r="R135" i="12"/>
  <c r="R31" i="42"/>
  <c r="D31" i="36"/>
  <c r="H31" i="36" s="1"/>
  <c r="S55" i="19"/>
  <c r="S10" i="19"/>
  <c r="S70" i="19"/>
  <c r="S15" i="19"/>
  <c r="S48" i="19"/>
  <c r="S47" i="19"/>
  <c r="S37" i="19"/>
  <c r="S56" i="19"/>
  <c r="S73" i="19"/>
  <c r="S82" i="19"/>
  <c r="S53" i="19"/>
  <c r="S44" i="19"/>
  <c r="S21" i="19"/>
  <c r="S77" i="19"/>
  <c r="S34" i="19"/>
  <c r="R173" i="4"/>
  <c r="S61" i="19"/>
  <c r="S32" i="19"/>
  <c r="S28" i="19"/>
  <c r="S59" i="19"/>
  <c r="S14" i="19"/>
  <c r="S66" i="19"/>
  <c r="S72" i="19"/>
  <c r="S50" i="19"/>
  <c r="S20" i="19"/>
  <c r="S7" i="19"/>
  <c r="S84" i="19"/>
  <c r="S78" i="19"/>
  <c r="S31" i="19"/>
  <c r="S60" i="19"/>
  <c r="S30" i="19"/>
  <c r="S13" i="19"/>
  <c r="S6" i="19"/>
  <c r="S54" i="19"/>
  <c r="S17" i="19"/>
  <c r="S75" i="19"/>
  <c r="S80" i="19"/>
  <c r="S69" i="19"/>
  <c r="S45" i="19"/>
  <c r="S36" i="19"/>
  <c r="S64" i="19"/>
  <c r="S41" i="19"/>
  <c r="S18" i="19"/>
  <c r="S65" i="19"/>
  <c r="S19" i="19"/>
  <c r="S43" i="19"/>
  <c r="S35" i="19"/>
  <c r="S63" i="19"/>
  <c r="S52" i="19"/>
  <c r="S16" i="19"/>
  <c r="S74" i="19"/>
  <c r="S40" i="19"/>
  <c r="S33" i="19"/>
  <c r="S87" i="19"/>
  <c r="S76" i="19"/>
  <c r="S8" i="19"/>
  <c r="S62" i="19"/>
  <c r="S71" i="19"/>
  <c r="S81" i="19"/>
  <c r="S79" i="19"/>
  <c r="S49" i="19"/>
  <c r="S46" i="19"/>
  <c r="S42" i="19"/>
  <c r="S67" i="19"/>
  <c r="S9" i="19"/>
  <c r="S11" i="19"/>
  <c r="S39" i="19"/>
  <c r="S57" i="19"/>
  <c r="S51" i="19"/>
  <c r="S83" i="19"/>
  <c r="E68" i="36"/>
  <c r="AC136" i="8"/>
  <c r="AB144" i="8"/>
  <c r="AB62" i="8" s="1"/>
  <c r="X89" i="4"/>
  <c r="Z21" i="42"/>
  <c r="X170" i="4"/>
  <c r="U68" i="36"/>
  <c r="AO198" i="2"/>
  <c r="AO202" i="2" s="1"/>
  <c r="AP198" i="2" s="1"/>
  <c r="AP202" i="2" s="1"/>
  <c r="AQ198" i="2" s="1"/>
  <c r="AQ202" i="2" s="1"/>
  <c r="O180" i="42"/>
  <c r="P173" i="42"/>
  <c r="P176" i="42" s="1"/>
  <c r="AF120" i="4"/>
  <c r="T158" i="4"/>
  <c r="X158" i="4" s="1"/>
  <c r="R101" i="4"/>
  <c r="M136" i="8"/>
  <c r="L144" i="8"/>
  <c r="L62" i="8" s="1"/>
  <c r="AG55" i="19"/>
  <c r="AG84" i="19"/>
  <c r="AG66" i="19"/>
  <c r="AG77" i="19"/>
  <c r="AG49" i="19"/>
  <c r="AF173" i="4"/>
  <c r="AG60" i="19"/>
  <c r="AG74" i="19"/>
  <c r="AG59" i="19"/>
  <c r="AG80" i="19"/>
  <c r="AG17" i="19"/>
  <c r="AG64" i="19"/>
  <c r="AG15" i="19"/>
  <c r="AG33" i="19"/>
  <c r="AG20" i="19"/>
  <c r="AG27" i="19"/>
  <c r="AG39" i="19"/>
  <c r="AG75" i="19"/>
  <c r="AG71" i="19"/>
  <c r="AG8" i="19"/>
  <c r="AG54" i="19"/>
  <c r="AG76" i="19"/>
  <c r="AG40" i="19"/>
  <c r="AG18" i="19"/>
  <c r="AG7" i="19"/>
  <c r="AG25" i="19"/>
  <c r="AG81" i="19"/>
  <c r="AG87" i="19"/>
  <c r="AG78" i="19"/>
  <c r="AG31" i="19"/>
  <c r="AG52" i="19"/>
  <c r="AG36" i="19"/>
  <c r="AG63" i="19"/>
  <c r="AG24" i="19"/>
  <c r="AG62" i="19"/>
  <c r="AG6" i="19"/>
  <c r="AG72" i="19"/>
  <c r="AG19" i="19"/>
  <c r="AG61" i="19"/>
  <c r="AG28" i="19"/>
  <c r="AG34" i="19"/>
  <c r="AG70" i="19"/>
  <c r="AG42" i="19"/>
  <c r="AG14" i="19"/>
  <c r="AG26" i="19"/>
  <c r="AG32" i="19"/>
  <c r="AG65" i="19"/>
  <c r="AG13" i="19"/>
  <c r="AG82" i="19"/>
  <c r="AG9" i="19"/>
  <c r="AG69" i="19"/>
  <c r="AG53" i="19"/>
  <c r="AG11" i="19"/>
  <c r="AG67" i="19"/>
  <c r="AG48" i="19"/>
  <c r="AG44" i="19"/>
  <c r="AG35" i="19"/>
  <c r="AG41" i="19"/>
  <c r="AG10" i="19"/>
  <c r="AG23" i="19"/>
  <c r="AG79" i="19"/>
  <c r="AG56" i="19"/>
  <c r="AG73" i="19"/>
  <c r="AG16" i="19"/>
  <c r="AG43" i="19"/>
  <c r="AG50" i="19"/>
  <c r="AG45" i="19"/>
  <c r="AG47" i="19"/>
  <c r="AG21" i="19"/>
  <c r="AG46" i="19"/>
  <c r="AG30" i="19"/>
  <c r="AG51" i="19"/>
  <c r="AG57" i="19"/>
  <c r="AG37" i="19"/>
  <c r="AG83" i="19"/>
  <c r="V119" i="4"/>
  <c r="V87" i="4"/>
  <c r="AF99" i="42"/>
  <c r="I67" i="4"/>
  <c r="N131" i="12"/>
  <c r="O121" i="12"/>
  <c r="F125" i="32"/>
  <c r="F47" i="42"/>
  <c r="E137" i="32"/>
  <c r="D32" i="36"/>
  <c r="H32" i="36" s="1"/>
  <c r="R32" i="42"/>
  <c r="L193" i="42"/>
  <c r="L196" i="42" s="1"/>
  <c r="K91" i="42"/>
  <c r="K32" i="36"/>
  <c r="O32" i="36" s="1"/>
  <c r="AH32" i="42"/>
  <c r="AG80" i="17"/>
  <c r="AG78" i="17"/>
  <c r="AG49" i="17"/>
  <c r="AG63" i="17"/>
  <c r="AG48" i="17"/>
  <c r="AG87" i="17"/>
  <c r="AG35" i="17"/>
  <c r="AG13" i="17"/>
  <c r="AG82" i="17"/>
  <c r="AG54" i="17"/>
  <c r="AG26" i="17"/>
  <c r="AG70" i="17"/>
  <c r="AG10" i="17"/>
  <c r="AG79" i="17"/>
  <c r="AG60" i="17"/>
  <c r="AG76" i="17"/>
  <c r="AG19" i="17"/>
  <c r="AG62" i="17"/>
  <c r="AG73" i="17"/>
  <c r="AG56" i="17"/>
  <c r="AG14" i="17"/>
  <c r="AG44" i="17"/>
  <c r="AG39" i="17"/>
  <c r="AG61" i="17"/>
  <c r="AG42" i="17"/>
  <c r="AG40" i="17"/>
  <c r="AG67" i="17"/>
  <c r="AG69" i="17"/>
  <c r="AG72" i="17"/>
  <c r="AG53" i="17"/>
  <c r="AG55" i="17"/>
  <c r="AG31" i="17"/>
  <c r="AG64" i="17"/>
  <c r="AG71" i="17"/>
  <c r="AG33" i="17"/>
  <c r="AG18" i="17"/>
  <c r="AG75" i="17"/>
  <c r="AG15" i="17"/>
  <c r="AG66" i="17"/>
  <c r="AG8" i="17"/>
  <c r="AG20" i="17"/>
  <c r="AG59" i="17"/>
  <c r="AG74" i="17"/>
  <c r="AG41" i="17"/>
  <c r="AG36" i="17"/>
  <c r="AG84" i="17"/>
  <c r="AG34" i="17"/>
  <c r="AG81" i="17"/>
  <c r="AG65" i="17"/>
  <c r="AG32" i="17"/>
  <c r="AG24" i="17"/>
  <c r="AG23" i="17"/>
  <c r="AG77" i="17"/>
  <c r="AG27" i="17"/>
  <c r="AG43" i="17"/>
  <c r="AG50" i="17"/>
  <c r="AG52" i="17"/>
  <c r="AG25" i="17"/>
  <c r="AG46" i="17"/>
  <c r="AG45" i="17"/>
  <c r="AG47" i="17"/>
  <c r="AG6" i="17"/>
  <c r="AG9" i="17"/>
  <c r="AG17" i="17"/>
  <c r="AG51" i="17"/>
  <c r="AG30" i="17"/>
  <c r="AG28" i="17"/>
  <c r="AG7" i="17"/>
  <c r="AG37" i="17"/>
  <c r="AG57" i="17"/>
  <c r="AG16" i="17"/>
  <c r="H154" i="4"/>
  <c r="D30" i="36"/>
  <c r="R30" i="42"/>
  <c r="S133" i="42"/>
  <c r="R87" i="21"/>
  <c r="S85" i="21" s="1"/>
  <c r="Z62" i="12"/>
  <c r="Z147" i="12"/>
  <c r="R87" i="17"/>
  <c r="S28" i="17" s="1"/>
  <c r="AG85" i="19"/>
  <c r="AG21" i="17"/>
  <c r="K183" i="8"/>
  <c r="L15" i="42"/>
  <c r="Z61" i="8"/>
  <c r="Z183" i="8"/>
  <c r="R33" i="42"/>
  <c r="D33" i="36"/>
  <c r="H33" i="36" s="1"/>
  <c r="AG85" i="23"/>
  <c r="AD123" i="12"/>
  <c r="AC131" i="12"/>
  <c r="R115" i="4"/>
  <c r="F153" i="4"/>
  <c r="J153" i="4" s="1"/>
  <c r="M195" i="42"/>
  <c r="G116" i="4"/>
  <c r="N181" i="42"/>
  <c r="N94" i="42" s="1"/>
  <c r="F94" i="36" s="1"/>
  <c r="N49" i="42"/>
  <c r="N117" i="42"/>
  <c r="F117" i="36" s="1"/>
  <c r="AF85" i="4"/>
  <c r="K33" i="36"/>
  <c r="O33" i="36" s="1"/>
  <c r="AH33" i="42"/>
  <c r="M61" i="12"/>
  <c r="Q132" i="32"/>
  <c r="E134" i="32"/>
  <c r="T87" i="4"/>
  <c r="AB136" i="12"/>
  <c r="AA144" i="12"/>
  <c r="Y61" i="6"/>
  <c r="Y67" i="8"/>
  <c r="Y87" i="8" s="1"/>
  <c r="K61" i="6"/>
  <c r="K67" i="8"/>
  <c r="K87" i="8" s="1"/>
  <c r="S47" i="11"/>
  <c r="S46" i="11"/>
  <c r="S63" i="11"/>
  <c r="S64" i="11"/>
  <c r="S56" i="11"/>
  <c r="S9" i="11"/>
  <c r="S41" i="11"/>
  <c r="S40" i="11"/>
  <c r="S34" i="11"/>
  <c r="S11" i="11"/>
  <c r="S65" i="11"/>
  <c r="S81" i="11"/>
  <c r="S20" i="11"/>
  <c r="S15" i="11"/>
  <c r="S7" i="11"/>
  <c r="S37" i="11"/>
  <c r="S73" i="11"/>
  <c r="S76" i="11"/>
  <c r="S55" i="11"/>
  <c r="S53" i="11"/>
  <c r="S77" i="11"/>
  <c r="S84" i="11"/>
  <c r="S16" i="11"/>
  <c r="S50" i="11"/>
  <c r="S66" i="11"/>
  <c r="S61" i="11"/>
  <c r="S60" i="11"/>
  <c r="S31" i="11"/>
  <c r="S43" i="11"/>
  <c r="S39" i="11"/>
  <c r="S33" i="11"/>
  <c r="S8" i="11"/>
  <c r="S18" i="11"/>
  <c r="S10" i="11"/>
  <c r="S48" i="11"/>
  <c r="S72" i="11"/>
  <c r="S59" i="11"/>
  <c r="S67" i="11"/>
  <c r="S44" i="11"/>
  <c r="S36" i="11"/>
  <c r="S28" i="11"/>
  <c r="S52" i="11"/>
  <c r="S19" i="11"/>
  <c r="S14" i="11"/>
  <c r="S6" i="11"/>
  <c r="S69" i="11"/>
  <c r="S51" i="11"/>
  <c r="S87" i="11"/>
  <c r="S30" i="11"/>
  <c r="S49" i="11"/>
  <c r="S45" i="11"/>
  <c r="S70" i="11"/>
  <c r="S62" i="11"/>
  <c r="S21" i="11"/>
  <c r="S32" i="11"/>
  <c r="S42" i="11"/>
  <c r="S35" i="11"/>
  <c r="S54" i="11"/>
  <c r="S79" i="11"/>
  <c r="S17" i="11"/>
  <c r="S13" i="11"/>
  <c r="S78" i="11"/>
  <c r="S71" i="11"/>
  <c r="S74" i="11"/>
  <c r="S80" i="11"/>
  <c r="S82" i="11"/>
  <c r="S75" i="11"/>
  <c r="S57" i="11"/>
  <c r="R169" i="4"/>
  <c r="S83" i="11"/>
  <c r="S85" i="9"/>
  <c r="S85" i="10"/>
  <c r="I158" i="4" l="1"/>
  <c r="H87" i="4"/>
  <c r="H91" i="4" s="1"/>
  <c r="G87" i="4"/>
  <c r="P102" i="42"/>
  <c r="O140" i="42"/>
  <c r="O146" i="42" s="1"/>
  <c r="H158" i="4"/>
  <c r="R85" i="20"/>
  <c r="L176" i="4"/>
  <c r="L105" i="4"/>
  <c r="L34" i="42" s="1"/>
  <c r="G105" i="4"/>
  <c r="G176" i="4"/>
  <c r="G180" i="4" s="1"/>
  <c r="G98" i="4"/>
  <c r="M105" i="4"/>
  <c r="M34" i="42" s="1"/>
  <c r="M176" i="4"/>
  <c r="H176" i="4"/>
  <c r="H180" i="4" s="1"/>
  <c r="H105" i="4"/>
  <c r="N176" i="4"/>
  <c r="N105" i="4"/>
  <c r="N34" i="42" s="1"/>
  <c r="Q105" i="4"/>
  <c r="Q34" i="42" s="1"/>
  <c r="Q176" i="4"/>
  <c r="I105" i="4"/>
  <c r="I34" i="42" s="1"/>
  <c r="I176" i="4"/>
  <c r="I180" i="4" s="1"/>
  <c r="O105" i="4"/>
  <c r="O34" i="42" s="1"/>
  <c r="O176" i="4"/>
  <c r="K105" i="4"/>
  <c r="K34" i="42" s="1"/>
  <c r="K176" i="4"/>
  <c r="G158" i="4"/>
  <c r="R69" i="4"/>
  <c r="R85" i="4" s="1"/>
  <c r="F85" i="4"/>
  <c r="J105" i="4"/>
  <c r="J34" i="42" s="1"/>
  <c r="J176" i="4"/>
  <c r="J180" i="4" s="1"/>
  <c r="P105" i="4"/>
  <c r="P34" i="42" s="1"/>
  <c r="P176" i="4"/>
  <c r="F105" i="4"/>
  <c r="F107" i="4" s="1"/>
  <c r="F176" i="4"/>
  <c r="F180" i="4" s="1"/>
  <c r="I25" i="42"/>
  <c r="I26" i="42"/>
  <c r="N168" i="42"/>
  <c r="M93" i="42"/>
  <c r="W160" i="42"/>
  <c r="W163" i="42" s="1"/>
  <c r="V167" i="42"/>
  <c r="J67" i="4"/>
  <c r="R135" i="4"/>
  <c r="O34" i="36"/>
  <c r="AG32" i="36"/>
  <c r="AL32" i="36" s="1"/>
  <c r="F20" i="36"/>
  <c r="M15" i="42"/>
  <c r="M18" i="42"/>
  <c r="F11" i="36"/>
  <c r="N19" i="42"/>
  <c r="F14" i="36"/>
  <c r="N22" i="42"/>
  <c r="F22" i="36" s="1"/>
  <c r="X67" i="4"/>
  <c r="X87" i="4" s="1"/>
  <c r="H140" i="4"/>
  <c r="L183" i="8"/>
  <c r="L62" i="12"/>
  <c r="L67" i="12" s="1"/>
  <c r="L87" i="12" s="1"/>
  <c r="L147" i="12"/>
  <c r="N134" i="12"/>
  <c r="M144" i="12"/>
  <c r="K89" i="4"/>
  <c r="K170" i="4"/>
  <c r="K21" i="42"/>
  <c r="E21" i="36" s="1"/>
  <c r="H30" i="36"/>
  <c r="P193" i="2"/>
  <c r="O14" i="42" s="1"/>
  <c r="O22" i="42" s="1"/>
  <c r="P190" i="2"/>
  <c r="O11" i="42" s="1"/>
  <c r="O19" i="42" s="1"/>
  <c r="P191" i="2"/>
  <c r="O12" i="42" s="1"/>
  <c r="O20" i="42" s="1"/>
  <c r="F12" i="36"/>
  <c r="H182" i="4"/>
  <c r="U107" i="4"/>
  <c r="U109" i="4" s="1"/>
  <c r="A51" i="5"/>
  <c r="A173" i="5"/>
  <c r="S85" i="17"/>
  <c r="S21" i="17"/>
  <c r="F154" i="4"/>
  <c r="J154" i="4" s="1"/>
  <c r="R116" i="4"/>
  <c r="G121" i="4"/>
  <c r="I119" i="4"/>
  <c r="I87" i="4"/>
  <c r="N136" i="8"/>
  <c r="M144" i="8"/>
  <c r="M62" i="8" s="1"/>
  <c r="X98" i="4"/>
  <c r="X100" i="4"/>
  <c r="O129" i="8"/>
  <c r="N131" i="8"/>
  <c r="W91" i="4"/>
  <c r="W182" i="4"/>
  <c r="W184" i="4" s="1"/>
  <c r="X119" i="4"/>
  <c r="F140" i="4"/>
  <c r="N10" i="42"/>
  <c r="N18" i="42" s="1"/>
  <c r="O194" i="2"/>
  <c r="AL30" i="36"/>
  <c r="H90" i="42"/>
  <c r="I200" i="42"/>
  <c r="I203" i="42" s="1"/>
  <c r="W89" i="42"/>
  <c r="F29" i="42"/>
  <c r="Q133" i="4"/>
  <c r="AF148" i="4"/>
  <c r="X29" i="42"/>
  <c r="X40" i="42" s="1"/>
  <c r="V107" i="4"/>
  <c r="V109" i="4" s="1"/>
  <c r="L61" i="6"/>
  <c r="L67" i="8"/>
  <c r="L87" i="8" s="1"/>
  <c r="U91" i="4"/>
  <c r="U182" i="4"/>
  <c r="U184" i="4" s="1"/>
  <c r="H133" i="36"/>
  <c r="H136" i="36" s="1"/>
  <c r="D136" i="36"/>
  <c r="AC136" i="12"/>
  <c r="AB144" i="12"/>
  <c r="S33" i="17"/>
  <c r="S54" i="17"/>
  <c r="S14" i="17"/>
  <c r="S41" i="17"/>
  <c r="S42" i="17"/>
  <c r="S65" i="17"/>
  <c r="S48" i="17"/>
  <c r="S10" i="17"/>
  <c r="S64" i="17"/>
  <c r="S60" i="17"/>
  <c r="S82" i="17"/>
  <c r="S40" i="17"/>
  <c r="S31" i="17"/>
  <c r="S15" i="17"/>
  <c r="S74" i="17"/>
  <c r="S46" i="17"/>
  <c r="S50" i="17"/>
  <c r="S79" i="17"/>
  <c r="S56" i="17"/>
  <c r="S80" i="17"/>
  <c r="S72" i="17"/>
  <c r="S43" i="17"/>
  <c r="S61" i="17"/>
  <c r="S18" i="17"/>
  <c r="S71" i="17"/>
  <c r="S32" i="17"/>
  <c r="S34" i="17"/>
  <c r="S78" i="17"/>
  <c r="S55" i="17"/>
  <c r="S76" i="17"/>
  <c r="S87" i="17"/>
  <c r="S13" i="17"/>
  <c r="S35" i="17"/>
  <c r="S27" i="17"/>
  <c r="S81" i="17"/>
  <c r="S62" i="17"/>
  <c r="S75" i="17"/>
  <c r="S53" i="17"/>
  <c r="S52" i="17"/>
  <c r="S8" i="17"/>
  <c r="S73" i="17"/>
  <c r="S66" i="17"/>
  <c r="S77" i="17"/>
  <c r="S69" i="17"/>
  <c r="S63" i="17"/>
  <c r="S45" i="17"/>
  <c r="S36" i="17"/>
  <c r="S44" i="17"/>
  <c r="S19" i="17"/>
  <c r="S20" i="17"/>
  <c r="S84" i="17"/>
  <c r="S49" i="17"/>
  <c r="S70" i="17"/>
  <c r="S47" i="17"/>
  <c r="S59" i="17"/>
  <c r="S39" i="17"/>
  <c r="S67" i="17"/>
  <c r="S57" i="17"/>
  <c r="S30" i="17"/>
  <c r="S7" i="17"/>
  <c r="S51" i="17"/>
  <c r="S17" i="17"/>
  <c r="S6" i="17"/>
  <c r="S37" i="17"/>
  <c r="S25" i="17"/>
  <c r="S11" i="17"/>
  <c r="S23" i="17"/>
  <c r="S24" i="17"/>
  <c r="S83" i="17"/>
  <c r="S26" i="17"/>
  <c r="S16" i="17"/>
  <c r="S9" i="17"/>
  <c r="E139" i="32"/>
  <c r="E141" i="32" s="1"/>
  <c r="G138" i="4"/>
  <c r="T157" i="4"/>
  <c r="V121" i="4"/>
  <c r="Q139" i="4"/>
  <c r="R139" i="4" s="1"/>
  <c r="P185" i="2"/>
  <c r="P208" i="2" s="1"/>
  <c r="P189" i="2"/>
  <c r="Q192" i="2"/>
  <c r="P13" i="42" s="1"/>
  <c r="J25" i="42"/>
  <c r="O209" i="2"/>
  <c r="P206" i="2" s="1"/>
  <c r="Z61" i="6"/>
  <c r="Z67" i="8"/>
  <c r="Z87" i="8" s="1"/>
  <c r="V182" i="4"/>
  <c r="V184" i="4" s="1"/>
  <c r="V91" i="4"/>
  <c r="F52" i="42"/>
  <c r="F116" i="42"/>
  <c r="F93" i="4"/>
  <c r="X152" i="4"/>
  <c r="X180" i="4"/>
  <c r="I29" i="42"/>
  <c r="D25" i="36"/>
  <c r="Z62" i="6"/>
  <c r="Z67" i="12"/>
  <c r="Z87" i="12" s="1"/>
  <c r="F127" i="32"/>
  <c r="Q173" i="42"/>
  <c r="Q176" i="42" s="1"/>
  <c r="P180" i="42"/>
  <c r="A136" i="5"/>
  <c r="A14" i="5"/>
  <c r="Y92" i="6"/>
  <c r="Y166" i="4"/>
  <c r="Y61" i="4"/>
  <c r="Y67" i="4" s="1"/>
  <c r="Y67" i="6"/>
  <c r="Y87" i="6" s="1"/>
  <c r="AG99" i="42"/>
  <c r="N95" i="4"/>
  <c r="F49" i="36"/>
  <c r="K129" i="42"/>
  <c r="E91" i="36"/>
  <c r="O49" i="42"/>
  <c r="O181" i="42"/>
  <c r="O94" i="42" s="1"/>
  <c r="O117" i="42"/>
  <c r="AD136" i="8"/>
  <c r="AC144" i="8"/>
  <c r="AC62" i="8" s="1"/>
  <c r="AA21" i="42"/>
  <c r="L21" i="36" s="1"/>
  <c r="Y89" i="4"/>
  <c r="Y170" i="4"/>
  <c r="V40" i="42"/>
  <c r="AA183" i="8"/>
  <c r="AA61" i="8"/>
  <c r="T91" i="4"/>
  <c r="T109" i="4"/>
  <c r="T182" i="4"/>
  <c r="T184" i="4" s="1"/>
  <c r="AC61" i="12"/>
  <c r="S60" i="21"/>
  <c r="S77" i="21"/>
  <c r="S21" i="21"/>
  <c r="S47" i="21"/>
  <c r="S33" i="21"/>
  <c r="S59" i="21"/>
  <c r="S76" i="21"/>
  <c r="S30" i="21"/>
  <c r="S31" i="21"/>
  <c r="S46" i="21"/>
  <c r="S53" i="21"/>
  <c r="S66" i="21"/>
  <c r="S8" i="21"/>
  <c r="S24" i="21"/>
  <c r="S42" i="21"/>
  <c r="S43" i="21"/>
  <c r="S11" i="21"/>
  <c r="S36" i="21"/>
  <c r="S81" i="21"/>
  <c r="S17" i="21"/>
  <c r="S25" i="21"/>
  <c r="S57" i="21"/>
  <c r="S10" i="21"/>
  <c r="S78" i="21"/>
  <c r="S32" i="21"/>
  <c r="S45" i="21"/>
  <c r="S62" i="21"/>
  <c r="S83" i="21"/>
  <c r="S48" i="21"/>
  <c r="S14" i="21"/>
  <c r="S27" i="21"/>
  <c r="S35" i="21"/>
  <c r="S61" i="21"/>
  <c r="S26" i="21"/>
  <c r="S79" i="21"/>
  <c r="S7" i="21"/>
  <c r="S13" i="21"/>
  <c r="S39" i="21"/>
  <c r="S6" i="21"/>
  <c r="S44" i="21"/>
  <c r="S82" i="21"/>
  <c r="S54" i="21"/>
  <c r="S20" i="21"/>
  <c r="S75" i="21"/>
  <c r="S19" i="21"/>
  <c r="S64" i="21"/>
  <c r="S63" i="21"/>
  <c r="S37" i="21"/>
  <c r="S56" i="21"/>
  <c r="S55" i="21"/>
  <c r="S40" i="21"/>
  <c r="S41" i="21"/>
  <c r="S87" i="21"/>
  <c r="S34" i="21"/>
  <c r="S9" i="21"/>
  <c r="S15" i="21"/>
  <c r="S23" i="21"/>
  <c r="S72" i="21"/>
  <c r="S51" i="21"/>
  <c r="S80" i="21"/>
  <c r="S65" i="21"/>
  <c r="S67" i="21"/>
  <c r="S52" i="21"/>
  <c r="S50" i="21"/>
  <c r="S18" i="21"/>
  <c r="S16" i="21"/>
  <c r="S49" i="21"/>
  <c r="S28" i="21"/>
  <c r="S70" i="21"/>
  <c r="S71" i="21"/>
  <c r="S73" i="21"/>
  <c r="S69" i="21"/>
  <c r="S74" i="21"/>
  <c r="S84" i="21"/>
  <c r="M193" i="42"/>
  <c r="M196" i="42" s="1"/>
  <c r="L91" i="42"/>
  <c r="L129" i="42" s="1"/>
  <c r="V68" i="36"/>
  <c r="V123" i="36" s="1"/>
  <c r="AR198" i="2"/>
  <c r="AR202" i="2" s="1"/>
  <c r="AS198" i="2" s="1"/>
  <c r="AS202" i="2" s="1"/>
  <c r="AT198" i="2" s="1"/>
  <c r="AT202" i="2" s="1"/>
  <c r="W68" i="36" s="1"/>
  <c r="F152" i="4"/>
  <c r="R114" i="4"/>
  <c r="AC123" i="8"/>
  <c r="AB131" i="8"/>
  <c r="Q125" i="8"/>
  <c r="K67" i="6"/>
  <c r="K87" i="6" s="1"/>
  <c r="K61" i="4"/>
  <c r="F131" i="32"/>
  <c r="F134" i="32" s="1"/>
  <c r="F74" i="42"/>
  <c r="AE123" i="12"/>
  <c r="AD131" i="12"/>
  <c r="P121" i="12"/>
  <c r="O131" i="12"/>
  <c r="U123" i="36"/>
  <c r="N61" i="12"/>
  <c r="AG24" i="21"/>
  <c r="AG14" i="21"/>
  <c r="AG75" i="21"/>
  <c r="AG72" i="21"/>
  <c r="AG79" i="21"/>
  <c r="AG82" i="21"/>
  <c r="AG60" i="21"/>
  <c r="AG45" i="21"/>
  <c r="AG78" i="21"/>
  <c r="AG56" i="21"/>
  <c r="AG46" i="21"/>
  <c r="AG18" i="21"/>
  <c r="AG77" i="21"/>
  <c r="AG87" i="21"/>
  <c r="AG8" i="21"/>
  <c r="AG28" i="21"/>
  <c r="AG26" i="21"/>
  <c r="AG11" i="21"/>
  <c r="AG47" i="21"/>
  <c r="AG50" i="21"/>
  <c r="AG63" i="21"/>
  <c r="AG6" i="21"/>
  <c r="AG62" i="21"/>
  <c r="AG30" i="21"/>
  <c r="AG33" i="21"/>
  <c r="AG41" i="21"/>
  <c r="AG73" i="21"/>
  <c r="AG61" i="21"/>
  <c r="AG40" i="21"/>
  <c r="AG9" i="21"/>
  <c r="AG10" i="21"/>
  <c r="AG23" i="21"/>
  <c r="AG39" i="21"/>
  <c r="AG17" i="21"/>
  <c r="AG81" i="21"/>
  <c r="AG66" i="21"/>
  <c r="AG16" i="21"/>
  <c r="AG20" i="21"/>
  <c r="AG83" i="21"/>
  <c r="AG57" i="21"/>
  <c r="AG43" i="21"/>
  <c r="AG64" i="21"/>
  <c r="AG70" i="21"/>
  <c r="AG21" i="21"/>
  <c r="AG49" i="21"/>
  <c r="AG35" i="21"/>
  <c r="AG25" i="21"/>
  <c r="AG42" i="21"/>
  <c r="AG15" i="21"/>
  <c r="AG13" i="21"/>
  <c r="AG27" i="21"/>
  <c r="AG7" i="21"/>
  <c r="AG80" i="21"/>
  <c r="AG76" i="21"/>
  <c r="AG31" i="21"/>
  <c r="AG44" i="21"/>
  <c r="AG19" i="21"/>
  <c r="AG59" i="21"/>
  <c r="AG34" i="21"/>
  <c r="AG36" i="21"/>
  <c r="AG67" i="21"/>
  <c r="AG32" i="21"/>
  <c r="AG37" i="21"/>
  <c r="AG48" i="21"/>
  <c r="AG74" i="21"/>
  <c r="AG71" i="21"/>
  <c r="AG69" i="21"/>
  <c r="AG84" i="21"/>
  <c r="J100" i="4"/>
  <c r="J98" i="4"/>
  <c r="M61" i="8"/>
  <c r="W107" i="4"/>
  <c r="W109" i="4" s="1"/>
  <c r="Y29" i="42"/>
  <c r="AA62" i="12"/>
  <c r="AA147" i="12"/>
  <c r="K92" i="6"/>
  <c r="K166" i="4"/>
  <c r="G91" i="4"/>
  <c r="G182" i="4"/>
  <c r="M68" i="42"/>
  <c r="M123" i="42" s="1"/>
  <c r="N185" i="42"/>
  <c r="N189" i="42" s="1"/>
  <c r="Q134" i="4"/>
  <c r="R134" i="4" s="1"/>
  <c r="K136" i="36"/>
  <c r="O133" i="36"/>
  <c r="O136" i="36" s="1"/>
  <c r="J119" i="4"/>
  <c r="J121" i="4" s="1"/>
  <c r="J87" i="4"/>
  <c r="I107" i="4" l="1"/>
  <c r="Q102" i="42"/>
  <c r="P140" i="42"/>
  <c r="P146" i="42" s="1"/>
  <c r="G184" i="4"/>
  <c r="G34" i="36"/>
  <c r="H34" i="42"/>
  <c r="H40" i="42" s="1"/>
  <c r="H107" i="4"/>
  <c r="H109" i="4" s="1"/>
  <c r="H184" i="4"/>
  <c r="F34" i="42"/>
  <c r="F40" i="42" s="1"/>
  <c r="R105" i="4"/>
  <c r="G34" i="42"/>
  <c r="G40" i="42" s="1"/>
  <c r="G107" i="4"/>
  <c r="G109" i="4" s="1"/>
  <c r="E34" i="36"/>
  <c r="F34" i="36"/>
  <c r="R87" i="20"/>
  <c r="S85" i="20" s="1"/>
  <c r="F120" i="4"/>
  <c r="F87" i="4"/>
  <c r="F109" i="4" s="1"/>
  <c r="W167" i="42"/>
  <c r="X160" i="42"/>
  <c r="X163" i="42" s="1"/>
  <c r="N93" i="42"/>
  <c r="F93" i="36" s="1"/>
  <c r="O168" i="42"/>
  <c r="F19" i="36"/>
  <c r="F18" i="36"/>
  <c r="K180" i="4"/>
  <c r="M183" i="8"/>
  <c r="K23" i="42"/>
  <c r="K26" i="42" s="1"/>
  <c r="E23" i="36"/>
  <c r="E26" i="36" s="1"/>
  <c r="M62" i="12"/>
  <c r="M62" i="6" s="1"/>
  <c r="M147" i="12"/>
  <c r="O134" i="12"/>
  <c r="N144" i="12"/>
  <c r="L21" i="42"/>
  <c r="L89" i="4"/>
  <c r="L170" i="4"/>
  <c r="L62" i="6"/>
  <c r="L62" i="4" s="1"/>
  <c r="Q193" i="2"/>
  <c r="Q190" i="2"/>
  <c r="P11" i="42" s="1"/>
  <c r="P19" i="42" s="1"/>
  <c r="Q191" i="2"/>
  <c r="P12" i="42" s="1"/>
  <c r="P20" i="42" s="1"/>
  <c r="P209" i="2"/>
  <c r="Q206" i="2" s="1"/>
  <c r="A52" i="5"/>
  <c r="A174" i="5"/>
  <c r="K29" i="36"/>
  <c r="K40" i="36" s="1"/>
  <c r="Z61" i="4"/>
  <c r="Z67" i="6"/>
  <c r="Z87" i="6" s="1"/>
  <c r="O195" i="42"/>
  <c r="L92" i="6"/>
  <c r="L166" i="4"/>
  <c r="I121" i="4"/>
  <c r="F122" i="4"/>
  <c r="L61" i="4"/>
  <c r="X91" i="4"/>
  <c r="X182" i="4"/>
  <c r="X184" i="4" s="1"/>
  <c r="AB183" i="8"/>
  <c r="AB61" i="8"/>
  <c r="Y119" i="4"/>
  <c r="Y87" i="4"/>
  <c r="V173" i="42"/>
  <c r="Q180" i="42"/>
  <c r="I138" i="4"/>
  <c r="I140" i="4" s="1"/>
  <c r="X121" i="4"/>
  <c r="R125" i="8"/>
  <c r="AD123" i="8"/>
  <c r="AC131" i="8"/>
  <c r="Y180" i="4"/>
  <c r="G47" i="42"/>
  <c r="F137" i="32"/>
  <c r="G125" i="32"/>
  <c r="AB62" i="12"/>
  <c r="AB147" i="12"/>
  <c r="J200" i="42"/>
  <c r="J203" i="42" s="1"/>
  <c r="I90" i="42"/>
  <c r="I128" i="42" s="1"/>
  <c r="X107" i="4"/>
  <c r="X109" i="4" s="1"/>
  <c r="Z29" i="42"/>
  <c r="AE136" i="8"/>
  <c r="AD144" i="8"/>
  <c r="AD62" i="8" s="1"/>
  <c r="AD61" i="12"/>
  <c r="R148" i="4"/>
  <c r="O95" i="4"/>
  <c r="O124" i="4" s="1"/>
  <c r="I40" i="42"/>
  <c r="AD136" i="12"/>
  <c r="AC144" i="12"/>
  <c r="H128" i="42"/>
  <c r="D90" i="36"/>
  <c r="Y98" i="4"/>
  <c r="Y100" i="4"/>
  <c r="AE131" i="12"/>
  <c r="AF123" i="12"/>
  <c r="X89" i="42"/>
  <c r="P181" i="42"/>
  <c r="P94" i="42" s="1"/>
  <c r="P49" i="42"/>
  <c r="P95" i="4" s="1"/>
  <c r="P124" i="4" s="1"/>
  <c r="P117" i="42"/>
  <c r="N68" i="42"/>
  <c r="O185" i="42"/>
  <c r="O189" i="42" s="1"/>
  <c r="J152" i="4"/>
  <c r="E129" i="36"/>
  <c r="Z89" i="4"/>
  <c r="Z170" i="4"/>
  <c r="AB21" i="42"/>
  <c r="AA62" i="6"/>
  <c r="AA62" i="4" s="1"/>
  <c r="AA67" i="12"/>
  <c r="AA87" i="12" s="1"/>
  <c r="G74" i="42"/>
  <c r="G131" i="32"/>
  <c r="G134" i="32" s="1"/>
  <c r="AC68" i="36"/>
  <c r="AC123" i="36" s="1"/>
  <c r="X68" i="36"/>
  <c r="AA61" i="6"/>
  <c r="AA67" i="8"/>
  <c r="AA87" i="8" s="1"/>
  <c r="Z62" i="4"/>
  <c r="G140" i="4"/>
  <c r="V89" i="42"/>
  <c r="J91" i="4"/>
  <c r="J182" i="4"/>
  <c r="J184" i="4" s="1"/>
  <c r="W123" i="36"/>
  <c r="A137" i="5"/>
  <c r="A15" i="5"/>
  <c r="N15" i="42"/>
  <c r="F10" i="36"/>
  <c r="Y40" i="42"/>
  <c r="O61" i="12"/>
  <c r="K67" i="4"/>
  <c r="N124" i="4"/>
  <c r="T159" i="4"/>
  <c r="F136" i="32"/>
  <c r="F75" i="42"/>
  <c r="F77" i="42" s="1"/>
  <c r="Q121" i="12"/>
  <c r="P131" i="12"/>
  <c r="K100" i="4"/>
  <c r="K98" i="4"/>
  <c r="M91" i="42"/>
  <c r="M129" i="42" s="1"/>
  <c r="N193" i="42"/>
  <c r="N196" i="42" s="1"/>
  <c r="Q185" i="2"/>
  <c r="Q208" i="2" s="1"/>
  <c r="P195" i="42" s="1"/>
  <c r="Q189" i="2"/>
  <c r="N61" i="8"/>
  <c r="O136" i="8"/>
  <c r="N144" i="8"/>
  <c r="N62" i="8" s="1"/>
  <c r="N99" i="36"/>
  <c r="J107" i="4"/>
  <c r="J109" i="4" s="1"/>
  <c r="J29" i="42"/>
  <c r="J40" i="42" s="1"/>
  <c r="M61" i="6"/>
  <c r="M67" i="8"/>
  <c r="M87" i="8" s="1"/>
  <c r="Z166" i="4"/>
  <c r="Z92" i="6"/>
  <c r="O10" i="42"/>
  <c r="O18" i="42" s="1"/>
  <c r="P194" i="2"/>
  <c r="D29" i="36"/>
  <c r="R133" i="4"/>
  <c r="P129" i="8"/>
  <c r="O131" i="8"/>
  <c r="I182" i="4"/>
  <c r="I184" i="4" s="1"/>
  <c r="I109" i="4"/>
  <c r="I91" i="4"/>
  <c r="F96" i="4" l="1"/>
  <c r="V140" i="42"/>
  <c r="Q140" i="42"/>
  <c r="G102" i="36"/>
  <c r="H102" i="36" s="1"/>
  <c r="L67" i="4"/>
  <c r="S26" i="20"/>
  <c r="S8" i="20"/>
  <c r="S84" i="20"/>
  <c r="S49" i="20"/>
  <c r="S19" i="20"/>
  <c r="S54" i="20"/>
  <c r="S15" i="20"/>
  <c r="S27" i="20"/>
  <c r="S37" i="20"/>
  <c r="S11" i="20"/>
  <c r="S59" i="20"/>
  <c r="S39" i="20"/>
  <c r="S53" i="20"/>
  <c r="S18" i="20"/>
  <c r="S34" i="20"/>
  <c r="S51" i="20"/>
  <c r="S13" i="20"/>
  <c r="S21" i="20"/>
  <c r="S14" i="20"/>
  <c r="S66" i="20"/>
  <c r="S57" i="20"/>
  <c r="S64" i="20"/>
  <c r="S17" i="20"/>
  <c r="S83" i="20"/>
  <c r="S7" i="20"/>
  <c r="S28" i="20"/>
  <c r="S42" i="20"/>
  <c r="S48" i="20"/>
  <c r="S20" i="20"/>
  <c r="S9" i="20"/>
  <c r="S6" i="20"/>
  <c r="S72" i="20"/>
  <c r="S61" i="20"/>
  <c r="S79" i="20"/>
  <c r="S30" i="20"/>
  <c r="S63" i="20"/>
  <c r="S60" i="20"/>
  <c r="S78" i="20"/>
  <c r="S77" i="20"/>
  <c r="S71" i="20"/>
  <c r="S73" i="20"/>
  <c r="S25" i="20"/>
  <c r="S65" i="20"/>
  <c r="S75" i="20"/>
  <c r="S56" i="20"/>
  <c r="S52" i="20"/>
  <c r="S74" i="20"/>
  <c r="S41" i="20"/>
  <c r="S32" i="20"/>
  <c r="S62" i="20"/>
  <c r="S70" i="20"/>
  <c r="S40" i="20"/>
  <c r="R176" i="4"/>
  <c r="S81" i="20"/>
  <c r="S87" i="20"/>
  <c r="S80" i="20"/>
  <c r="S76" i="20"/>
  <c r="S23" i="20"/>
  <c r="S33" i="20"/>
  <c r="S35" i="20"/>
  <c r="S67" i="20"/>
  <c r="S44" i="20"/>
  <c r="S47" i="20"/>
  <c r="S50" i="20"/>
  <c r="S24" i="20"/>
  <c r="S45" i="20"/>
  <c r="S31" i="20"/>
  <c r="S16" i="20"/>
  <c r="S46" i="20"/>
  <c r="S55" i="20"/>
  <c r="S10" i="20"/>
  <c r="S36" i="20"/>
  <c r="S43" i="20"/>
  <c r="S82" i="20"/>
  <c r="S69" i="20"/>
  <c r="G89" i="42"/>
  <c r="G42" i="42"/>
  <c r="G44" i="42" s="1"/>
  <c r="G88" i="42"/>
  <c r="F125" i="4"/>
  <c r="D34" i="36"/>
  <c r="H34" i="36" s="1"/>
  <c r="R34" i="42"/>
  <c r="F91" i="4"/>
  <c r="F182" i="4"/>
  <c r="F184" i="4" s="1"/>
  <c r="F158" i="4"/>
  <c r="R120" i="4"/>
  <c r="F121" i="4"/>
  <c r="H89" i="42"/>
  <c r="H42" i="42"/>
  <c r="H44" i="42" s="1"/>
  <c r="H88" i="42"/>
  <c r="O93" i="42"/>
  <c r="P168" i="42"/>
  <c r="X167" i="42"/>
  <c r="Y160" i="42"/>
  <c r="Y163" i="42" s="1"/>
  <c r="L23" i="42"/>
  <c r="L26" i="42" s="1"/>
  <c r="L180" i="4"/>
  <c r="N183" i="8"/>
  <c r="F139" i="32"/>
  <c r="F141" i="32" s="1"/>
  <c r="N62" i="12"/>
  <c r="N67" i="12" s="1"/>
  <c r="N87" i="12" s="1"/>
  <c r="N147" i="12"/>
  <c r="P134" i="12"/>
  <c r="O144" i="12"/>
  <c r="M67" i="12"/>
  <c r="M87" i="12" s="1"/>
  <c r="M92" i="6" s="1"/>
  <c r="E25" i="36"/>
  <c r="N62" i="6"/>
  <c r="N62" i="4" s="1"/>
  <c r="L67" i="6"/>
  <c r="L87" i="6" s="1"/>
  <c r="L100" i="4" s="1"/>
  <c r="K25" i="42"/>
  <c r="P14" i="42"/>
  <c r="P22" i="42" s="1"/>
  <c r="R193" i="2"/>
  <c r="Q14" i="42" s="1"/>
  <c r="Q22" i="42" s="1"/>
  <c r="R191" i="2"/>
  <c r="Q12" i="42" s="1"/>
  <c r="R192" i="2"/>
  <c r="S185" i="2"/>
  <c r="R190" i="2"/>
  <c r="A53" i="5"/>
  <c r="A175" i="5"/>
  <c r="Z180" i="4"/>
  <c r="J138" i="4"/>
  <c r="Y121" i="4"/>
  <c r="AA166" i="4"/>
  <c r="AA92" i="6"/>
  <c r="F68" i="36"/>
  <c r="Y107" i="4"/>
  <c r="Y109" i="4" s="1"/>
  <c r="AA29" i="42"/>
  <c r="AA40" i="42" s="1"/>
  <c r="Q194" i="2"/>
  <c r="P10" i="42"/>
  <c r="P18" i="42" s="1"/>
  <c r="AA61" i="4"/>
  <c r="AA67" i="4" s="1"/>
  <c r="AA67" i="6"/>
  <c r="AA87" i="6" s="1"/>
  <c r="J90" i="42"/>
  <c r="J128" i="42" s="1"/>
  <c r="K200" i="42"/>
  <c r="K203" i="42" s="1"/>
  <c r="U157" i="4"/>
  <c r="Z100" i="4"/>
  <c r="Z98" i="4"/>
  <c r="AE123" i="8"/>
  <c r="AD131" i="8"/>
  <c r="L119" i="4"/>
  <c r="L87" i="4"/>
  <c r="Z67" i="4"/>
  <c r="K119" i="4"/>
  <c r="K87" i="4"/>
  <c r="M67" i="6"/>
  <c r="M87" i="6" s="1"/>
  <c r="M61" i="4"/>
  <c r="Q131" i="12"/>
  <c r="R121" i="12"/>
  <c r="AB62" i="6"/>
  <c r="AB62" i="4" s="1"/>
  <c r="AB67" i="12"/>
  <c r="AB87" i="12" s="1"/>
  <c r="M166" i="4"/>
  <c r="Q209" i="2"/>
  <c r="R206" i="2" s="1"/>
  <c r="AD68" i="36"/>
  <c r="AD123" i="36" s="1"/>
  <c r="W127" i="42"/>
  <c r="AB67" i="8"/>
  <c r="AB87" i="8" s="1"/>
  <c r="AB61" i="6"/>
  <c r="Y91" i="4"/>
  <c r="Y182" i="4"/>
  <c r="Y184" i="4" s="1"/>
  <c r="O61" i="8"/>
  <c r="J89" i="42"/>
  <c r="J88" i="42"/>
  <c r="J42" i="42"/>
  <c r="J44" i="42" s="1"/>
  <c r="F89" i="42"/>
  <c r="F42" i="42"/>
  <c r="F44" i="42" s="1"/>
  <c r="F88" i="42"/>
  <c r="T139" i="36"/>
  <c r="O99" i="36"/>
  <c r="F15" i="36"/>
  <c r="H74" i="42"/>
  <c r="H131" i="32"/>
  <c r="H134" i="32" s="1"/>
  <c r="D128" i="36"/>
  <c r="G127" i="32"/>
  <c r="P61" i="12"/>
  <c r="N16" i="42"/>
  <c r="AC62" i="12"/>
  <c r="AC147" i="12"/>
  <c r="Z40" i="42"/>
  <c r="R189" i="2"/>
  <c r="R185" i="2"/>
  <c r="R208" i="2" s="1"/>
  <c r="U192" i="2"/>
  <c r="AE61" i="12"/>
  <c r="AF131" i="12"/>
  <c r="P136" i="8"/>
  <c r="O144" i="8"/>
  <c r="O62" i="8" s="1"/>
  <c r="N123" i="42"/>
  <c r="AE136" i="12"/>
  <c r="AD144" i="12"/>
  <c r="G116" i="42"/>
  <c r="G93" i="4"/>
  <c r="G52" i="42"/>
  <c r="K107" i="4"/>
  <c r="K29" i="42"/>
  <c r="K40" i="42" s="1"/>
  <c r="Q129" i="8"/>
  <c r="P131" i="8"/>
  <c r="Y89" i="42"/>
  <c r="Y127" i="42" s="1"/>
  <c r="A16" i="5"/>
  <c r="A138" i="5"/>
  <c r="X127" i="42"/>
  <c r="K89" i="36"/>
  <c r="AE144" i="8"/>
  <c r="AE62" i="8" s="1"/>
  <c r="AF136" i="8"/>
  <c r="AF144" i="8" s="1"/>
  <c r="Q181" i="42"/>
  <c r="Q94" i="42" s="1"/>
  <c r="G94" i="36" s="1"/>
  <c r="H94" i="36" s="1"/>
  <c r="Q49" i="42"/>
  <c r="Q117" i="42"/>
  <c r="R117" i="42" s="1"/>
  <c r="R180" i="42"/>
  <c r="S117" i="42" s="1"/>
  <c r="I89" i="42"/>
  <c r="I42" i="42"/>
  <c r="I44" i="42" s="1"/>
  <c r="I88" i="42"/>
  <c r="O68" i="42"/>
  <c r="P185" i="42"/>
  <c r="P189" i="42" s="1"/>
  <c r="H162" i="4"/>
  <c r="O15" i="42"/>
  <c r="N61" i="6"/>
  <c r="N67" i="8"/>
  <c r="N87" i="8" s="1"/>
  <c r="N91" i="42"/>
  <c r="O193" i="42"/>
  <c r="O196" i="42" s="1"/>
  <c r="M62" i="4"/>
  <c r="AA89" i="4"/>
  <c r="AC21" i="42"/>
  <c r="AA170" i="4"/>
  <c r="AC61" i="8"/>
  <c r="AC183" i="8"/>
  <c r="V176" i="42"/>
  <c r="AH173" i="42"/>
  <c r="AH176" i="42" s="1"/>
  <c r="G54" i="42" l="1"/>
  <c r="G58" i="42" s="1"/>
  <c r="G115" i="42" s="1"/>
  <c r="G136" i="32"/>
  <c r="G75" i="42"/>
  <c r="G77" i="42" s="1"/>
  <c r="G140" i="36"/>
  <c r="Q146" i="42"/>
  <c r="R140" i="42"/>
  <c r="R146" i="42" s="1"/>
  <c r="K140" i="36"/>
  <c r="K146" i="36" s="1"/>
  <c r="V146" i="42"/>
  <c r="G96" i="42"/>
  <c r="H96" i="42"/>
  <c r="H126" i="42"/>
  <c r="D88" i="36"/>
  <c r="D89" i="36"/>
  <c r="H127" i="42"/>
  <c r="I127" i="42"/>
  <c r="D40" i="36"/>
  <c r="D42" i="36" s="1"/>
  <c r="D44" i="36" s="1"/>
  <c r="J158" i="4"/>
  <c r="F159" i="4"/>
  <c r="Y167" i="42"/>
  <c r="Z160" i="42"/>
  <c r="Z163" i="42" s="1"/>
  <c r="P93" i="42"/>
  <c r="Q168" i="42"/>
  <c r="L25" i="42"/>
  <c r="Q20" i="42"/>
  <c r="G22" i="36"/>
  <c r="H22" i="36" s="1"/>
  <c r="M89" i="4"/>
  <c r="M170" i="4"/>
  <c r="M180" i="4" s="1"/>
  <c r="M21" i="42"/>
  <c r="O62" i="12"/>
  <c r="O147" i="12"/>
  <c r="O62" i="6"/>
  <c r="O62" i="4" s="1"/>
  <c r="Q134" i="12"/>
  <c r="P144" i="12"/>
  <c r="L98" i="4"/>
  <c r="N89" i="4"/>
  <c r="N170" i="4"/>
  <c r="N21" i="42"/>
  <c r="N23" i="42" s="1"/>
  <c r="N26" i="42" s="1"/>
  <c r="P15" i="42"/>
  <c r="U193" i="2"/>
  <c r="V14" i="42" s="1"/>
  <c r="V22" i="42" s="1"/>
  <c r="S193" i="2"/>
  <c r="R14" i="42"/>
  <c r="G14" i="36"/>
  <c r="H14" i="36" s="1"/>
  <c r="R12" i="42"/>
  <c r="R22" i="42"/>
  <c r="G12" i="36"/>
  <c r="H12" i="36" s="1"/>
  <c r="V13" i="42"/>
  <c r="S191" i="2"/>
  <c r="Q13" i="42"/>
  <c r="S192" i="2"/>
  <c r="U190" i="2"/>
  <c r="V11" i="42" s="1"/>
  <c r="V19" i="42" s="1"/>
  <c r="U191" i="2"/>
  <c r="Q11" i="42"/>
  <c r="Q19" i="42" s="1"/>
  <c r="S190" i="2"/>
  <c r="A54" i="5"/>
  <c r="A177" i="5" s="1"/>
  <c r="A176" i="5"/>
  <c r="J127" i="42"/>
  <c r="AD21" i="42"/>
  <c r="M21" i="36" s="1"/>
  <c r="AB170" i="4"/>
  <c r="AB89" i="4"/>
  <c r="AA119" i="4"/>
  <c r="AA87" i="4"/>
  <c r="I131" i="32"/>
  <c r="I134" i="32" s="1"/>
  <c r="I74" i="42"/>
  <c r="J126" i="42"/>
  <c r="J96" i="42"/>
  <c r="AB67" i="6"/>
  <c r="AB87" i="6" s="1"/>
  <c r="AB61" i="4"/>
  <c r="AB67" i="4" s="1"/>
  <c r="Q61" i="12"/>
  <c r="R131" i="12"/>
  <c r="AB166" i="4"/>
  <c r="AB92" i="6"/>
  <c r="M67" i="4"/>
  <c r="AD183" i="8"/>
  <c r="AD61" i="8"/>
  <c r="J140" i="4"/>
  <c r="AC62" i="6"/>
  <c r="AC62" i="4" s="1"/>
  <c r="AC67" i="12"/>
  <c r="AC87" i="12" s="1"/>
  <c r="Q185" i="42"/>
  <c r="Q189" i="42" s="1"/>
  <c r="P68" i="42"/>
  <c r="P123" i="42" s="1"/>
  <c r="AF61" i="12"/>
  <c r="O183" i="8"/>
  <c r="M100" i="4"/>
  <c r="M98" i="4"/>
  <c r="AE131" i="8"/>
  <c r="AF123" i="8"/>
  <c r="AF131" i="8" s="1"/>
  <c r="AF62" i="8"/>
  <c r="P61" i="8"/>
  <c r="AD62" i="12"/>
  <c r="AD147" i="12"/>
  <c r="O61" i="6"/>
  <c r="O67" i="8"/>
  <c r="O87" i="8" s="1"/>
  <c r="K109" i="4"/>
  <c r="K91" i="4"/>
  <c r="K182" i="4"/>
  <c r="K184" i="4" s="1"/>
  <c r="O91" i="42"/>
  <c r="O129" i="42" s="1"/>
  <c r="P193" i="42"/>
  <c r="P196" i="42" s="1"/>
  <c r="R129" i="8"/>
  <c r="R131" i="8" s="1"/>
  <c r="Q131" i="8"/>
  <c r="AE144" i="12"/>
  <c r="AF136" i="12"/>
  <c r="U185" i="2"/>
  <c r="U208" i="2" s="1"/>
  <c r="V192" i="2"/>
  <c r="W13" i="42" s="1"/>
  <c r="U189" i="2"/>
  <c r="K121" i="4"/>
  <c r="G157" i="4"/>
  <c r="AB29" i="42"/>
  <c r="Z107" i="4"/>
  <c r="Q136" i="8"/>
  <c r="P144" i="8"/>
  <c r="P62" i="8" s="1"/>
  <c r="Q195" i="42"/>
  <c r="R195" i="42" s="1"/>
  <c r="R196" i="42" s="1"/>
  <c r="S208" i="2"/>
  <c r="S209" i="2" s="1"/>
  <c r="AE68" i="36"/>
  <c r="AE123" i="36" s="1"/>
  <c r="AA89" i="42"/>
  <c r="N129" i="42"/>
  <c r="F91" i="36"/>
  <c r="Z119" i="4"/>
  <c r="Z87" i="4"/>
  <c r="L29" i="42"/>
  <c r="L107" i="4"/>
  <c r="L109" i="4" s="1"/>
  <c r="G122" i="4"/>
  <c r="G96" i="4"/>
  <c r="AC67" i="8"/>
  <c r="AC87" i="8" s="1"/>
  <c r="AC61" i="6"/>
  <c r="N61" i="4"/>
  <c r="N67" i="6"/>
  <c r="N87" i="6" s="1"/>
  <c r="H125" i="32"/>
  <c r="H47" i="42"/>
  <c r="G137" i="32"/>
  <c r="G139" i="32" s="1"/>
  <c r="X139" i="36"/>
  <c r="R209" i="2"/>
  <c r="U206" i="2" s="1"/>
  <c r="L91" i="4"/>
  <c r="L182" i="4"/>
  <c r="L184" i="4" s="1"/>
  <c r="U159" i="4"/>
  <c r="G117" i="36"/>
  <c r="H117" i="36" s="1"/>
  <c r="D74" i="36"/>
  <c r="N92" i="6"/>
  <c r="N166" i="4"/>
  <c r="E29" i="36"/>
  <c r="Z89" i="42"/>
  <c r="Z127" i="42" s="1"/>
  <c r="F126" i="42"/>
  <c r="F96" i="42"/>
  <c r="G126" i="42"/>
  <c r="L121" i="4"/>
  <c r="K90" i="42"/>
  <c r="L200" i="42"/>
  <c r="L203" i="42" s="1"/>
  <c r="O123" i="42"/>
  <c r="L29" i="36"/>
  <c r="Q95" i="4"/>
  <c r="R49" i="42"/>
  <c r="G49" i="36"/>
  <c r="H49" i="36" s="1"/>
  <c r="V180" i="42"/>
  <c r="W173" i="42"/>
  <c r="W176" i="42" s="1"/>
  <c r="K89" i="42"/>
  <c r="K88" i="42"/>
  <c r="K42" i="42"/>
  <c r="K44" i="42" s="1"/>
  <c r="F123" i="36"/>
  <c r="F54" i="42"/>
  <c r="F58" i="42" s="1"/>
  <c r="Q10" i="42"/>
  <c r="R194" i="2"/>
  <c r="S194" i="2" s="1"/>
  <c r="S189" i="2"/>
  <c r="I126" i="42"/>
  <c r="I96" i="42"/>
  <c r="A139" i="5"/>
  <c r="A17" i="5"/>
  <c r="F127" i="42"/>
  <c r="G127" i="42"/>
  <c r="AA98" i="4"/>
  <c r="AA100" i="4"/>
  <c r="AA180" i="4"/>
  <c r="G146" i="36" l="1"/>
  <c r="H140" i="36"/>
  <c r="H146" i="36" s="1"/>
  <c r="D96" i="36"/>
  <c r="Q93" i="42"/>
  <c r="G93" i="36" s="1"/>
  <c r="H93" i="36" s="1"/>
  <c r="V168" i="42"/>
  <c r="Z167" i="42"/>
  <c r="AA160" i="42"/>
  <c r="AA163" i="42" s="1"/>
  <c r="F21" i="36"/>
  <c r="F23" i="36" s="1"/>
  <c r="M23" i="42"/>
  <c r="M26" i="42" s="1"/>
  <c r="G19" i="36"/>
  <c r="R19" i="42"/>
  <c r="I22" i="36"/>
  <c r="R20" i="42"/>
  <c r="S20" i="42" s="1"/>
  <c r="G20" i="36"/>
  <c r="H20" i="36" s="1"/>
  <c r="I20" i="36" s="1"/>
  <c r="G10" i="36"/>
  <c r="H10" i="36" s="1"/>
  <c r="Q18" i="42"/>
  <c r="S22" i="42"/>
  <c r="G130" i="42"/>
  <c r="G150" i="42" s="1"/>
  <c r="N180" i="4"/>
  <c r="P62" i="12"/>
  <c r="P67" i="12" s="1"/>
  <c r="P87" i="12" s="1"/>
  <c r="P147" i="12"/>
  <c r="R134" i="12"/>
  <c r="Q144" i="12"/>
  <c r="O67" i="12"/>
  <c r="O87" i="12" s="1"/>
  <c r="O92" i="6" s="1"/>
  <c r="N25" i="42"/>
  <c r="V193" i="2"/>
  <c r="W14" i="42" s="1"/>
  <c r="W22" i="42" s="1"/>
  <c r="R13" i="42"/>
  <c r="G13" i="36"/>
  <c r="H13" i="36" s="1"/>
  <c r="V190" i="2"/>
  <c r="W11" i="42" s="1"/>
  <c r="W19" i="42" s="1"/>
  <c r="V191" i="2"/>
  <c r="W12" i="42" s="1"/>
  <c r="W20" i="42" s="1"/>
  <c r="V12" i="42"/>
  <c r="V20" i="42" s="1"/>
  <c r="G11" i="36"/>
  <c r="H11" i="36" s="1"/>
  <c r="R11" i="42"/>
  <c r="T189" i="2"/>
  <c r="H136" i="32"/>
  <c r="H75" i="42"/>
  <c r="G141" i="32"/>
  <c r="V195" i="42"/>
  <c r="AC170" i="4"/>
  <c r="AE21" i="42"/>
  <c r="AC89" i="4"/>
  <c r="AA91" i="4"/>
  <c r="AA182" i="4"/>
  <c r="AA184" i="4" s="1"/>
  <c r="H52" i="42"/>
  <c r="H54" i="42" s="1"/>
  <c r="H58" i="42" s="1"/>
  <c r="H115" i="42" s="1"/>
  <c r="H93" i="4"/>
  <c r="H116" i="42"/>
  <c r="D47" i="36"/>
  <c r="G159" i="4"/>
  <c r="L138" i="4"/>
  <c r="L140" i="4" s="1"/>
  <c r="AA121" i="4"/>
  <c r="H127" i="32"/>
  <c r="Q124" i="4"/>
  <c r="R95" i="4"/>
  <c r="K138" i="4"/>
  <c r="Z121" i="4"/>
  <c r="O67" i="6"/>
  <c r="O87" i="6" s="1"/>
  <c r="O61" i="4"/>
  <c r="O67" i="4" s="1"/>
  <c r="N100" i="4"/>
  <c r="N98" i="4"/>
  <c r="AF68" i="36"/>
  <c r="AF123" i="36" s="1"/>
  <c r="AG123" i="36" s="1"/>
  <c r="AE62" i="12"/>
  <c r="AF144" i="12"/>
  <c r="AF147" i="12" s="1"/>
  <c r="AE147" i="12"/>
  <c r="AE61" i="8"/>
  <c r="AE183" i="8"/>
  <c r="R61" i="12"/>
  <c r="E88" i="36"/>
  <c r="K96" i="42"/>
  <c r="K126" i="42"/>
  <c r="E126" i="36" s="1"/>
  <c r="N67" i="4"/>
  <c r="Q61" i="8"/>
  <c r="AD67" i="8"/>
  <c r="AD87" i="8" s="1"/>
  <c r="AD61" i="6"/>
  <c r="AB119" i="4"/>
  <c r="AB87" i="4"/>
  <c r="O166" i="4"/>
  <c r="T193" i="2"/>
  <c r="T192" i="2"/>
  <c r="T191" i="2"/>
  <c r="T190" i="2"/>
  <c r="AC61" i="4"/>
  <c r="AC67" i="4" s="1"/>
  <c r="AC67" i="6"/>
  <c r="AC87" i="6" s="1"/>
  <c r="AD67" i="12"/>
  <c r="AD87" i="12" s="1"/>
  <c r="AD62" i="6"/>
  <c r="AD62" i="4" s="1"/>
  <c r="M29" i="42"/>
  <c r="M40" i="42" s="1"/>
  <c r="M107" i="4"/>
  <c r="AB100" i="4"/>
  <c r="AB98" i="4"/>
  <c r="A140" i="5"/>
  <c r="A18" i="5"/>
  <c r="AC92" i="6"/>
  <c r="AC166" i="4"/>
  <c r="P91" i="42"/>
  <c r="P129" i="42" s="1"/>
  <c r="Q193" i="42"/>
  <c r="Q196" i="42" s="1"/>
  <c r="P61" i="6"/>
  <c r="P67" i="8"/>
  <c r="P87" i="8" s="1"/>
  <c r="M119" i="4"/>
  <c r="M87" i="4"/>
  <c r="E40" i="36"/>
  <c r="E42" i="36" s="1"/>
  <c r="E44" i="36" s="1"/>
  <c r="Q15" i="42"/>
  <c r="R10" i="42"/>
  <c r="Q144" i="8"/>
  <c r="Q62" i="8" s="1"/>
  <c r="R136" i="8"/>
  <c r="R144" i="8" s="1"/>
  <c r="P183" i="8"/>
  <c r="D126" i="36"/>
  <c r="AA127" i="42"/>
  <c r="L127" i="36" s="1"/>
  <c r="L89" i="36"/>
  <c r="L40" i="36"/>
  <c r="K128" i="42"/>
  <c r="E90" i="36"/>
  <c r="AC29" i="42"/>
  <c r="AC40" i="42" s="1"/>
  <c r="AA107" i="4"/>
  <c r="AA109" i="4" s="1"/>
  <c r="W180" i="42"/>
  <c r="X173" i="42"/>
  <c r="X176" i="42" s="1"/>
  <c r="V181" i="42"/>
  <c r="V94" i="42" s="1"/>
  <c r="V117" i="42"/>
  <c r="V49" i="42"/>
  <c r="U209" i="2"/>
  <c r="V206" i="2" s="1"/>
  <c r="AG206" i="2"/>
  <c r="F129" i="36"/>
  <c r="AB180" i="4"/>
  <c r="L40" i="42"/>
  <c r="L90" i="42"/>
  <c r="L128" i="42" s="1"/>
  <c r="M200" i="42"/>
  <c r="M203" i="42" s="1"/>
  <c r="V10" i="42"/>
  <c r="V18" i="42" s="1"/>
  <c r="U194" i="2"/>
  <c r="J131" i="32"/>
  <c r="J134" i="32" s="1"/>
  <c r="J74" i="42"/>
  <c r="D127" i="36"/>
  <c r="Z109" i="4"/>
  <c r="Z182" i="4"/>
  <c r="Z184" i="4" s="1"/>
  <c r="Z91" i="4"/>
  <c r="K127" i="42"/>
  <c r="E127" i="36" s="1"/>
  <c r="E89" i="36"/>
  <c r="F115" i="42"/>
  <c r="F105" i="42"/>
  <c r="G125" i="4"/>
  <c r="AB40" i="42"/>
  <c r="V189" i="2"/>
  <c r="W192" i="2"/>
  <c r="X13" i="42" s="1"/>
  <c r="V185" i="2"/>
  <c r="V208" i="2" s="1"/>
  <c r="W195" i="42" s="1"/>
  <c r="V185" i="42"/>
  <c r="Q68" i="42"/>
  <c r="Q183" i="8" l="1"/>
  <c r="F25" i="36"/>
  <c r="F26" i="36"/>
  <c r="AB160" i="42"/>
  <c r="AB163" i="42" s="1"/>
  <c r="AA167" i="42"/>
  <c r="W168" i="42"/>
  <c r="V93" i="42"/>
  <c r="M25" i="42"/>
  <c r="R18" i="42"/>
  <c r="S18" i="42" s="1"/>
  <c r="G18" i="36"/>
  <c r="H18" i="36" s="1"/>
  <c r="I18" i="36" s="1"/>
  <c r="V23" i="42"/>
  <c r="S19" i="42"/>
  <c r="O21" i="42"/>
  <c r="O89" i="4"/>
  <c r="O170" i="4"/>
  <c r="O180" i="4" s="1"/>
  <c r="Q62" i="12"/>
  <c r="R144" i="12"/>
  <c r="R147" i="12" s="1"/>
  <c r="Q147" i="12"/>
  <c r="P89" i="4"/>
  <c r="P21" i="42"/>
  <c r="P23" i="42" s="1"/>
  <c r="P26" i="42" s="1"/>
  <c r="P170" i="4"/>
  <c r="P62" i="6"/>
  <c r="P62" i="4" s="1"/>
  <c r="W193" i="2"/>
  <c r="X14" i="42" s="1"/>
  <c r="K13" i="36"/>
  <c r="G15" i="36"/>
  <c r="W190" i="2"/>
  <c r="X11" i="42" s="1"/>
  <c r="W191" i="2"/>
  <c r="AC180" i="4"/>
  <c r="H130" i="42"/>
  <c r="H150" i="42" s="1"/>
  <c r="T194" i="2"/>
  <c r="V209" i="2"/>
  <c r="W206" i="2" s="1"/>
  <c r="AB91" i="4"/>
  <c r="AB182" i="4"/>
  <c r="AB184" i="4" s="1"/>
  <c r="AF21" i="42"/>
  <c r="AD170" i="4"/>
  <c r="AD89" i="4"/>
  <c r="M138" i="4"/>
  <c r="M140" i="4" s="1"/>
  <c r="AB121" i="4"/>
  <c r="AG68" i="36"/>
  <c r="AL123" i="36"/>
  <c r="V157" i="4"/>
  <c r="AD61" i="4"/>
  <c r="AD67" i="4" s="1"/>
  <c r="AD67" i="6"/>
  <c r="AD87" i="6" s="1"/>
  <c r="K140" i="4"/>
  <c r="AC89" i="42"/>
  <c r="E128" i="36"/>
  <c r="AC98" i="4"/>
  <c r="AC100" i="4"/>
  <c r="AD92" i="6"/>
  <c r="AD166" i="4"/>
  <c r="N29" i="42"/>
  <c r="N107" i="4"/>
  <c r="D52" i="36"/>
  <c r="D54" i="36" s="1"/>
  <c r="D58" i="36" s="1"/>
  <c r="V189" i="42"/>
  <c r="AH185" i="42"/>
  <c r="AH189" i="42" s="1"/>
  <c r="AC119" i="4"/>
  <c r="AC87" i="4"/>
  <c r="M109" i="4"/>
  <c r="M91" i="4"/>
  <c r="M182" i="4"/>
  <c r="M184" i="4" s="1"/>
  <c r="A141" i="5"/>
  <c r="A19" i="5"/>
  <c r="Q61" i="6"/>
  <c r="Q67" i="8"/>
  <c r="Q87" i="8" s="1"/>
  <c r="R61" i="8"/>
  <c r="D116" i="36"/>
  <c r="S123" i="42"/>
  <c r="G68" i="36"/>
  <c r="H68" i="36" s="1"/>
  <c r="F130" i="42"/>
  <c r="F150" i="42" s="1"/>
  <c r="D115" i="36"/>
  <c r="W185" i="2"/>
  <c r="W208" i="2" s="1"/>
  <c r="X195" i="42" s="1"/>
  <c r="X192" i="2"/>
  <c r="Y13" i="42" s="1"/>
  <c r="W189" i="2"/>
  <c r="X10" i="42" s="1"/>
  <c r="M121" i="4"/>
  <c r="R124" i="4"/>
  <c r="I162" i="4"/>
  <c r="J162" i="4" s="1"/>
  <c r="H122" i="4"/>
  <c r="H96" i="4"/>
  <c r="G105" i="42"/>
  <c r="F106" i="42"/>
  <c r="F107" i="42" s="1"/>
  <c r="AE61" i="6"/>
  <c r="AE67" i="8"/>
  <c r="AE87" i="8" s="1"/>
  <c r="AF61" i="8"/>
  <c r="H15" i="36"/>
  <c r="I10" i="36" s="1"/>
  <c r="V15" i="42"/>
  <c r="M90" i="42"/>
  <c r="M128" i="42" s="1"/>
  <c r="N200" i="42"/>
  <c r="N203" i="42" s="1"/>
  <c r="T95" i="4"/>
  <c r="K131" i="32"/>
  <c r="K134" i="32" s="1"/>
  <c r="K74" i="42"/>
  <c r="Q62" i="6"/>
  <c r="R62" i="8"/>
  <c r="P61" i="4"/>
  <c r="N119" i="4"/>
  <c r="N121" i="4" s="1"/>
  <c r="N87" i="4"/>
  <c r="D75" i="36"/>
  <c r="D77" i="36" s="1"/>
  <c r="H77" i="42"/>
  <c r="L89" i="42"/>
  <c r="L127" i="42" s="1"/>
  <c r="L42" i="42"/>
  <c r="L44" i="42" s="1"/>
  <c r="L88" i="42"/>
  <c r="Q123" i="42"/>
  <c r="X180" i="42"/>
  <c r="Y173" i="42"/>
  <c r="Y176" i="42" s="1"/>
  <c r="R15" i="42"/>
  <c r="S10" i="42" s="1"/>
  <c r="Q91" i="42"/>
  <c r="V193" i="42"/>
  <c r="AD29" i="42"/>
  <c r="AD40" i="42" s="1"/>
  <c r="AB107" i="4"/>
  <c r="AB109" i="4" s="1"/>
  <c r="O119" i="4"/>
  <c r="O87" i="4"/>
  <c r="Q16" i="42"/>
  <c r="AF62" i="12"/>
  <c r="AE62" i="6"/>
  <c r="AE67" i="12"/>
  <c r="AE87" i="12" s="1"/>
  <c r="O100" i="4"/>
  <c r="O98" i="4"/>
  <c r="I125" i="32"/>
  <c r="H137" i="32"/>
  <c r="H139" i="32" s="1"/>
  <c r="I47" i="42"/>
  <c r="W10" i="42"/>
  <c r="V194" i="2"/>
  <c r="P92" i="6"/>
  <c r="P166" i="4"/>
  <c r="AB89" i="42"/>
  <c r="AB127" i="42" s="1"/>
  <c r="W181" i="42"/>
  <c r="W94" i="42" s="1"/>
  <c r="W117" i="42"/>
  <c r="W49" i="42"/>
  <c r="U95" i="4" s="1"/>
  <c r="U124" i="4" s="1"/>
  <c r="F143" i="4" s="1"/>
  <c r="M89" i="42"/>
  <c r="M42" i="42"/>
  <c r="M44" i="42" s="1"/>
  <c r="M88" i="42"/>
  <c r="E96" i="36"/>
  <c r="V88" i="42" l="1"/>
  <c r="V26" i="42"/>
  <c r="W93" i="42"/>
  <c r="X168" i="42"/>
  <c r="AB167" i="42"/>
  <c r="AH162" i="42"/>
  <c r="AH163" i="42" s="1"/>
  <c r="AC160" i="42"/>
  <c r="AC163" i="42" s="1"/>
  <c r="O23" i="42"/>
  <c r="O26" i="42" s="1"/>
  <c r="W15" i="42"/>
  <c r="W18" i="42"/>
  <c r="K11" i="36"/>
  <c r="X19" i="42"/>
  <c r="K14" i="36"/>
  <c r="X22" i="42"/>
  <c r="K22" i="36" s="1"/>
  <c r="P67" i="6"/>
  <c r="P87" i="6" s="1"/>
  <c r="P98" i="4" s="1"/>
  <c r="M29" i="36"/>
  <c r="M40" i="36" s="1"/>
  <c r="P67" i="4"/>
  <c r="P119" i="4" s="1"/>
  <c r="P121" i="4" s="1"/>
  <c r="P180" i="4"/>
  <c r="R62" i="12"/>
  <c r="R67" i="12" s="1"/>
  <c r="R87" i="12" s="1"/>
  <c r="Q67" i="12"/>
  <c r="Q87" i="12" s="1"/>
  <c r="Q92" i="6" s="1"/>
  <c r="R92" i="6" s="1"/>
  <c r="P25" i="42"/>
  <c r="X193" i="2"/>
  <c r="Y14" i="42" s="1"/>
  <c r="Y22" i="42" s="1"/>
  <c r="X190" i="2"/>
  <c r="Y11" i="42" s="1"/>
  <c r="Y19" i="42" s="1"/>
  <c r="X191" i="2"/>
  <c r="Y12" i="42" s="1"/>
  <c r="Y20" i="42" s="1"/>
  <c r="X12" i="42"/>
  <c r="X20" i="42" s="1"/>
  <c r="M127" i="42"/>
  <c r="Q17" i="42"/>
  <c r="AC127" i="42"/>
  <c r="I136" i="32"/>
  <c r="I75" i="42"/>
  <c r="I77" i="42" s="1"/>
  <c r="H141" i="32"/>
  <c r="W194" i="2"/>
  <c r="X18" i="42"/>
  <c r="AH193" i="42"/>
  <c r="V196" i="42"/>
  <c r="H125" i="4"/>
  <c r="F160" i="4"/>
  <c r="R67" i="8"/>
  <c r="Q166" i="4"/>
  <c r="N40" i="42"/>
  <c r="F29" i="36"/>
  <c r="D130" i="36"/>
  <c r="D150" i="36" s="1"/>
  <c r="Q61" i="4"/>
  <c r="Q67" i="6"/>
  <c r="Q87" i="6" s="1"/>
  <c r="R61" i="6"/>
  <c r="AD180" i="4"/>
  <c r="X185" i="2"/>
  <c r="X208" i="2" s="1"/>
  <c r="Y195" i="42" s="1"/>
  <c r="X189" i="2"/>
  <c r="Y192" i="2"/>
  <c r="Z13" i="42" s="1"/>
  <c r="S13" i="42"/>
  <c r="S14" i="42"/>
  <c r="H17" i="42"/>
  <c r="S11" i="42"/>
  <c r="S12" i="42"/>
  <c r="K17" i="42"/>
  <c r="N17" i="42"/>
  <c r="L74" i="42"/>
  <c r="L131" i="32"/>
  <c r="L134" i="32" s="1"/>
  <c r="AQ3" i="36"/>
  <c r="I13" i="36"/>
  <c r="I15" i="36"/>
  <c r="I14" i="36"/>
  <c r="I11" i="36"/>
  <c r="I12" i="36"/>
  <c r="F151" i="42"/>
  <c r="A20" i="5"/>
  <c r="A142" i="5"/>
  <c r="O29" i="42"/>
  <c r="O107" i="4"/>
  <c r="O109" i="4" s="1"/>
  <c r="O91" i="4"/>
  <c r="O182" i="4"/>
  <c r="O184" i="4" s="1"/>
  <c r="R123" i="42"/>
  <c r="G123" i="36"/>
  <c r="H123" i="36" s="1"/>
  <c r="AF67" i="8"/>
  <c r="H157" i="4"/>
  <c r="AC91" i="4"/>
  <c r="AC182" i="4"/>
  <c r="AC184" i="4" s="1"/>
  <c r="AC107" i="4"/>
  <c r="AC109" i="4" s="1"/>
  <c r="AE29" i="42"/>
  <c r="AD98" i="4"/>
  <c r="AD100" i="4"/>
  <c r="N90" i="42"/>
  <c r="O200" i="42"/>
  <c r="O203" i="42" s="1"/>
  <c r="E74" i="36"/>
  <c r="AG21" i="42"/>
  <c r="N21" i="36" s="1"/>
  <c r="O21" i="36" s="1"/>
  <c r="AE89" i="4"/>
  <c r="AF89" i="4" s="1"/>
  <c r="AE170" i="4"/>
  <c r="O121" i="4"/>
  <c r="N182" i="4"/>
  <c r="N184" i="4" s="1"/>
  <c r="N109" i="4"/>
  <c r="N91" i="4"/>
  <c r="AE92" i="6"/>
  <c r="AF92" i="6" s="1"/>
  <c r="AE166" i="4"/>
  <c r="N138" i="4"/>
  <c r="N140" i="4" s="1"/>
  <c r="AC121" i="4"/>
  <c r="AD119" i="4"/>
  <c r="AD87" i="4"/>
  <c r="Q62" i="4"/>
  <c r="R62" i="4" s="1"/>
  <c r="R62" i="6"/>
  <c r="V25" i="42"/>
  <c r="V42" i="42"/>
  <c r="V44" i="42" s="1"/>
  <c r="Y180" i="42"/>
  <c r="Z173" i="42"/>
  <c r="Z176" i="42" s="1"/>
  <c r="AE62" i="4"/>
  <c r="AF62" i="4" s="1"/>
  <c r="AF62" i="6"/>
  <c r="L126" i="42"/>
  <c r="L96" i="42"/>
  <c r="AE61" i="4"/>
  <c r="AE67" i="6"/>
  <c r="AE87" i="6" s="1"/>
  <c r="AF61" i="6"/>
  <c r="V159" i="4"/>
  <c r="Q129" i="42"/>
  <c r="S129" i="42"/>
  <c r="G91" i="36"/>
  <c r="H91" i="36" s="1"/>
  <c r="I127" i="32"/>
  <c r="X181" i="42"/>
  <c r="X94" i="42" s="1"/>
  <c r="K94" i="36" s="1"/>
  <c r="X117" i="42"/>
  <c r="X49" i="42"/>
  <c r="V95" i="4" s="1"/>
  <c r="V124" i="4" s="1"/>
  <c r="G143" i="4" s="1"/>
  <c r="AF67" i="12"/>
  <c r="T124" i="4"/>
  <c r="V68" i="42"/>
  <c r="W185" i="42"/>
  <c r="W189" i="42" s="1"/>
  <c r="I93" i="4"/>
  <c r="I116" i="42"/>
  <c r="I52" i="42"/>
  <c r="I54" i="42" s="1"/>
  <c r="I58" i="42" s="1"/>
  <c r="I115" i="42" s="1"/>
  <c r="M96" i="42"/>
  <c r="M126" i="42"/>
  <c r="AD89" i="42"/>
  <c r="W209" i="2"/>
  <c r="X206" i="2" s="1"/>
  <c r="H105" i="42"/>
  <c r="G106" i="42"/>
  <c r="G107" i="42" s="1"/>
  <c r="AC167" i="42" l="1"/>
  <c r="AD160" i="42"/>
  <c r="AD163" i="42" s="1"/>
  <c r="Y168" i="42"/>
  <c r="X93" i="42"/>
  <c r="K93" i="36" s="1"/>
  <c r="P87" i="4"/>
  <c r="P100" i="4"/>
  <c r="O25" i="42"/>
  <c r="X23" i="42"/>
  <c r="X88" i="42" s="1"/>
  <c r="K88" i="36" s="1"/>
  <c r="K20" i="36"/>
  <c r="K19" i="36"/>
  <c r="W23" i="42"/>
  <c r="W26" i="42" s="1"/>
  <c r="K18" i="36"/>
  <c r="Q170" i="4"/>
  <c r="Q180" i="4" s="1"/>
  <c r="Q21" i="42"/>
  <c r="Q89" i="4"/>
  <c r="R89" i="4" s="1"/>
  <c r="Y193" i="2"/>
  <c r="Z14" i="42" s="1"/>
  <c r="Z22" i="42" s="1"/>
  <c r="X15" i="42"/>
  <c r="Y190" i="2"/>
  <c r="Z11" i="42" s="1"/>
  <c r="Z19" i="42" s="1"/>
  <c r="Y191" i="2"/>
  <c r="K12" i="36"/>
  <c r="K10" i="36"/>
  <c r="S15" i="42"/>
  <c r="X209" i="2"/>
  <c r="Y206" i="2" s="1"/>
  <c r="J125" i="32"/>
  <c r="I137" i="32"/>
  <c r="I139" i="32" s="1"/>
  <c r="J47" i="42"/>
  <c r="AF87" i="8"/>
  <c r="R67" i="6"/>
  <c r="F163" i="4"/>
  <c r="Q100" i="4"/>
  <c r="Q98" i="4"/>
  <c r="R98" i="4" s="1"/>
  <c r="P29" i="42"/>
  <c r="P107" i="4"/>
  <c r="P109" i="4" s="1"/>
  <c r="O90" i="42"/>
  <c r="O128" i="42" s="1"/>
  <c r="P200" i="42"/>
  <c r="P203" i="42" s="1"/>
  <c r="AF29" i="42"/>
  <c r="AF40" i="42" s="1"/>
  <c r="AD107" i="4"/>
  <c r="AD109" i="4" s="1"/>
  <c r="A21" i="5"/>
  <c r="A143" i="5"/>
  <c r="I130" i="42"/>
  <c r="I150" i="42" s="1"/>
  <c r="D151" i="36"/>
  <c r="E149" i="36" s="1"/>
  <c r="AD182" i="4"/>
  <c r="AD184" i="4" s="1"/>
  <c r="AD91" i="4"/>
  <c r="AE40" i="42"/>
  <c r="F67" i="42"/>
  <c r="F72" i="42" s="1"/>
  <c r="F84" i="42" s="1"/>
  <c r="F109" i="42" s="1"/>
  <c r="G149" i="42"/>
  <c r="G151" i="42" s="1"/>
  <c r="I122" i="4"/>
  <c r="I96" i="4"/>
  <c r="AF87" i="12"/>
  <c r="O138" i="4"/>
  <c r="O140" i="4" s="1"/>
  <c r="AD121" i="4"/>
  <c r="S72" i="12"/>
  <c r="S36" i="12"/>
  <c r="S75" i="12"/>
  <c r="S48" i="12"/>
  <c r="S64" i="12"/>
  <c r="S30" i="12"/>
  <c r="S44" i="12"/>
  <c r="S18" i="12"/>
  <c r="S49" i="12"/>
  <c r="S31" i="12"/>
  <c r="S40" i="12"/>
  <c r="S37" i="12"/>
  <c r="S81" i="12"/>
  <c r="S13" i="12"/>
  <c r="S7" i="12"/>
  <c r="S45" i="12"/>
  <c r="S80" i="12"/>
  <c r="S66" i="12"/>
  <c r="S77" i="12"/>
  <c r="S78" i="12"/>
  <c r="S27" i="12"/>
  <c r="S51" i="12"/>
  <c r="S82" i="12"/>
  <c r="S14" i="12"/>
  <c r="S76" i="12"/>
  <c r="S60" i="12"/>
  <c r="S84" i="12"/>
  <c r="S71" i="12"/>
  <c r="S25" i="12"/>
  <c r="S41" i="12"/>
  <c r="S57" i="12"/>
  <c r="S53" i="12"/>
  <c r="S23" i="12"/>
  <c r="S65" i="12"/>
  <c r="S35" i="12"/>
  <c r="S74" i="12"/>
  <c r="S70" i="12"/>
  <c r="S10" i="12"/>
  <c r="S46" i="12"/>
  <c r="S59" i="12"/>
  <c r="S42" i="12"/>
  <c r="S32" i="12"/>
  <c r="R170" i="4"/>
  <c r="S19" i="12"/>
  <c r="S50" i="12"/>
  <c r="S39" i="12"/>
  <c r="S55" i="12"/>
  <c r="S33" i="12"/>
  <c r="S20" i="12"/>
  <c r="S47" i="12"/>
  <c r="S79" i="12"/>
  <c r="S52" i="12"/>
  <c r="S15" i="12"/>
  <c r="S69" i="12"/>
  <c r="S63" i="12"/>
  <c r="S43" i="12"/>
  <c r="S26" i="12"/>
  <c r="S73" i="12"/>
  <c r="S54" i="12"/>
  <c r="S87" i="12"/>
  <c r="S56" i="12"/>
  <c r="S34" i="12"/>
  <c r="S8" i="12"/>
  <c r="S24" i="12"/>
  <c r="S28" i="12"/>
  <c r="S6" i="12"/>
  <c r="S16" i="12"/>
  <c r="S17" i="12"/>
  <c r="S21" i="12"/>
  <c r="S83" i="12"/>
  <c r="S9" i="12"/>
  <c r="S11" i="12"/>
  <c r="S85" i="12"/>
  <c r="S62" i="12"/>
  <c r="S61" i="12"/>
  <c r="Q67" i="4"/>
  <c r="R61" i="4"/>
  <c r="M89" i="36"/>
  <c r="AD127" i="42"/>
  <c r="M127" i="36" s="1"/>
  <c r="AF67" i="6"/>
  <c r="AA173" i="42"/>
  <c r="AA176" i="42" s="1"/>
  <c r="Z180" i="42"/>
  <c r="Y189" i="2"/>
  <c r="Y185" i="2"/>
  <c r="Y208" i="2" s="1"/>
  <c r="Z192" i="2"/>
  <c r="AA13" i="42" s="1"/>
  <c r="L13" i="36" s="1"/>
  <c r="F40" i="36"/>
  <c r="F42" i="36" s="1"/>
  <c r="F44" i="36" s="1"/>
  <c r="S67" i="12"/>
  <c r="F90" i="36"/>
  <c r="N128" i="42"/>
  <c r="F128" i="36" s="1"/>
  <c r="G129" i="36"/>
  <c r="H129" i="36" s="1"/>
  <c r="R129" i="42"/>
  <c r="W68" i="42"/>
  <c r="X185" i="42"/>
  <c r="X189" i="42" s="1"/>
  <c r="Y10" i="42"/>
  <c r="Y18" i="42" s="1"/>
  <c r="X194" i="2"/>
  <c r="N89" i="42"/>
  <c r="N88" i="42"/>
  <c r="N42" i="42"/>
  <c r="N44" i="42" s="1"/>
  <c r="V91" i="42"/>
  <c r="V129" i="42" s="1"/>
  <c r="W193" i="42"/>
  <c r="W196" i="42" s="1"/>
  <c r="P182" i="4"/>
  <c r="P184" i="4" s="1"/>
  <c r="P91" i="4"/>
  <c r="AE67" i="4"/>
  <c r="AF61" i="4"/>
  <c r="O40" i="42"/>
  <c r="R87" i="8"/>
  <c r="AE100" i="4"/>
  <c r="AE98" i="4"/>
  <c r="AF98" i="4" s="1"/>
  <c r="M74" i="42"/>
  <c r="M131" i="32"/>
  <c r="M134" i="32" s="1"/>
  <c r="V123" i="42"/>
  <c r="K117" i="36"/>
  <c r="D105" i="36"/>
  <c r="D106" i="36" s="1"/>
  <c r="D107" i="36" s="1"/>
  <c r="H106" i="42"/>
  <c r="H107" i="42" s="1"/>
  <c r="I105" i="42"/>
  <c r="K49" i="36"/>
  <c r="AH21" i="42"/>
  <c r="Y181" i="42"/>
  <c r="Y94" i="42" s="1"/>
  <c r="Y117" i="42"/>
  <c r="Y49" i="42"/>
  <c r="T162" i="4"/>
  <c r="AE180" i="4"/>
  <c r="H159" i="4"/>
  <c r="X16" i="42" l="1"/>
  <c r="X26" i="42"/>
  <c r="Y93" i="42"/>
  <c r="Z168" i="42"/>
  <c r="AE160" i="42"/>
  <c r="AE163" i="42" s="1"/>
  <c r="AD167" i="42"/>
  <c r="S27" i="8"/>
  <c r="S23" i="8"/>
  <c r="S24" i="8"/>
  <c r="S25" i="8"/>
  <c r="S26" i="8"/>
  <c r="G21" i="36"/>
  <c r="H21" i="36" s="1"/>
  <c r="I21" i="36" s="1"/>
  <c r="Q23" i="42"/>
  <c r="Q26" i="42" s="1"/>
  <c r="W88" i="42"/>
  <c r="W25" i="42"/>
  <c r="W42" i="42"/>
  <c r="W44" i="42" s="1"/>
  <c r="Y23" i="42"/>
  <c r="K23" i="36"/>
  <c r="R21" i="42"/>
  <c r="S21" i="42" s="1"/>
  <c r="K15" i="36"/>
  <c r="X42" i="42"/>
  <c r="X44" i="42" s="1"/>
  <c r="X25" i="42"/>
  <c r="Z193" i="2"/>
  <c r="AA14" i="42" s="1"/>
  <c r="Z190" i="2"/>
  <c r="AA11" i="42" s="1"/>
  <c r="Z191" i="2"/>
  <c r="AA12" i="42" s="1"/>
  <c r="AA20" i="42" s="1"/>
  <c r="Z12" i="42"/>
  <c r="Z20" i="42" s="1"/>
  <c r="W95" i="4"/>
  <c r="X68" i="42"/>
  <c r="Y185" i="42"/>
  <c r="Y189" i="42" s="1"/>
  <c r="G67" i="42"/>
  <c r="G72" i="42" s="1"/>
  <c r="G84" i="42" s="1"/>
  <c r="G109" i="42" s="1"/>
  <c r="H149" i="42"/>
  <c r="H151" i="42" s="1"/>
  <c r="AF87" i="6"/>
  <c r="Q200" i="42"/>
  <c r="Q203" i="42" s="1"/>
  <c r="P90" i="42"/>
  <c r="P128" i="42" s="1"/>
  <c r="AG64" i="8"/>
  <c r="AG78" i="8"/>
  <c r="AG75" i="8"/>
  <c r="AG94" i="8"/>
  <c r="AG43" i="8"/>
  <c r="AG81" i="8"/>
  <c r="AG35" i="8"/>
  <c r="AG48" i="8"/>
  <c r="AG49" i="8"/>
  <c r="AG72" i="8"/>
  <c r="AG23" i="8"/>
  <c r="AG51" i="8"/>
  <c r="AG41" i="8"/>
  <c r="AG170" i="8"/>
  <c r="AG146" i="8"/>
  <c r="AG19" i="8"/>
  <c r="AG57" i="8"/>
  <c r="AG80" i="8"/>
  <c r="AG20" i="8"/>
  <c r="AG77" i="8"/>
  <c r="AG74" i="8"/>
  <c r="AG71" i="8"/>
  <c r="AG31" i="8"/>
  <c r="AG53" i="8"/>
  <c r="AG60" i="8"/>
  <c r="AG34" i="8"/>
  <c r="AG24" i="8"/>
  <c r="AG25" i="8"/>
  <c r="AG107" i="8"/>
  <c r="AG55" i="8"/>
  <c r="AG33" i="8"/>
  <c r="AG7" i="8"/>
  <c r="AF183" i="8"/>
  <c r="AG183" i="8" s="1"/>
  <c r="AG70" i="8"/>
  <c r="AG59" i="8"/>
  <c r="AG79" i="8"/>
  <c r="AG157" i="8"/>
  <c r="AG46" i="8"/>
  <c r="AG73" i="8"/>
  <c r="AG15" i="8"/>
  <c r="AG14" i="8"/>
  <c r="AG66" i="8"/>
  <c r="AG39" i="8"/>
  <c r="AG26" i="8"/>
  <c r="AG47" i="8"/>
  <c r="AF166" i="4"/>
  <c r="AG54" i="8"/>
  <c r="AG87" i="8"/>
  <c r="AG45" i="8"/>
  <c r="AG10" i="8"/>
  <c r="AG40" i="8"/>
  <c r="AG18" i="8"/>
  <c r="AG69" i="8"/>
  <c r="AG28" i="8"/>
  <c r="AG84" i="8"/>
  <c r="AG56" i="8"/>
  <c r="AG8" i="8"/>
  <c r="AG76" i="8"/>
  <c r="AG36" i="8"/>
  <c r="AG120" i="8"/>
  <c r="AG50" i="8"/>
  <c r="AG32" i="8"/>
  <c r="AG65" i="8"/>
  <c r="AG82" i="8"/>
  <c r="AG133" i="8"/>
  <c r="AG13" i="8"/>
  <c r="AG44" i="8"/>
  <c r="AG27" i="8"/>
  <c r="AG42" i="8"/>
  <c r="AG52" i="8"/>
  <c r="AG30" i="8"/>
  <c r="AG37" i="8"/>
  <c r="AG63" i="8"/>
  <c r="AG6" i="8"/>
  <c r="AG17" i="8"/>
  <c r="AG83" i="8"/>
  <c r="AG9" i="8"/>
  <c r="AG16" i="8"/>
  <c r="AG21" i="8"/>
  <c r="AG11" i="8"/>
  <c r="AG85" i="8"/>
  <c r="AG62" i="8"/>
  <c r="AG61" i="8"/>
  <c r="AE119" i="4"/>
  <c r="AE87" i="4"/>
  <c r="AE89" i="42"/>
  <c r="AE127" i="42" s="1"/>
  <c r="AG67" i="8"/>
  <c r="Y15" i="42"/>
  <c r="S53" i="8"/>
  <c r="R166" i="4"/>
  <c r="R180" i="4" s="1"/>
  <c r="S40" i="8"/>
  <c r="S57" i="8"/>
  <c r="S73" i="8"/>
  <c r="S37" i="8"/>
  <c r="S76" i="8"/>
  <c r="S13" i="8"/>
  <c r="S33" i="8"/>
  <c r="S47" i="8"/>
  <c r="S45" i="8"/>
  <c r="S41" i="8"/>
  <c r="S79" i="8"/>
  <c r="S51" i="8"/>
  <c r="S20" i="8"/>
  <c r="S59" i="8"/>
  <c r="S66" i="8"/>
  <c r="S31" i="8"/>
  <c r="S19" i="8"/>
  <c r="S10" i="8"/>
  <c r="S80" i="8"/>
  <c r="S55" i="8"/>
  <c r="S71" i="8"/>
  <c r="S65" i="8"/>
  <c r="S56" i="8"/>
  <c r="S52" i="8"/>
  <c r="S39" i="8"/>
  <c r="S64" i="8"/>
  <c r="S34" i="8"/>
  <c r="S70" i="8"/>
  <c r="S18" i="8"/>
  <c r="S60" i="8"/>
  <c r="S7" i="8"/>
  <c r="S42" i="8"/>
  <c r="S84" i="8"/>
  <c r="S77" i="8"/>
  <c r="S48" i="8"/>
  <c r="S15" i="8"/>
  <c r="S8" i="8"/>
  <c r="S28" i="8"/>
  <c r="S75" i="8"/>
  <c r="S69" i="8"/>
  <c r="S36" i="8"/>
  <c r="S49" i="8"/>
  <c r="S43" i="8"/>
  <c r="S14" i="8"/>
  <c r="S30" i="8"/>
  <c r="S87" i="8"/>
  <c r="S35" i="8"/>
  <c r="S54" i="8"/>
  <c r="S82" i="8"/>
  <c r="S74" i="8"/>
  <c r="S78" i="8"/>
  <c r="S46" i="8"/>
  <c r="S50" i="8"/>
  <c r="S32" i="8"/>
  <c r="R183" i="8"/>
  <c r="S72" i="8"/>
  <c r="S44" i="8"/>
  <c r="S81" i="8"/>
  <c r="S63" i="8"/>
  <c r="S6" i="8"/>
  <c r="S9" i="8"/>
  <c r="S11" i="8"/>
  <c r="S17" i="8"/>
  <c r="S16" i="8"/>
  <c r="S83" i="8"/>
  <c r="S21" i="8"/>
  <c r="S85" i="8"/>
  <c r="S61" i="8"/>
  <c r="S62" i="8"/>
  <c r="O89" i="42"/>
  <c r="O127" i="42" s="1"/>
  <c r="O42" i="42"/>
  <c r="O44" i="42" s="1"/>
  <c r="O88" i="42"/>
  <c r="J93" i="4"/>
  <c r="J116" i="42"/>
  <c r="J52" i="42"/>
  <c r="J54" i="42" s="1"/>
  <c r="J58" i="42" s="1"/>
  <c r="J115" i="42" s="1"/>
  <c r="AG84" i="12"/>
  <c r="AG35" i="12"/>
  <c r="AG31" i="12"/>
  <c r="AG133" i="12"/>
  <c r="AG42" i="12"/>
  <c r="AG28" i="12"/>
  <c r="AG40" i="12"/>
  <c r="AG13" i="12"/>
  <c r="AG8" i="12"/>
  <c r="AG44" i="12"/>
  <c r="AG120" i="12"/>
  <c r="AG69" i="12"/>
  <c r="AG41" i="12"/>
  <c r="AG36" i="12"/>
  <c r="AF170" i="4"/>
  <c r="AG79" i="12"/>
  <c r="AG30" i="12"/>
  <c r="AG45" i="12"/>
  <c r="AG74" i="12"/>
  <c r="AG18" i="12"/>
  <c r="AG81" i="12"/>
  <c r="AG6" i="12"/>
  <c r="AG65" i="12"/>
  <c r="AG76" i="12"/>
  <c r="AG46" i="12"/>
  <c r="AG64" i="12"/>
  <c r="AG52" i="12"/>
  <c r="AG63" i="12"/>
  <c r="AG75" i="12"/>
  <c r="AG71" i="12"/>
  <c r="AG53" i="12"/>
  <c r="AG50" i="12"/>
  <c r="AG56" i="12"/>
  <c r="AG54" i="12"/>
  <c r="AG82" i="12"/>
  <c r="AG33" i="12"/>
  <c r="AG34" i="12"/>
  <c r="AG59" i="12"/>
  <c r="AG51" i="12"/>
  <c r="AG10" i="12"/>
  <c r="AG14" i="12"/>
  <c r="AG57" i="12"/>
  <c r="AG19" i="12"/>
  <c r="AG39" i="12"/>
  <c r="AG24" i="12"/>
  <c r="AG27" i="12"/>
  <c r="AG20" i="12"/>
  <c r="AG73" i="12"/>
  <c r="AG25" i="12"/>
  <c r="AG78" i="12"/>
  <c r="AG72" i="12"/>
  <c r="AG49" i="12"/>
  <c r="AG23" i="12"/>
  <c r="AG66" i="12"/>
  <c r="AG43" i="12"/>
  <c r="AG37" i="12"/>
  <c r="AG48" i="12"/>
  <c r="AG107" i="12"/>
  <c r="AG77" i="12"/>
  <c r="AG94" i="12"/>
  <c r="AG70" i="12"/>
  <c r="AG32" i="12"/>
  <c r="AG47" i="12"/>
  <c r="AG80" i="12"/>
  <c r="AG87" i="12"/>
  <c r="AG55" i="12"/>
  <c r="AG7" i="12"/>
  <c r="AG15" i="12"/>
  <c r="AG26" i="12"/>
  <c r="AG9" i="12"/>
  <c r="AG16" i="12"/>
  <c r="AG60" i="12"/>
  <c r="AG11" i="12"/>
  <c r="AG17" i="12"/>
  <c r="AG21" i="12"/>
  <c r="AG83" i="12"/>
  <c r="AG85" i="12"/>
  <c r="AG61" i="12"/>
  <c r="AG147" i="12"/>
  <c r="AG62" i="12"/>
  <c r="Z185" i="2"/>
  <c r="Z208" i="2" s="1"/>
  <c r="AA195" i="42" s="1"/>
  <c r="Z189" i="2"/>
  <c r="AA192" i="2"/>
  <c r="AB13" i="42" s="1"/>
  <c r="Z195" i="42"/>
  <c r="R67" i="4"/>
  <c r="AG67" i="12"/>
  <c r="J127" i="32"/>
  <c r="S67" i="8"/>
  <c r="Z10" i="42"/>
  <c r="Z18" i="42" s="1"/>
  <c r="Y194" i="2"/>
  <c r="Q119" i="4"/>
  <c r="Q87" i="4"/>
  <c r="P40" i="42"/>
  <c r="J75" i="42"/>
  <c r="J77" i="42" s="1"/>
  <c r="J136" i="32"/>
  <c r="I141" i="32"/>
  <c r="AG29" i="42"/>
  <c r="AE107" i="4"/>
  <c r="AF100" i="4"/>
  <c r="N96" i="42"/>
  <c r="F88" i="36"/>
  <c r="N126" i="42"/>
  <c r="A22" i="5"/>
  <c r="A144" i="5"/>
  <c r="W123" i="42"/>
  <c r="W91" i="42"/>
  <c r="W129" i="42" s="1"/>
  <c r="X193" i="42"/>
  <c r="X196" i="42" s="1"/>
  <c r="I106" i="42"/>
  <c r="I107" i="42" s="1"/>
  <c r="N127" i="42"/>
  <c r="F89" i="36"/>
  <c r="I125" i="4"/>
  <c r="Q29" i="42"/>
  <c r="Q107" i="4"/>
  <c r="R100" i="4"/>
  <c r="AA180" i="42"/>
  <c r="AB173" i="42"/>
  <c r="AB176" i="42" s="1"/>
  <c r="N74" i="42"/>
  <c r="N131" i="32"/>
  <c r="N134" i="32" s="1"/>
  <c r="Y209" i="2"/>
  <c r="Z206" i="2" s="1"/>
  <c r="AF67" i="4"/>
  <c r="Z181" i="42"/>
  <c r="Z94" i="42" s="1"/>
  <c r="Z49" i="42"/>
  <c r="X95" i="4" s="1"/>
  <c r="X124" i="4" s="1"/>
  <c r="I143" i="4" s="1"/>
  <c r="Z117" i="42"/>
  <c r="AF89" i="42"/>
  <c r="R87" i="6"/>
  <c r="K26" i="36" l="1"/>
  <c r="Y88" i="42"/>
  <c r="Y126" i="42" s="1"/>
  <c r="Y26" i="42"/>
  <c r="AF160" i="42"/>
  <c r="AF163" i="42" s="1"/>
  <c r="AE167" i="42"/>
  <c r="Z93" i="42"/>
  <c r="AA168" i="42"/>
  <c r="K25" i="36"/>
  <c r="K42" i="36"/>
  <c r="K44" i="36" s="1"/>
  <c r="Q25" i="42"/>
  <c r="L20" i="36"/>
  <c r="L11" i="36"/>
  <c r="AA19" i="42"/>
  <c r="L14" i="36"/>
  <c r="AA22" i="42"/>
  <c r="L22" i="36" s="1"/>
  <c r="W126" i="42"/>
  <c r="X126" i="42"/>
  <c r="Z23" i="42"/>
  <c r="H19" i="36"/>
  <c r="I19" i="36" s="1"/>
  <c r="G23" i="36"/>
  <c r="G26" i="36" s="1"/>
  <c r="R23" i="42"/>
  <c r="R25" i="42" s="1"/>
  <c r="R26" i="42" s="1"/>
  <c r="Z15" i="42"/>
  <c r="AA193" i="2"/>
  <c r="AB14" i="42" s="1"/>
  <c r="AB22" i="42" s="1"/>
  <c r="AA190" i="2"/>
  <c r="AB11" i="42" s="1"/>
  <c r="AB19" i="42" s="1"/>
  <c r="AA191" i="2"/>
  <c r="L12" i="36"/>
  <c r="AF127" i="42"/>
  <c r="AF180" i="4"/>
  <c r="Z209" i="2"/>
  <c r="AA206" i="2" s="1"/>
  <c r="J105" i="42"/>
  <c r="J106" i="42" s="1"/>
  <c r="J107" i="42" s="1"/>
  <c r="J122" i="4"/>
  <c r="J96" i="4"/>
  <c r="Y42" i="42"/>
  <c r="Y44" i="42" s="1"/>
  <c r="Y25" i="42"/>
  <c r="Y68" i="42"/>
  <c r="Z185" i="42"/>
  <c r="Z189" i="42" s="1"/>
  <c r="S18" i="6"/>
  <c r="S13" i="6"/>
  <c r="S70" i="6"/>
  <c r="S31" i="6"/>
  <c r="S51" i="6"/>
  <c r="S50" i="6"/>
  <c r="S56" i="6"/>
  <c r="S35" i="6"/>
  <c r="S53" i="6"/>
  <c r="S41" i="6"/>
  <c r="S42" i="6"/>
  <c r="S20" i="6"/>
  <c r="S24" i="6"/>
  <c r="S71" i="6"/>
  <c r="S55" i="6"/>
  <c r="S14" i="6"/>
  <c r="S10" i="6"/>
  <c r="S39" i="6"/>
  <c r="S25" i="6"/>
  <c r="S43" i="6"/>
  <c r="S74" i="6"/>
  <c r="S72" i="6"/>
  <c r="S73" i="6"/>
  <c r="S40" i="6"/>
  <c r="S77" i="6"/>
  <c r="S84" i="6"/>
  <c r="S8" i="6"/>
  <c r="S76" i="6"/>
  <c r="S46" i="6"/>
  <c r="S47" i="6"/>
  <c r="S15" i="6"/>
  <c r="S27" i="6"/>
  <c r="S60" i="6"/>
  <c r="S52" i="6"/>
  <c r="S69" i="6"/>
  <c r="S45" i="6"/>
  <c r="S80" i="6"/>
  <c r="S36" i="6"/>
  <c r="S7" i="6"/>
  <c r="S81" i="6"/>
  <c r="S78" i="6"/>
  <c r="S87" i="6"/>
  <c r="S23" i="6"/>
  <c r="S49" i="6"/>
  <c r="S32" i="6"/>
  <c r="S34" i="6"/>
  <c r="S48" i="6"/>
  <c r="S54" i="6"/>
  <c r="S82" i="6"/>
  <c r="S65" i="6"/>
  <c r="S79" i="6"/>
  <c r="S66" i="6"/>
  <c r="S57" i="6"/>
  <c r="S33" i="6"/>
  <c r="S44" i="6"/>
  <c r="S75" i="6"/>
  <c r="S64" i="6"/>
  <c r="S19" i="6"/>
  <c r="S59" i="6"/>
  <c r="S63" i="6"/>
  <c r="S26" i="6"/>
  <c r="S30" i="6"/>
  <c r="S28" i="6"/>
  <c r="S37" i="6"/>
  <c r="S6" i="6"/>
  <c r="S83" i="6"/>
  <c r="S17" i="6"/>
  <c r="S9" i="6"/>
  <c r="S16" i="6"/>
  <c r="S85" i="6"/>
  <c r="S11" i="6"/>
  <c r="S21" i="6"/>
  <c r="S61" i="6"/>
  <c r="S62" i="6"/>
  <c r="Q121" i="4"/>
  <c r="R119" i="4"/>
  <c r="I157" i="4"/>
  <c r="K68" i="36"/>
  <c r="O131" i="32"/>
  <c r="O134" i="32" s="1"/>
  <c r="O74" i="42"/>
  <c r="S67" i="6"/>
  <c r="Q90" i="42"/>
  <c r="V200" i="42"/>
  <c r="Q109" i="4"/>
  <c r="Q91" i="4"/>
  <c r="R91" i="4" s="1"/>
  <c r="Q182" i="4"/>
  <c r="Q184" i="4" s="1"/>
  <c r="AG81" i="6"/>
  <c r="AG18" i="6"/>
  <c r="AG8" i="6"/>
  <c r="AG45" i="6"/>
  <c r="AG65" i="6"/>
  <c r="AG71" i="6"/>
  <c r="AG51" i="6"/>
  <c r="AG72" i="6"/>
  <c r="AG49" i="6"/>
  <c r="AG48" i="6"/>
  <c r="AG25" i="6"/>
  <c r="AG53" i="6"/>
  <c r="AG15" i="6"/>
  <c r="AG84" i="6"/>
  <c r="AG43" i="6"/>
  <c r="AG66" i="6"/>
  <c r="AG55" i="6"/>
  <c r="AG39" i="6"/>
  <c r="AG57" i="6"/>
  <c r="AG20" i="6"/>
  <c r="AG64" i="6"/>
  <c r="AG80" i="6"/>
  <c r="AG40" i="6"/>
  <c r="AG47" i="6"/>
  <c r="AG42" i="6"/>
  <c r="AG26" i="6"/>
  <c r="AG74" i="6"/>
  <c r="AG10" i="6"/>
  <c r="AG27" i="6"/>
  <c r="AG13" i="6"/>
  <c r="AG76" i="6"/>
  <c r="AG79" i="6"/>
  <c r="AG33" i="6"/>
  <c r="AG24" i="6"/>
  <c r="AG46" i="6"/>
  <c r="AG78" i="6"/>
  <c r="AG77" i="6"/>
  <c r="AG19" i="6"/>
  <c r="AG50" i="6"/>
  <c r="AG69" i="6"/>
  <c r="AG31" i="6"/>
  <c r="AG28" i="6"/>
  <c r="AG41" i="6"/>
  <c r="AG75" i="6"/>
  <c r="AG44" i="6"/>
  <c r="AG73" i="6"/>
  <c r="AG14" i="6"/>
  <c r="AG70" i="6"/>
  <c r="AG56" i="6"/>
  <c r="AG36" i="6"/>
  <c r="AG82" i="6"/>
  <c r="AG54" i="6"/>
  <c r="AG23" i="6"/>
  <c r="AG52" i="6"/>
  <c r="AG34" i="6"/>
  <c r="AG87" i="6"/>
  <c r="AG35" i="6"/>
  <c r="AG32" i="6"/>
  <c r="AG7" i="6"/>
  <c r="AG59" i="6"/>
  <c r="AG60" i="6"/>
  <c r="AG30" i="6"/>
  <c r="AG37" i="6"/>
  <c r="AG63" i="6"/>
  <c r="AG6" i="6"/>
  <c r="AG83" i="6"/>
  <c r="AG16" i="6"/>
  <c r="AG17" i="6"/>
  <c r="AG9" i="6"/>
  <c r="AG11" i="6"/>
  <c r="AG21" i="6"/>
  <c r="AG85" i="6"/>
  <c r="AG62" i="6"/>
  <c r="AG61" i="6"/>
  <c r="AG67" i="6"/>
  <c r="A23" i="5"/>
  <c r="A145" i="5"/>
  <c r="F96" i="36"/>
  <c r="AA10" i="42"/>
  <c r="AA18" i="42" s="1"/>
  <c r="Z194" i="2"/>
  <c r="AB180" i="42"/>
  <c r="AC173" i="42"/>
  <c r="AC176" i="42" s="1"/>
  <c r="AA181" i="42"/>
  <c r="AA94" i="42" s="1"/>
  <c r="L94" i="36" s="1"/>
  <c r="AA49" i="42"/>
  <c r="Y95" i="4" s="1"/>
  <c r="Y124" i="4" s="1"/>
  <c r="J143" i="4" s="1"/>
  <c r="AA117" i="42"/>
  <c r="L117" i="36" s="1"/>
  <c r="R107" i="4"/>
  <c r="S100" i="4" s="1"/>
  <c r="K125" i="32"/>
  <c r="K127" i="32" s="1"/>
  <c r="J137" i="32"/>
  <c r="J139" i="32" s="1"/>
  <c r="K47" i="42"/>
  <c r="X123" i="42"/>
  <c r="K123" i="36" s="1"/>
  <c r="W124" i="4"/>
  <c r="F74" i="36"/>
  <c r="O126" i="42"/>
  <c r="O96" i="42"/>
  <c r="F126" i="36"/>
  <c r="X91" i="42"/>
  <c r="Y193" i="42"/>
  <c r="Y196" i="42" s="1"/>
  <c r="AE91" i="4"/>
  <c r="AF91" i="4" s="1"/>
  <c r="AE109" i="4"/>
  <c r="AE182" i="4"/>
  <c r="AE184" i="4" s="1"/>
  <c r="P89" i="42"/>
  <c r="P127" i="42" s="1"/>
  <c r="P42" i="42"/>
  <c r="P44" i="42" s="1"/>
  <c r="P88" i="42"/>
  <c r="F127" i="36"/>
  <c r="AF87" i="4"/>
  <c r="Q40" i="42"/>
  <c r="G29" i="36"/>
  <c r="R87" i="4"/>
  <c r="P138" i="4"/>
  <c r="P140" i="4" s="1"/>
  <c r="AE121" i="4"/>
  <c r="AF119" i="4"/>
  <c r="W157" i="4"/>
  <c r="H67" i="42"/>
  <c r="D156" i="36"/>
  <c r="I149" i="42"/>
  <c r="I151" i="42" s="1"/>
  <c r="AG40" i="42"/>
  <c r="N29" i="36"/>
  <c r="AH29" i="42"/>
  <c r="AH40" i="42" s="1"/>
  <c r="AA189" i="2"/>
  <c r="AB192" i="2"/>
  <c r="AC13" i="42" s="1"/>
  <c r="AA185" i="2"/>
  <c r="AA208" i="2" s="1"/>
  <c r="AF107" i="4"/>
  <c r="AG100" i="4" s="1"/>
  <c r="R29" i="42"/>
  <c r="R40" i="42" s="1"/>
  <c r="J130" i="42"/>
  <c r="J150" i="42" s="1"/>
  <c r="R109" i="4" l="1"/>
  <c r="Z88" i="42"/>
  <c r="Z126" i="42" s="1"/>
  <c r="Z26" i="42"/>
  <c r="AA93" i="42"/>
  <c r="L93" i="36" s="1"/>
  <c r="AB168" i="42"/>
  <c r="AC168" i="42" s="1"/>
  <c r="AG160" i="42"/>
  <c r="AG163" i="42" s="1"/>
  <c r="AF167" i="42"/>
  <c r="R42" i="42"/>
  <c r="R44" i="42" s="1"/>
  <c r="AA23" i="42"/>
  <c r="L19" i="36"/>
  <c r="Z25" i="42"/>
  <c r="Z42" i="42"/>
  <c r="Z44" i="42" s="1"/>
  <c r="L18" i="36"/>
  <c r="G25" i="36"/>
  <c r="H23" i="36"/>
  <c r="AB193" i="2"/>
  <c r="AC14" i="42" s="1"/>
  <c r="AC22" i="42" s="1"/>
  <c r="AB12" i="42"/>
  <c r="AB20" i="42" s="1"/>
  <c r="AB190" i="2"/>
  <c r="AC11" i="42" s="1"/>
  <c r="AC19" i="42" s="1"/>
  <c r="AB191" i="2"/>
  <c r="AC12" i="42" s="1"/>
  <c r="AC20" i="42" s="1"/>
  <c r="AA209" i="2"/>
  <c r="AB206" i="2" s="1"/>
  <c r="K75" i="42"/>
  <c r="K136" i="32"/>
  <c r="J141" i="32"/>
  <c r="AA185" i="42"/>
  <c r="AA189" i="42" s="1"/>
  <c r="Z68" i="42"/>
  <c r="Z123" i="42" s="1"/>
  <c r="S107" i="4"/>
  <c r="S106" i="4"/>
  <c r="S104" i="4"/>
  <c r="S102" i="4"/>
  <c r="S105" i="4"/>
  <c r="S103" i="4"/>
  <c r="S101" i="4"/>
  <c r="P131" i="32"/>
  <c r="P134" i="32" s="1"/>
  <c r="P74" i="42"/>
  <c r="Y91" i="42"/>
  <c r="Y129" i="42" s="1"/>
  <c r="Z193" i="42"/>
  <c r="Z196" i="42" s="1"/>
  <c r="Y123" i="42"/>
  <c r="AG107" i="4"/>
  <c r="AG103" i="4"/>
  <c r="AG106" i="4"/>
  <c r="AG104" i="4"/>
  <c r="AG102" i="4"/>
  <c r="AG101" i="4"/>
  <c r="AG105" i="4"/>
  <c r="A24" i="5"/>
  <c r="A146" i="5"/>
  <c r="I159" i="4"/>
  <c r="J157" i="4"/>
  <c r="AA15" i="42"/>
  <c r="L10" i="36"/>
  <c r="H72" i="42"/>
  <c r="H84" i="42" s="1"/>
  <c r="H109" i="42" s="1"/>
  <c r="D67" i="36"/>
  <c r="D72" i="36" s="1"/>
  <c r="D84" i="36" s="1"/>
  <c r="D109" i="36" s="1"/>
  <c r="R149" i="4"/>
  <c r="R121" i="4"/>
  <c r="AG89" i="42"/>
  <c r="Q89" i="42"/>
  <c r="Q88" i="42"/>
  <c r="Q42" i="42"/>
  <c r="Q44" i="42" s="1"/>
  <c r="J149" i="42"/>
  <c r="J151" i="42" s="1"/>
  <c r="I67" i="42"/>
  <c r="I72" i="42" s="1"/>
  <c r="I84" i="42" s="1"/>
  <c r="I109" i="42" s="1"/>
  <c r="X129" i="42"/>
  <c r="K91" i="36"/>
  <c r="AC180" i="42"/>
  <c r="AD173" i="42"/>
  <c r="AD176" i="42" s="1"/>
  <c r="G40" i="36"/>
  <c r="G42" i="36" s="1"/>
  <c r="G44" i="36" s="1"/>
  <c r="H29" i="36"/>
  <c r="H40" i="36" s="1"/>
  <c r="U162" i="4"/>
  <c r="H143" i="4"/>
  <c r="W159" i="4"/>
  <c r="X157" i="4"/>
  <c r="Q138" i="4"/>
  <c r="AF149" i="4"/>
  <c r="AF121" i="4"/>
  <c r="K52" i="42"/>
  <c r="K54" i="42" s="1"/>
  <c r="K58" i="42" s="1"/>
  <c r="K93" i="4"/>
  <c r="K116" i="42"/>
  <c r="E116" i="36" s="1"/>
  <c r="E47" i="36"/>
  <c r="AB181" i="42"/>
  <c r="AB94" i="42" s="1"/>
  <c r="AB49" i="42"/>
  <c r="AB117" i="42"/>
  <c r="J125" i="4"/>
  <c r="T29" i="36"/>
  <c r="N40" i="36"/>
  <c r="O29" i="36"/>
  <c r="P126" i="42"/>
  <c r="P96" i="42"/>
  <c r="AC192" i="2"/>
  <c r="AD13" i="42" s="1"/>
  <c r="M13" i="36" s="1"/>
  <c r="AB189" i="2"/>
  <c r="AB185" i="2"/>
  <c r="AB208" i="2" s="1"/>
  <c r="AC195" i="42" s="1"/>
  <c r="V203" i="42"/>
  <c r="AH200" i="42"/>
  <c r="AH203" i="42" s="1"/>
  <c r="AF109" i="4"/>
  <c r="AF182" i="4"/>
  <c r="AF184" i="4" s="1"/>
  <c r="AB195" i="42"/>
  <c r="L49" i="36"/>
  <c r="L47" i="42"/>
  <c r="K137" i="32"/>
  <c r="L125" i="32"/>
  <c r="L127" i="32" s="1"/>
  <c r="Q128" i="42"/>
  <c r="G90" i="36"/>
  <c r="H90" i="36" s="1"/>
  <c r="S128" i="42"/>
  <c r="AA194" i="2"/>
  <c r="AB10" i="42"/>
  <c r="AB18" i="42" s="1"/>
  <c r="R182" i="4"/>
  <c r="R184" i="4" s="1"/>
  <c r="AA88" i="42" l="1"/>
  <c r="AA126" i="42" s="1"/>
  <c r="L126" i="36" s="1"/>
  <c r="AA26" i="42"/>
  <c r="AD168" i="42"/>
  <c r="AC93" i="42"/>
  <c r="AE168" i="42"/>
  <c r="AD93" i="42"/>
  <c r="M93" i="36" s="1"/>
  <c r="AG167" i="42"/>
  <c r="AH167" i="42" s="1"/>
  <c r="AB93" i="42"/>
  <c r="L88" i="36"/>
  <c r="AB23" i="42"/>
  <c r="L23" i="36"/>
  <c r="L26" i="36" s="1"/>
  <c r="H26" i="36"/>
  <c r="I23" i="36"/>
  <c r="H25" i="36"/>
  <c r="AC193" i="2"/>
  <c r="AD14" i="42" s="1"/>
  <c r="AC190" i="2"/>
  <c r="AD11" i="42" s="1"/>
  <c r="AC191" i="2"/>
  <c r="AD12" i="42" s="1"/>
  <c r="AD20" i="42" s="1"/>
  <c r="M20" i="36" s="1"/>
  <c r="AB209" i="2"/>
  <c r="AC206" i="2" s="1"/>
  <c r="AC185" i="2"/>
  <c r="AC208" i="2" s="1"/>
  <c r="AD195" i="42" s="1"/>
  <c r="AD192" i="2"/>
  <c r="AE13" i="42" s="1"/>
  <c r="AC189" i="2"/>
  <c r="S131" i="32"/>
  <c r="S134" i="32" s="1"/>
  <c r="Q74" i="42"/>
  <c r="AA42" i="42"/>
  <c r="AA44" i="42" s="1"/>
  <c r="AA25" i="42"/>
  <c r="AA16" i="42"/>
  <c r="AB194" i="2"/>
  <c r="AC10" i="42"/>
  <c r="X159" i="4"/>
  <c r="AG149" i="4"/>
  <c r="AF151" i="4"/>
  <c r="E52" i="36"/>
  <c r="E54" i="36" s="1"/>
  <c r="E58" i="36" s="1"/>
  <c r="S149" i="4"/>
  <c r="R151" i="4"/>
  <c r="AA68" i="42"/>
  <c r="AA123" i="42" s="1"/>
  <c r="L123" i="36" s="1"/>
  <c r="AB185" i="42"/>
  <c r="AB189" i="42" s="1"/>
  <c r="Q126" i="42"/>
  <c r="G126" i="36" s="1"/>
  <c r="H126" i="36" s="1"/>
  <c r="Q96" i="42"/>
  <c r="S126" i="42"/>
  <c r="G88" i="36"/>
  <c r="V126" i="42"/>
  <c r="AB15" i="42"/>
  <c r="O40" i="36"/>
  <c r="Q140" i="4"/>
  <c r="R138" i="4"/>
  <c r="Z95" i="4"/>
  <c r="R128" i="42"/>
  <c r="G128" i="36"/>
  <c r="H128" i="36" s="1"/>
  <c r="V90" i="42"/>
  <c r="W200" i="42"/>
  <c r="W203" i="42" s="1"/>
  <c r="K122" i="4"/>
  <c r="K96" i="4"/>
  <c r="A25" i="5"/>
  <c r="A147" i="5"/>
  <c r="Q127" i="42"/>
  <c r="G89" i="36"/>
  <c r="H89" i="36" s="1"/>
  <c r="S127" i="42"/>
  <c r="V127" i="42"/>
  <c r="N89" i="36"/>
  <c r="AG127" i="42"/>
  <c r="N127" i="36" s="1"/>
  <c r="AI127" i="42"/>
  <c r="K115" i="42"/>
  <c r="K105" i="42"/>
  <c r="K129" i="36"/>
  <c r="J159" i="4"/>
  <c r="AC181" i="42"/>
  <c r="AC94" i="42" s="1"/>
  <c r="AC117" i="42"/>
  <c r="AC49" i="42"/>
  <c r="AA95" i="4" s="1"/>
  <c r="AA124" i="4" s="1"/>
  <c r="L143" i="4" s="1"/>
  <c r="AQ4" i="36"/>
  <c r="H42" i="36"/>
  <c r="H44" i="36" s="1"/>
  <c r="K139" i="32"/>
  <c r="U29" i="36"/>
  <c r="T40" i="36"/>
  <c r="K149" i="42"/>
  <c r="J67" i="42"/>
  <c r="J72" i="42" s="1"/>
  <c r="J84" i="42" s="1"/>
  <c r="J109" i="42" s="1"/>
  <c r="Z91" i="42"/>
  <c r="Z129" i="42" s="1"/>
  <c r="AA193" i="42"/>
  <c r="AA196" i="42" s="1"/>
  <c r="E75" i="36"/>
  <c r="E77" i="36" s="1"/>
  <c r="K77" i="42"/>
  <c r="AD180" i="42"/>
  <c r="AE173" i="42"/>
  <c r="AE176" i="42" s="1"/>
  <c r="M125" i="32"/>
  <c r="M127" i="32" s="1"/>
  <c r="M47" i="42"/>
  <c r="L137" i="32"/>
  <c r="L52" i="42"/>
  <c r="L54" i="42" s="1"/>
  <c r="L58" i="42" s="1"/>
  <c r="L115" i="42" s="1"/>
  <c r="L93" i="4"/>
  <c r="L116" i="42"/>
  <c r="L15" i="36"/>
  <c r="AB88" i="42" l="1"/>
  <c r="AB126" i="42" s="1"/>
  <c r="AB26" i="42"/>
  <c r="AF168" i="42"/>
  <c r="AE93" i="42"/>
  <c r="M142" i="36"/>
  <c r="O142" i="36" s="1"/>
  <c r="AH142" i="42"/>
  <c r="AC140" i="42"/>
  <c r="M11" i="36"/>
  <c r="AD19" i="42"/>
  <c r="M19" i="36" s="1"/>
  <c r="M14" i="36"/>
  <c r="AD22" i="42"/>
  <c r="M22" i="36" s="1"/>
  <c r="AC15" i="42"/>
  <c r="AC18" i="42"/>
  <c r="AD193" i="2"/>
  <c r="AE14" i="42" s="1"/>
  <c r="AE22" i="42" s="1"/>
  <c r="AD190" i="2"/>
  <c r="AE11" i="42" s="1"/>
  <c r="AE19" i="42" s="1"/>
  <c r="AD191" i="2"/>
  <c r="AE12" i="42" s="1"/>
  <c r="AE20" i="42" s="1"/>
  <c r="M12" i="36"/>
  <c r="AC209" i="2"/>
  <c r="AD206" i="2" s="1"/>
  <c r="AF173" i="42"/>
  <c r="AF176" i="42" s="1"/>
  <c r="AE180" i="42"/>
  <c r="K159" i="4"/>
  <c r="K156" i="4"/>
  <c r="K155" i="4"/>
  <c r="K158" i="4"/>
  <c r="K153" i="4"/>
  <c r="K154" i="4"/>
  <c r="K152" i="4"/>
  <c r="AD181" i="42"/>
  <c r="AD94" i="42" s="1"/>
  <c r="M94" i="36" s="1"/>
  <c r="AD117" i="42"/>
  <c r="M117" i="36" s="1"/>
  <c r="AD49" i="42"/>
  <c r="AB95" i="4" s="1"/>
  <c r="AB124" i="4" s="1"/>
  <c r="M143" i="4" s="1"/>
  <c r="X200" i="42"/>
  <c r="X203" i="42" s="1"/>
  <c r="W90" i="42"/>
  <c r="R126" i="42"/>
  <c r="AC185" i="42"/>
  <c r="AC189" i="42" s="1"/>
  <c r="AB68" i="42"/>
  <c r="AB123" i="42" s="1"/>
  <c r="AH127" i="42"/>
  <c r="K127" i="36"/>
  <c r="O127" i="36" s="1"/>
  <c r="AQ5" i="36"/>
  <c r="R127" i="42"/>
  <c r="G127" i="36"/>
  <c r="H127" i="36" s="1"/>
  <c r="O89" i="36"/>
  <c r="T127" i="36"/>
  <c r="X127" i="36" s="1"/>
  <c r="L122" i="4"/>
  <c r="L96" i="4"/>
  <c r="AA91" i="42"/>
  <c r="AB193" i="42"/>
  <c r="AB196" i="42" s="1"/>
  <c r="G74" i="36"/>
  <c r="K157" i="4"/>
  <c r="L68" i="36"/>
  <c r="Z124" i="4"/>
  <c r="AB25" i="42"/>
  <c r="AB42" i="42"/>
  <c r="AB44" i="42" s="1"/>
  <c r="Y159" i="4"/>
  <c r="Y154" i="4"/>
  <c r="Y156" i="4"/>
  <c r="Y155" i="4"/>
  <c r="Y158" i="4"/>
  <c r="Y153" i="4"/>
  <c r="Y152" i="4"/>
  <c r="L136" i="32"/>
  <c r="L139" i="32" s="1"/>
  <c r="L75" i="42"/>
  <c r="L77" i="42" s="1"/>
  <c r="K141" i="32"/>
  <c r="L130" i="42"/>
  <c r="L150" i="42" s="1"/>
  <c r="L105" i="42"/>
  <c r="E105" i="36"/>
  <c r="E106" i="36" s="1"/>
  <c r="E107" i="36" s="1"/>
  <c r="K106" i="42"/>
  <c r="K107" i="42" s="1"/>
  <c r="A26" i="5"/>
  <c r="A27" i="5" s="1"/>
  <c r="A28" i="5" s="1"/>
  <c r="A29" i="5" s="1"/>
  <c r="A30" i="5" s="1"/>
  <c r="A31" i="5" s="1"/>
  <c r="A148" i="5"/>
  <c r="M49" i="36"/>
  <c r="Y157" i="4"/>
  <c r="T131" i="32"/>
  <c r="T134" i="32" s="1"/>
  <c r="V74" i="42"/>
  <c r="K125" i="4"/>
  <c r="G160" i="4"/>
  <c r="V128" i="42"/>
  <c r="V96" i="42"/>
  <c r="K130" i="42"/>
  <c r="K150" i="42" s="1"/>
  <c r="K151" i="42" s="1"/>
  <c r="E115" i="36"/>
  <c r="AC194" i="2"/>
  <c r="AD10" i="42"/>
  <c r="AD18" i="42" s="1"/>
  <c r="AR4" i="36"/>
  <c r="K126" i="36"/>
  <c r="M52" i="42"/>
  <c r="M54" i="42" s="1"/>
  <c r="M58" i="42" s="1"/>
  <c r="M115" i="42" s="1"/>
  <c r="M93" i="4"/>
  <c r="M116" i="42"/>
  <c r="G96" i="36"/>
  <c r="H88" i="36"/>
  <c r="H96" i="36" s="1"/>
  <c r="AE192" i="2"/>
  <c r="AF13" i="42" s="1"/>
  <c r="AD189" i="2"/>
  <c r="AD185" i="2"/>
  <c r="AD208" i="2" s="1"/>
  <c r="AE195" i="42" s="1"/>
  <c r="V29" i="36"/>
  <c r="U40" i="36"/>
  <c r="R140" i="4"/>
  <c r="L42" i="36"/>
  <c r="L44" i="36" s="1"/>
  <c r="L25" i="36"/>
  <c r="N125" i="32"/>
  <c r="N127" i="32" s="1"/>
  <c r="N47" i="42"/>
  <c r="M137" i="32"/>
  <c r="AD23" i="42" l="1"/>
  <c r="AG168" i="42"/>
  <c r="AG93" i="42" s="1"/>
  <c r="N93" i="36" s="1"/>
  <c r="AF93" i="42"/>
  <c r="AC146" i="42"/>
  <c r="M102" i="36"/>
  <c r="AD140" i="42"/>
  <c r="AD146" i="42" s="1"/>
  <c r="AC23" i="42"/>
  <c r="AC26" i="42" s="1"/>
  <c r="M18" i="36"/>
  <c r="M23" i="36" s="1"/>
  <c r="AE193" i="2"/>
  <c r="AE190" i="2"/>
  <c r="AF11" i="42" s="1"/>
  <c r="AF19" i="42" s="1"/>
  <c r="AE191" i="2"/>
  <c r="AF12" i="42" s="1"/>
  <c r="AF20" i="42" s="1"/>
  <c r="E156" i="36"/>
  <c r="K67" i="42"/>
  <c r="L149" i="42"/>
  <c r="L151" i="42" s="1"/>
  <c r="AD194" i="2"/>
  <c r="AE10" i="42"/>
  <c r="AE18" i="42" s="1"/>
  <c r="AC68" i="42"/>
  <c r="AD185" i="42"/>
  <c r="AD189" i="42" s="1"/>
  <c r="H74" i="36"/>
  <c r="N93" i="4"/>
  <c r="N116" i="42"/>
  <c r="F116" i="36" s="1"/>
  <c r="N52" i="42"/>
  <c r="N54" i="42" s="1"/>
  <c r="N58" i="42" s="1"/>
  <c r="N115" i="42" s="1"/>
  <c r="F47" i="36"/>
  <c r="AE189" i="2"/>
  <c r="AF192" i="2"/>
  <c r="AE185" i="2"/>
  <c r="AE208" i="2" s="1"/>
  <c r="AF195" i="42" s="1"/>
  <c r="W128" i="42"/>
  <c r="W96" i="42"/>
  <c r="AD209" i="2"/>
  <c r="AE206" i="2" s="1"/>
  <c r="M105" i="42"/>
  <c r="L106" i="42"/>
  <c r="L107" i="42" s="1"/>
  <c r="AB91" i="42"/>
  <c r="AB129" i="42" s="1"/>
  <c r="AC193" i="42"/>
  <c r="AC196" i="42" s="1"/>
  <c r="X90" i="42"/>
  <c r="Y200" i="42"/>
  <c r="Y203" i="42" s="1"/>
  <c r="AE181" i="42"/>
  <c r="AE94" i="42" s="1"/>
  <c r="AE49" i="42"/>
  <c r="AE117" i="42"/>
  <c r="K143" i="4"/>
  <c r="V162" i="4"/>
  <c r="E130" i="36"/>
  <c r="E150" i="36" s="1"/>
  <c r="M130" i="42"/>
  <c r="M150" i="42" s="1"/>
  <c r="AA129" i="42"/>
  <c r="L91" i="36"/>
  <c r="AG173" i="42"/>
  <c r="AG176" i="42" s="1"/>
  <c r="AF180" i="42"/>
  <c r="O47" i="42"/>
  <c r="N137" i="32"/>
  <c r="O125" i="32"/>
  <c r="O127" i="32" s="1"/>
  <c r="A32" i="5"/>
  <c r="A33" i="5" s="1"/>
  <c r="A34" i="5" s="1"/>
  <c r="A35" i="5" s="1"/>
  <c r="A36" i="5" s="1"/>
  <c r="A37" i="5" s="1"/>
  <c r="A149" i="5"/>
  <c r="G163" i="4"/>
  <c r="U131" i="32"/>
  <c r="U134" i="32" s="1"/>
  <c r="W74" i="42"/>
  <c r="M136" i="32"/>
  <c r="M139" i="32" s="1"/>
  <c r="M75" i="42"/>
  <c r="M77" i="42" s="1"/>
  <c r="L141" i="32"/>
  <c r="L125" i="4"/>
  <c r="W29" i="36"/>
  <c r="X29" i="36" s="1"/>
  <c r="V40" i="36"/>
  <c r="M122" i="4"/>
  <c r="M125" i="4" s="1"/>
  <c r="M96" i="4"/>
  <c r="AD15" i="42"/>
  <c r="M10" i="36"/>
  <c r="AD88" i="42" l="1"/>
  <c r="M88" i="36" s="1"/>
  <c r="AD26" i="42"/>
  <c r="T93" i="36"/>
  <c r="O93" i="36"/>
  <c r="AE140" i="42"/>
  <c r="M140" i="36"/>
  <c r="M146" i="36" s="1"/>
  <c r="AE23" i="42"/>
  <c r="AC88" i="42"/>
  <c r="AC25" i="42"/>
  <c r="AC42" i="42"/>
  <c r="AC44" i="42" s="1"/>
  <c r="AF14" i="42"/>
  <c r="AF22" i="42" s="1"/>
  <c r="AF193" i="2"/>
  <c r="AG14" i="42" s="1"/>
  <c r="AG22" i="42" s="1"/>
  <c r="AG13" i="42"/>
  <c r="AG192" i="2"/>
  <c r="AE209" i="2"/>
  <c r="AF206" i="2" s="1"/>
  <c r="AF190" i="2"/>
  <c r="AG11" i="42" s="1"/>
  <c r="AG19" i="42" s="1"/>
  <c r="AH19" i="42" s="1"/>
  <c r="AF191" i="2"/>
  <c r="AD68" i="42"/>
  <c r="AD123" i="42" s="1"/>
  <c r="AE185" i="42"/>
  <c r="AE189" i="42" s="1"/>
  <c r="V131" i="32"/>
  <c r="V134" i="32" s="1"/>
  <c r="X74" i="42"/>
  <c r="AE15" i="42"/>
  <c r="L129" i="36"/>
  <c r="AF185" i="2"/>
  <c r="AF208" i="2" s="1"/>
  <c r="AI192" i="2"/>
  <c r="AF189" i="2"/>
  <c r="AG185" i="2"/>
  <c r="AF10" i="42"/>
  <c r="AE194" i="2"/>
  <c r="Y90" i="42"/>
  <c r="Z200" i="42"/>
  <c r="Z203" i="42" s="1"/>
  <c r="AD193" i="42"/>
  <c r="AD196" i="42" s="1"/>
  <c r="AC91" i="42"/>
  <c r="AC129" i="42" s="1"/>
  <c r="F52" i="36"/>
  <c r="F54" i="36" s="1"/>
  <c r="F58" i="36" s="1"/>
  <c r="M149" i="42"/>
  <c r="M151" i="42" s="1"/>
  <c r="L67" i="42"/>
  <c r="L72" i="42" s="1"/>
  <c r="L84" i="42" s="1"/>
  <c r="L109" i="42" s="1"/>
  <c r="A150" i="5"/>
  <c r="AC123" i="42"/>
  <c r="M15" i="36"/>
  <c r="M26" i="36" s="1"/>
  <c r="AD25" i="42"/>
  <c r="AD42" i="42"/>
  <c r="AD44" i="42" s="1"/>
  <c r="AD16" i="42"/>
  <c r="N130" i="42"/>
  <c r="N150" i="42" s="1"/>
  <c r="K72" i="42"/>
  <c r="K84" i="42" s="1"/>
  <c r="K109" i="42" s="1"/>
  <c r="E67" i="36"/>
  <c r="E72" i="36" s="1"/>
  <c r="E84" i="36" s="1"/>
  <c r="E109" i="36" s="1"/>
  <c r="AG180" i="42"/>
  <c r="K90" i="36"/>
  <c r="K96" i="36" s="1"/>
  <c r="X128" i="42"/>
  <c r="K128" i="36" s="1"/>
  <c r="X96" i="42"/>
  <c r="N136" i="32"/>
  <c r="N139" i="32" s="1"/>
  <c r="N75" i="42"/>
  <c r="M141" i="32"/>
  <c r="P125" i="32"/>
  <c r="P47" i="42"/>
  <c r="O137" i="32"/>
  <c r="O52" i="42"/>
  <c r="O54" i="42" s="1"/>
  <c r="O58" i="42" s="1"/>
  <c r="O115" i="42" s="1"/>
  <c r="O93" i="4"/>
  <c r="O116" i="42"/>
  <c r="E151" i="36"/>
  <c r="F149" i="36" s="1"/>
  <c r="N105" i="42"/>
  <c r="M106" i="42"/>
  <c r="M107" i="42" s="1"/>
  <c r="N122" i="4"/>
  <c r="N125" i="4" s="1"/>
  <c r="N96" i="4"/>
  <c r="F115" i="36"/>
  <c r="AC95" i="4"/>
  <c r="AC124" i="4" s="1"/>
  <c r="X40" i="36"/>
  <c r="AC29" i="36"/>
  <c r="W40" i="36"/>
  <c r="AF181" i="42"/>
  <c r="AF94" i="42" s="1"/>
  <c r="AF49" i="42"/>
  <c r="AD95" i="4" s="1"/>
  <c r="AD124" i="4" s="1"/>
  <c r="O143" i="4" s="1"/>
  <c r="AF117" i="42"/>
  <c r="AE88" i="42" l="1"/>
  <c r="AE126" i="42" s="1"/>
  <c r="AE26" i="42"/>
  <c r="U93" i="36"/>
  <c r="T141" i="36"/>
  <c r="AF140" i="42"/>
  <c r="AE146" i="42"/>
  <c r="N22" i="36"/>
  <c r="O22" i="36" s="1"/>
  <c r="AC126" i="42"/>
  <c r="AD126" i="42"/>
  <c r="AF15" i="42"/>
  <c r="AF18" i="42"/>
  <c r="N19" i="36"/>
  <c r="O19" i="36" s="1"/>
  <c r="AF209" i="2"/>
  <c r="AI206" i="2" s="1"/>
  <c r="AU206" i="2" s="1"/>
  <c r="AI193" i="2"/>
  <c r="AG193" i="2"/>
  <c r="AH14" i="42"/>
  <c r="N14" i="36"/>
  <c r="O14" i="36" s="1"/>
  <c r="AG190" i="2"/>
  <c r="AH13" i="42"/>
  <c r="AI21" i="42" s="1"/>
  <c r="N13" i="36"/>
  <c r="O13" i="36" s="1"/>
  <c r="P21" i="36" s="1"/>
  <c r="AI190" i="2"/>
  <c r="AI191" i="2"/>
  <c r="AG12" i="42"/>
  <c r="AG20" i="42" s="1"/>
  <c r="AG191" i="2"/>
  <c r="N11" i="36"/>
  <c r="O11" i="36" s="1"/>
  <c r="AH11" i="42"/>
  <c r="AI19" i="42" s="1"/>
  <c r="H160" i="4"/>
  <c r="H163" i="4" s="1"/>
  <c r="M123" i="36"/>
  <c r="K74" i="36"/>
  <c r="W131" i="32"/>
  <c r="W134" i="32" s="1"/>
  <c r="Y74" i="42"/>
  <c r="AG10" i="42"/>
  <c r="AG18" i="42" s="1"/>
  <c r="AF194" i="2"/>
  <c r="AG194" i="2" s="1"/>
  <c r="AG189" i="2"/>
  <c r="AG210" i="2"/>
  <c r="F75" i="36"/>
  <c r="F77" i="36" s="1"/>
  <c r="N77" i="42"/>
  <c r="N149" i="42"/>
  <c r="N151" i="42" s="1"/>
  <c r="M67" i="42"/>
  <c r="M72" i="42" s="1"/>
  <c r="M84" i="42" s="1"/>
  <c r="M109" i="42" s="1"/>
  <c r="AI189" i="2"/>
  <c r="AI185" i="2"/>
  <c r="AI208" i="2" s="1"/>
  <c r="AJ192" i="2"/>
  <c r="P127" i="32"/>
  <c r="Q125" i="32"/>
  <c r="Q127" i="32" s="1"/>
  <c r="Q129" i="32" s="1"/>
  <c r="O105" i="42"/>
  <c r="F105" i="36"/>
  <c r="F106" i="36" s="1"/>
  <c r="F107" i="36" s="1"/>
  <c r="N106" i="42"/>
  <c r="N107" i="42" s="1"/>
  <c r="AC40" i="36"/>
  <c r="AD29" i="36"/>
  <c r="AG195" i="42"/>
  <c r="AH195" i="42" s="1"/>
  <c r="AH196" i="42" s="1"/>
  <c r="AG208" i="2"/>
  <c r="AG209" i="2" s="1"/>
  <c r="AG181" i="42"/>
  <c r="AG94" i="42" s="1"/>
  <c r="N94" i="36" s="1"/>
  <c r="AG49" i="42"/>
  <c r="AG117" i="42"/>
  <c r="AH117" i="42" s="1"/>
  <c r="AH180" i="42"/>
  <c r="AI117" i="42" s="1"/>
  <c r="AE68" i="42"/>
  <c r="AE123" i="42" s="1"/>
  <c r="AF185" i="42"/>
  <c r="AF189" i="42" s="1"/>
  <c r="O122" i="4"/>
  <c r="O96" i="4"/>
  <c r="M68" i="36"/>
  <c r="O130" i="42"/>
  <c r="O150" i="42" s="1"/>
  <c r="N143" i="4"/>
  <c r="F130" i="36"/>
  <c r="F150" i="36" s="1"/>
  <c r="AD91" i="42"/>
  <c r="AE193" i="42"/>
  <c r="AE196" i="42" s="1"/>
  <c r="AS4" i="36"/>
  <c r="Z90" i="42"/>
  <c r="AA200" i="42"/>
  <c r="AA203" i="42" s="1"/>
  <c r="O75" i="42"/>
  <c r="O77" i="42" s="1"/>
  <c r="O136" i="32"/>
  <c r="O139" i="32" s="1"/>
  <c r="N141" i="32"/>
  <c r="P93" i="4"/>
  <c r="P116" i="42"/>
  <c r="P52" i="42"/>
  <c r="P54" i="42" s="1"/>
  <c r="P58" i="42" s="1"/>
  <c r="P115" i="42" s="1"/>
  <c r="M42" i="36"/>
  <c r="M44" i="36" s="1"/>
  <c r="M25" i="36"/>
  <c r="Y128" i="42"/>
  <c r="Y96" i="42"/>
  <c r="AE25" i="42"/>
  <c r="AE42" i="42"/>
  <c r="AE44" i="42" s="1"/>
  <c r="V93" i="36" l="1"/>
  <c r="U141" i="36"/>
  <c r="N102" i="36"/>
  <c r="AG140" i="42"/>
  <c r="AF146" i="42"/>
  <c r="AH140" i="42"/>
  <c r="AH146" i="42" s="1"/>
  <c r="M126" i="36"/>
  <c r="AH20" i="42"/>
  <c r="N20" i="36"/>
  <c r="P19" i="36"/>
  <c r="AF23" i="42"/>
  <c r="AF26" i="42" s="1"/>
  <c r="N18" i="36"/>
  <c r="O18" i="36" s="1"/>
  <c r="AG23" i="42"/>
  <c r="AH18" i="42"/>
  <c r="P22" i="36"/>
  <c r="AJ193" i="2"/>
  <c r="AJ190" i="2"/>
  <c r="AJ191" i="2"/>
  <c r="AH12" i="42"/>
  <c r="N12" i="36"/>
  <c r="O12" i="36" s="1"/>
  <c r="P130" i="42"/>
  <c r="P150" i="42" s="1"/>
  <c r="AH189" i="2"/>
  <c r="AH192" i="2"/>
  <c r="AH193" i="2"/>
  <c r="AH191" i="2"/>
  <c r="AH190" i="2"/>
  <c r="AG15" i="42"/>
  <c r="AH10" i="42"/>
  <c r="N10" i="36"/>
  <c r="S125" i="32"/>
  <c r="Q47" i="42"/>
  <c r="P137" i="32"/>
  <c r="Q137" i="32" s="1"/>
  <c r="Z74" i="42"/>
  <c r="X131" i="32"/>
  <c r="X134" i="32" s="1"/>
  <c r="AI194" i="2"/>
  <c r="AJ185" i="2"/>
  <c r="AJ208" i="2" s="1"/>
  <c r="AJ189" i="2"/>
  <c r="AK192" i="2"/>
  <c r="T13" i="36" s="1"/>
  <c r="T21" i="36" s="1"/>
  <c r="O125" i="4"/>
  <c r="P136" i="32"/>
  <c r="P75" i="42"/>
  <c r="P77" i="42" s="1"/>
  <c r="O141" i="32"/>
  <c r="AI209" i="2"/>
  <c r="AJ206" i="2" s="1"/>
  <c r="N67" i="42"/>
  <c r="O149" i="42"/>
  <c r="O151" i="42" s="1"/>
  <c r="F156" i="36"/>
  <c r="T143" i="36"/>
  <c r="O94" i="36"/>
  <c r="AF193" i="42"/>
  <c r="AF196" i="42" s="1"/>
  <c r="AE91" i="42"/>
  <c r="AE129" i="42" s="1"/>
  <c r="AD129" i="42"/>
  <c r="M129" i="36" s="1"/>
  <c r="M91" i="36"/>
  <c r="F151" i="36"/>
  <c r="G149" i="36" s="1"/>
  <c r="AE95" i="4"/>
  <c r="AH49" i="42"/>
  <c r="N49" i="36"/>
  <c r="O49" i="36" s="1"/>
  <c r="P122" i="4"/>
  <c r="P125" i="4" s="1"/>
  <c r="P96" i="4"/>
  <c r="AB200" i="42"/>
  <c r="AB203" i="42" s="1"/>
  <c r="AA90" i="42"/>
  <c r="AF68" i="42"/>
  <c r="AG185" i="42"/>
  <c r="AG189" i="42" s="1"/>
  <c r="AG68" i="42" s="1"/>
  <c r="P105" i="42"/>
  <c r="O106" i="42"/>
  <c r="O107" i="42" s="1"/>
  <c r="AD40" i="36"/>
  <c r="AE29" i="36"/>
  <c r="Z128" i="42"/>
  <c r="Z96" i="42"/>
  <c r="N117" i="36"/>
  <c r="O117" i="36" s="1"/>
  <c r="AG88" i="42" l="1"/>
  <c r="AG26" i="42"/>
  <c r="W93" i="36"/>
  <c r="V141" i="36"/>
  <c r="V146" i="36" s="1"/>
  <c r="AG146" i="42"/>
  <c r="N140" i="36"/>
  <c r="O102" i="36"/>
  <c r="T102" i="36"/>
  <c r="U102" i="36" s="1"/>
  <c r="AI18" i="42"/>
  <c r="AI126" i="42"/>
  <c r="N88" i="36"/>
  <c r="AF88" i="42"/>
  <c r="AF126" i="42" s="1"/>
  <c r="AF42" i="42"/>
  <c r="AF44" i="42" s="1"/>
  <c r="AF25" i="42"/>
  <c r="AI20" i="42"/>
  <c r="AH22" i="42"/>
  <c r="AJ194" i="2"/>
  <c r="AK193" i="2"/>
  <c r="T14" i="36" s="1"/>
  <c r="T22" i="36" s="1"/>
  <c r="AK190" i="2"/>
  <c r="T11" i="36" s="1"/>
  <c r="T19" i="36" s="1"/>
  <c r="AK191" i="2"/>
  <c r="AJ209" i="2"/>
  <c r="AK206" i="2" s="1"/>
  <c r="P139" i="32"/>
  <c r="P141" i="32" s="1"/>
  <c r="AG25" i="42"/>
  <c r="AG42" i="42"/>
  <c r="AG44" i="42" s="1"/>
  <c r="AG16" i="42"/>
  <c r="S127" i="32"/>
  <c r="N68" i="36"/>
  <c r="AI123" i="42"/>
  <c r="Y131" i="32"/>
  <c r="Y134" i="32" s="1"/>
  <c r="AA74" i="42"/>
  <c r="P106" i="42"/>
  <c r="P107" i="42" s="1"/>
  <c r="N15" i="36"/>
  <c r="O10" i="36"/>
  <c r="P18" i="36" s="1"/>
  <c r="X143" i="36"/>
  <c r="T146" i="36"/>
  <c r="AH194" i="2"/>
  <c r="AH15" i="42"/>
  <c r="AE124" i="4"/>
  <c r="AF95" i="4"/>
  <c r="AA128" i="42"/>
  <c r="L128" i="36" s="1"/>
  <c r="L90" i="36"/>
  <c r="L96" i="36" s="1"/>
  <c r="AA96" i="42"/>
  <c r="AB90" i="42"/>
  <c r="AC200" i="42"/>
  <c r="AC203" i="42" s="1"/>
  <c r="AF29" i="36"/>
  <c r="AF40" i="36" s="1"/>
  <c r="AE40" i="36"/>
  <c r="AG123" i="42"/>
  <c r="AK185" i="2"/>
  <c r="AK208" i="2" s="1"/>
  <c r="AL192" i="2"/>
  <c r="AK189" i="2"/>
  <c r="P149" i="42"/>
  <c r="P151" i="42" s="1"/>
  <c r="O67" i="42"/>
  <c r="O72" i="42" s="1"/>
  <c r="O84" i="42" s="1"/>
  <c r="O109" i="42" s="1"/>
  <c r="AF123" i="42"/>
  <c r="AF91" i="42"/>
  <c r="AF129" i="42" s="1"/>
  <c r="AG193" i="42"/>
  <c r="AG196" i="42" s="1"/>
  <c r="AG91" i="42" s="1"/>
  <c r="N72" i="42"/>
  <c r="N84" i="42" s="1"/>
  <c r="N109" i="42" s="1"/>
  <c r="F67" i="36"/>
  <c r="F72" i="36" s="1"/>
  <c r="F84" i="36" s="1"/>
  <c r="F109" i="36" s="1"/>
  <c r="Q52" i="42"/>
  <c r="Q54" i="42" s="1"/>
  <c r="Q58" i="42" s="1"/>
  <c r="Q115" i="42" s="1"/>
  <c r="Q93" i="4"/>
  <c r="Q116" i="42"/>
  <c r="R47" i="42"/>
  <c r="G47" i="36"/>
  <c r="S136" i="32" l="1"/>
  <c r="Q75" i="42"/>
  <c r="W141" i="36"/>
  <c r="X141" i="36" s="1"/>
  <c r="AC93" i="36"/>
  <c r="X93" i="36"/>
  <c r="V102" i="36"/>
  <c r="W102" i="36" s="1"/>
  <c r="U140" i="36"/>
  <c r="U146" i="36" s="1"/>
  <c r="N146" i="36"/>
  <c r="O140" i="36"/>
  <c r="O146" i="36" s="1"/>
  <c r="T126" i="36"/>
  <c r="X126" i="36" s="1"/>
  <c r="O88" i="36"/>
  <c r="AG126" i="42"/>
  <c r="N126" i="36" s="1"/>
  <c r="O126" i="36" s="1"/>
  <c r="O20" i="36"/>
  <c r="P20" i="36" s="1"/>
  <c r="N23" i="36"/>
  <c r="N26" i="36" s="1"/>
  <c r="AI22" i="42"/>
  <c r="AH23" i="42"/>
  <c r="AH42" i="42" s="1"/>
  <c r="AK209" i="2"/>
  <c r="T91" i="36" s="1"/>
  <c r="AL193" i="2"/>
  <c r="AK194" i="2"/>
  <c r="AL190" i="2"/>
  <c r="AL191" i="2"/>
  <c r="T12" i="36"/>
  <c r="T20" i="36" s="1"/>
  <c r="N123" i="36"/>
  <c r="O123" i="36" s="1"/>
  <c r="AG17" i="42"/>
  <c r="Z131" i="32"/>
  <c r="Z134" i="32" s="1"/>
  <c r="AB74" i="42"/>
  <c r="T125" i="32"/>
  <c r="V47" i="42"/>
  <c r="S137" i="32"/>
  <c r="AL189" i="2"/>
  <c r="AL185" i="2"/>
  <c r="AL208" i="2" s="1"/>
  <c r="AM192" i="2"/>
  <c r="AI129" i="42"/>
  <c r="N91" i="36"/>
  <c r="O91" i="36" s="1"/>
  <c r="AG129" i="42"/>
  <c r="AB128" i="42"/>
  <c r="AB96" i="42"/>
  <c r="R116" i="42"/>
  <c r="G116" i="36"/>
  <c r="H116" i="36" s="1"/>
  <c r="G52" i="36"/>
  <c r="G54" i="36" s="1"/>
  <c r="G58" i="36" s="1"/>
  <c r="H47" i="36"/>
  <c r="H52" i="36" s="1"/>
  <c r="H54" i="36" s="1"/>
  <c r="H58" i="36" s="1"/>
  <c r="AH123" i="42"/>
  <c r="G75" i="36"/>
  <c r="Q77" i="42"/>
  <c r="P145" i="32" s="1"/>
  <c r="AC90" i="42"/>
  <c r="AD200" i="42"/>
  <c r="AD203" i="42" s="1"/>
  <c r="S116" i="42"/>
  <c r="R52" i="42"/>
  <c r="R54" i="42" s="1"/>
  <c r="R58" i="42" s="1"/>
  <c r="S115" i="42" s="1"/>
  <c r="S130" i="42" s="1"/>
  <c r="O15" i="36"/>
  <c r="P10" i="36" s="1"/>
  <c r="Q122" i="4"/>
  <c r="R93" i="4"/>
  <c r="Q96" i="4"/>
  <c r="T10" i="36"/>
  <c r="T18" i="36" s="1"/>
  <c r="P143" i="4"/>
  <c r="W162" i="4"/>
  <c r="X162" i="4" s="1"/>
  <c r="AF124" i="4"/>
  <c r="AI14" i="42"/>
  <c r="AI13" i="42"/>
  <c r="AI12" i="42"/>
  <c r="AI11" i="42"/>
  <c r="X17" i="42"/>
  <c r="AA17" i="42"/>
  <c r="AD17" i="42"/>
  <c r="Q105" i="42"/>
  <c r="L74" i="36"/>
  <c r="O68" i="36"/>
  <c r="T123" i="36"/>
  <c r="X123" i="36" s="1"/>
  <c r="Q130" i="42"/>
  <c r="Q150" i="42" s="1"/>
  <c r="R150" i="42" s="1"/>
  <c r="R151" i="42" s="1"/>
  <c r="R115" i="42"/>
  <c r="G115" i="36"/>
  <c r="P67" i="42"/>
  <c r="P72" i="42" s="1"/>
  <c r="P84" i="42" s="1"/>
  <c r="P109" i="42" s="1"/>
  <c r="Q149" i="42"/>
  <c r="AI10" i="42"/>
  <c r="AG29" i="36"/>
  <c r="N25" i="36" l="1"/>
  <c r="AD93" i="36"/>
  <c r="AC141" i="36"/>
  <c r="AC102" i="36"/>
  <c r="X102" i="36"/>
  <c r="W140" i="36"/>
  <c r="AH25" i="42"/>
  <c r="AH26" i="42" s="1"/>
  <c r="T23" i="36"/>
  <c r="N42" i="36"/>
  <c r="N44" i="36" s="1"/>
  <c r="AH126" i="42"/>
  <c r="O23" i="36"/>
  <c r="O26" i="36" s="1"/>
  <c r="AL206" i="2"/>
  <c r="AL209" i="2" s="1"/>
  <c r="AM206" i="2" s="1"/>
  <c r="AM193" i="2"/>
  <c r="AM190" i="2"/>
  <c r="AM191" i="2"/>
  <c r="AI15" i="42"/>
  <c r="Q151" i="42"/>
  <c r="V149" i="42" s="1"/>
  <c r="AH44" i="42"/>
  <c r="Q125" i="4"/>
  <c r="R122" i="4"/>
  <c r="I160" i="4"/>
  <c r="Q143" i="4"/>
  <c r="R143" i="4" s="1"/>
  <c r="T127" i="32"/>
  <c r="V52" i="42"/>
  <c r="V54" i="42" s="1"/>
  <c r="V58" i="42" s="1"/>
  <c r="T93" i="4"/>
  <c r="V116" i="42"/>
  <c r="H75" i="36"/>
  <c r="H77" i="36" s="1"/>
  <c r="G77" i="36"/>
  <c r="G105" i="36"/>
  <c r="V104" i="42"/>
  <c r="Q106" i="42"/>
  <c r="Q107" i="42" s="1"/>
  <c r="AH129" i="42"/>
  <c r="N129" i="36"/>
  <c r="O129" i="36" s="1"/>
  <c r="AL194" i="2"/>
  <c r="R96" i="4"/>
  <c r="AR3" i="36"/>
  <c r="P14" i="36"/>
  <c r="P39" i="36"/>
  <c r="P38" i="36"/>
  <c r="P35" i="36"/>
  <c r="P36" i="36"/>
  <c r="P13" i="36"/>
  <c r="P15" i="36"/>
  <c r="P37" i="36"/>
  <c r="P12" i="36"/>
  <c r="P11" i="36"/>
  <c r="P33" i="36"/>
  <c r="P31" i="36"/>
  <c r="P34" i="36"/>
  <c r="P30" i="36"/>
  <c r="P32" i="36"/>
  <c r="P29" i="36"/>
  <c r="P40" i="36"/>
  <c r="AG40" i="36"/>
  <c r="AL29" i="36"/>
  <c r="G130" i="36"/>
  <c r="G150" i="36" s="1"/>
  <c r="H115" i="36"/>
  <c r="H130" i="36" s="1"/>
  <c r="AD90" i="42"/>
  <c r="AE200" i="42"/>
  <c r="AE203" i="42" s="1"/>
  <c r="AA131" i="32"/>
  <c r="AA134" i="32" s="1"/>
  <c r="AC74" i="42"/>
  <c r="R130" i="42"/>
  <c r="S150" i="42" s="1"/>
  <c r="S151" i="42" s="1"/>
  <c r="T15" i="36"/>
  <c r="AC128" i="42"/>
  <c r="AC96" i="42"/>
  <c r="S139" i="32"/>
  <c r="AM189" i="2"/>
  <c r="AM185" i="2"/>
  <c r="AM208" i="2" s="1"/>
  <c r="AN192" i="2"/>
  <c r="U13" i="36" s="1"/>
  <c r="U21" i="36" s="1"/>
  <c r="T129" i="36"/>
  <c r="T96" i="36"/>
  <c r="T26" i="36" l="1"/>
  <c r="AE93" i="36"/>
  <c r="AD141" i="36"/>
  <c r="W146" i="36"/>
  <c r="X140" i="36"/>
  <c r="X146" i="36" s="1"/>
  <c r="AC140" i="36"/>
  <c r="AC146" i="36" s="1"/>
  <c r="AD102" i="36"/>
  <c r="O25" i="36"/>
  <c r="P23" i="36"/>
  <c r="O42" i="36"/>
  <c r="O44" i="36" s="1"/>
  <c r="AM194" i="2"/>
  <c r="AN193" i="2"/>
  <c r="U14" i="36" s="1"/>
  <c r="U22" i="36" s="1"/>
  <c r="AN190" i="2"/>
  <c r="U11" i="36" s="1"/>
  <c r="U19" i="36" s="1"/>
  <c r="AN191" i="2"/>
  <c r="U12" i="36" s="1"/>
  <c r="U20" i="36" s="1"/>
  <c r="G156" i="36"/>
  <c r="Q67" i="42"/>
  <c r="G67" i="36" s="1"/>
  <c r="T122" i="4"/>
  <c r="T96" i="4"/>
  <c r="V115" i="42"/>
  <c r="V105" i="42"/>
  <c r="V106" i="42" s="1"/>
  <c r="V107" i="42" s="1"/>
  <c r="U125" i="32"/>
  <c r="W47" i="42"/>
  <c r="T137" i="32"/>
  <c r="T42" i="36"/>
  <c r="T44" i="36" s="1"/>
  <c r="T25" i="36"/>
  <c r="K149" i="36"/>
  <c r="AH149" i="42"/>
  <c r="AI149" i="42"/>
  <c r="AN185" i="2"/>
  <c r="AN208" i="2" s="1"/>
  <c r="AO192" i="2"/>
  <c r="AN189" i="2"/>
  <c r="AD74" i="42"/>
  <c r="AB131" i="32"/>
  <c r="AB134" i="32" s="1"/>
  <c r="S8" i="4"/>
  <c r="S44" i="4"/>
  <c r="S42" i="4"/>
  <c r="S27" i="4"/>
  <c r="S65" i="4"/>
  <c r="S52" i="4"/>
  <c r="S45" i="4"/>
  <c r="S35" i="4"/>
  <c r="S13" i="4"/>
  <c r="S72" i="4"/>
  <c r="S43" i="4"/>
  <c r="S48" i="4"/>
  <c r="S34" i="4"/>
  <c r="S14" i="4"/>
  <c r="S66" i="4"/>
  <c r="S20" i="4"/>
  <c r="S47" i="4"/>
  <c r="S56" i="4"/>
  <c r="S50" i="4"/>
  <c r="S18" i="4"/>
  <c r="S96" i="4"/>
  <c r="S33" i="4"/>
  <c r="S31" i="4"/>
  <c r="S53" i="4"/>
  <c r="S55" i="4"/>
  <c r="S10" i="4"/>
  <c r="S41" i="4"/>
  <c r="S32" i="4"/>
  <c r="S36" i="4"/>
  <c r="S60" i="4"/>
  <c r="S49" i="4"/>
  <c r="S40" i="4"/>
  <c r="S94" i="4"/>
  <c r="S54" i="4"/>
  <c r="S46" i="4"/>
  <c r="S77" i="4"/>
  <c r="S15" i="4"/>
  <c r="S78" i="4"/>
  <c r="S76" i="4"/>
  <c r="S70" i="4"/>
  <c r="S75" i="4"/>
  <c r="S64" i="4"/>
  <c r="S19" i="4"/>
  <c r="S73" i="4"/>
  <c r="S63" i="4"/>
  <c r="S79" i="4"/>
  <c r="S82" i="4"/>
  <c r="S80" i="4"/>
  <c r="S71" i="4"/>
  <c r="S81" i="4"/>
  <c r="S59" i="4"/>
  <c r="S74" i="4"/>
  <c r="S69" i="4"/>
  <c r="S39" i="4"/>
  <c r="S30" i="4"/>
  <c r="S57" i="4"/>
  <c r="S51" i="4"/>
  <c r="S7" i="4"/>
  <c r="S84" i="4"/>
  <c r="S26" i="4"/>
  <c r="S17" i="4"/>
  <c r="S9" i="4"/>
  <c r="S37" i="4"/>
  <c r="S6" i="4"/>
  <c r="S25" i="4"/>
  <c r="S24" i="4"/>
  <c r="S11" i="4"/>
  <c r="S23" i="4"/>
  <c r="S83" i="4"/>
  <c r="S16" i="4"/>
  <c r="S28" i="4"/>
  <c r="S85" i="4"/>
  <c r="S21" i="4"/>
  <c r="S95" i="4"/>
  <c r="S89" i="4"/>
  <c r="S62" i="4"/>
  <c r="S61" i="4"/>
  <c r="S67" i="4"/>
  <c r="S87" i="4"/>
  <c r="S91" i="4"/>
  <c r="W104" i="42"/>
  <c r="I163" i="4"/>
  <c r="J160" i="4"/>
  <c r="J163" i="4" s="1"/>
  <c r="AL40" i="36"/>
  <c r="AD128" i="42"/>
  <c r="M128" i="36" s="1"/>
  <c r="M90" i="36"/>
  <c r="M96" i="36" s="1"/>
  <c r="AD96" i="42"/>
  <c r="R125" i="4"/>
  <c r="T136" i="32"/>
  <c r="V75" i="42"/>
  <c r="V77" i="42" s="1"/>
  <c r="S141" i="32"/>
  <c r="H105" i="36"/>
  <c r="H106" i="36" s="1"/>
  <c r="H107" i="36" s="1"/>
  <c r="G106" i="36"/>
  <c r="G107" i="36" s="1"/>
  <c r="H150" i="36"/>
  <c r="H151" i="36" s="1"/>
  <c r="G151" i="36"/>
  <c r="AT4" i="36"/>
  <c r="S93" i="4"/>
  <c r="AE90" i="42"/>
  <c r="AF200" i="42"/>
  <c r="AF203" i="42" s="1"/>
  <c r="AM209" i="2"/>
  <c r="AN206" i="2" s="1"/>
  <c r="AR5" i="36" l="1"/>
  <c r="AE141" i="36"/>
  <c r="AF93" i="36"/>
  <c r="AE102" i="36"/>
  <c r="AD140" i="36"/>
  <c r="AD146" i="36" s="1"/>
  <c r="Q72" i="42"/>
  <c r="Q84" i="42" s="1"/>
  <c r="Q109" i="42" s="1"/>
  <c r="AN194" i="2"/>
  <c r="AO193" i="2"/>
  <c r="AO190" i="2"/>
  <c r="AO191" i="2"/>
  <c r="U10" i="36"/>
  <c r="AN209" i="2"/>
  <c r="AO206" i="2" s="1"/>
  <c r="AE74" i="42"/>
  <c r="AC131" i="32"/>
  <c r="AC134" i="32" s="1"/>
  <c r="M74" i="36"/>
  <c r="H67" i="36"/>
  <c r="H72" i="36" s="1"/>
  <c r="H84" i="36" s="1"/>
  <c r="G72" i="36"/>
  <c r="G84" i="36" s="1"/>
  <c r="G109" i="36" s="1"/>
  <c r="U93" i="4"/>
  <c r="W116" i="42"/>
  <c r="W52" i="42"/>
  <c r="W54" i="42" s="1"/>
  <c r="W58" i="42" s="1"/>
  <c r="W115" i="42" s="1"/>
  <c r="W130" i="42" s="1"/>
  <c r="W150" i="42" s="1"/>
  <c r="U127" i="32"/>
  <c r="AO189" i="2"/>
  <c r="AP192" i="2"/>
  <c r="AO185" i="2"/>
  <c r="AO208" i="2" s="1"/>
  <c r="X104" i="42"/>
  <c r="V130" i="42"/>
  <c r="V150" i="42" s="1"/>
  <c r="S125" i="4"/>
  <c r="S123" i="4"/>
  <c r="S118" i="4"/>
  <c r="S117" i="4"/>
  <c r="S120" i="4"/>
  <c r="S115" i="4"/>
  <c r="S114" i="4"/>
  <c r="S116" i="4"/>
  <c r="S124" i="4"/>
  <c r="S119" i="4"/>
  <c r="S121" i="4"/>
  <c r="AU4" i="36"/>
  <c r="S122" i="4"/>
  <c r="AE128" i="42"/>
  <c r="AE96" i="42"/>
  <c r="T139" i="32"/>
  <c r="O149" i="36"/>
  <c r="T125" i="4"/>
  <c r="AF90" i="42"/>
  <c r="AG200" i="42"/>
  <c r="AG203" i="42" s="1"/>
  <c r="AG90" i="42" s="1"/>
  <c r="AF141" i="36" l="1"/>
  <c r="AG141" i="36" s="1"/>
  <c r="AG93" i="36"/>
  <c r="AL93" i="36" s="1"/>
  <c r="AE140" i="36"/>
  <c r="AE146" i="36" s="1"/>
  <c r="AF102" i="36"/>
  <c r="U15" i="36"/>
  <c r="U18" i="36"/>
  <c r="AP193" i="2"/>
  <c r="AP190" i="2"/>
  <c r="AP191" i="2"/>
  <c r="U91" i="36"/>
  <c r="U96" i="36" s="1"/>
  <c r="W105" i="42"/>
  <c r="W106" i="42" s="1"/>
  <c r="W107" i="42" s="1"/>
  <c r="V125" i="32"/>
  <c r="X47" i="42"/>
  <c r="U137" i="32"/>
  <c r="AO194" i="2"/>
  <c r="V151" i="42"/>
  <c r="AD131" i="32"/>
  <c r="AD134" i="32" s="1"/>
  <c r="AF74" i="42"/>
  <c r="AP185" i="2"/>
  <c r="AP208" i="2" s="1"/>
  <c r="AQ192" i="2"/>
  <c r="V13" i="36" s="1"/>
  <c r="V21" i="36" s="1"/>
  <c r="AP189" i="2"/>
  <c r="N90" i="36"/>
  <c r="AI128" i="42"/>
  <c r="AG128" i="42"/>
  <c r="AG96" i="42"/>
  <c r="AF128" i="42"/>
  <c r="AF96" i="42"/>
  <c r="AO209" i="2"/>
  <c r="AP206" i="2" s="1"/>
  <c r="W75" i="42"/>
  <c r="W77" i="42" s="1"/>
  <c r="U136" i="32"/>
  <c r="T141" i="32"/>
  <c r="K104" i="36"/>
  <c r="Y104" i="42"/>
  <c r="U122" i="4"/>
  <c r="U96" i="4"/>
  <c r="AL141" i="36" l="1"/>
  <c r="AL96" i="36"/>
  <c r="AF140" i="36"/>
  <c r="AG102" i="36"/>
  <c r="AL102" i="36" s="1"/>
  <c r="U23" i="36"/>
  <c r="U26" i="36" s="1"/>
  <c r="U129" i="36"/>
  <c r="AQ193" i="2"/>
  <c r="V14" i="36" s="1"/>
  <c r="V22" i="36" s="1"/>
  <c r="AP194" i="2"/>
  <c r="AQ190" i="2"/>
  <c r="V11" i="36" s="1"/>
  <c r="V19" i="36" s="1"/>
  <c r="AQ191" i="2"/>
  <c r="V12" i="36" s="1"/>
  <c r="V20" i="36" s="1"/>
  <c r="U139" i="32"/>
  <c r="V136" i="32" s="1"/>
  <c r="N128" i="36"/>
  <c r="O128" i="36" s="1"/>
  <c r="V127" i="32"/>
  <c r="W149" i="42"/>
  <c r="W151" i="42" s="1"/>
  <c r="V67" i="42"/>
  <c r="V72" i="42" s="1"/>
  <c r="V84" i="42" s="1"/>
  <c r="V109" i="42" s="1"/>
  <c r="AR192" i="2"/>
  <c r="AQ189" i="2"/>
  <c r="AQ185" i="2"/>
  <c r="AQ208" i="2" s="1"/>
  <c r="AL140" i="36"/>
  <c r="AL146" i="36" s="1"/>
  <c r="AH128" i="42"/>
  <c r="T128" i="36"/>
  <c r="X128" i="36" s="1"/>
  <c r="O90" i="36"/>
  <c r="O96" i="36" s="1"/>
  <c r="N96" i="36"/>
  <c r="AP209" i="2"/>
  <c r="AQ206" i="2" s="1"/>
  <c r="F141" i="4"/>
  <c r="U125" i="4"/>
  <c r="Z104" i="42"/>
  <c r="AG74" i="42"/>
  <c r="V93" i="4"/>
  <c r="X116" i="42"/>
  <c r="X52" i="42"/>
  <c r="X54" i="42" s="1"/>
  <c r="X58" i="42" s="1"/>
  <c r="K47" i="36"/>
  <c r="AG140" i="36" l="1"/>
  <c r="AG146" i="36" s="1"/>
  <c r="AF146" i="36"/>
  <c r="U42" i="36"/>
  <c r="U44" i="36" s="1"/>
  <c r="U25" i="36"/>
  <c r="X75" i="42"/>
  <c r="X77" i="42" s="1"/>
  <c r="U141" i="32"/>
  <c r="AQ194" i="2"/>
  <c r="AR193" i="2"/>
  <c r="AR190" i="2"/>
  <c r="AR191" i="2"/>
  <c r="N74" i="36"/>
  <c r="K52" i="36"/>
  <c r="K54" i="36" s="1"/>
  <c r="K58" i="36" s="1"/>
  <c r="F144" i="4"/>
  <c r="X149" i="42"/>
  <c r="W67" i="42"/>
  <c r="W72" i="42" s="1"/>
  <c r="W84" i="42" s="1"/>
  <c r="W109" i="42" s="1"/>
  <c r="V122" i="4"/>
  <c r="V96" i="4"/>
  <c r="AS192" i="2"/>
  <c r="AR185" i="2"/>
  <c r="AR208" i="2" s="1"/>
  <c r="AR189" i="2"/>
  <c r="AQ209" i="2"/>
  <c r="V10" i="36"/>
  <c r="V18" i="36" s="1"/>
  <c r="X115" i="42"/>
  <c r="X105" i="42"/>
  <c r="AA104" i="42"/>
  <c r="K116" i="36"/>
  <c r="W125" i="32"/>
  <c r="Y47" i="42"/>
  <c r="V137" i="32"/>
  <c r="V139" i="32" s="1"/>
  <c r="K75" i="36" l="1"/>
  <c r="K77" i="36" s="1"/>
  <c r="V23" i="36"/>
  <c r="U54" i="36"/>
  <c r="U58" i="36" s="1"/>
  <c r="U115" i="36" s="1"/>
  <c r="U130" i="36" s="1"/>
  <c r="U150" i="36" s="1"/>
  <c r="AS193" i="2"/>
  <c r="AS190" i="2"/>
  <c r="AS191" i="2"/>
  <c r="Y75" i="42"/>
  <c r="Y77" i="42" s="1"/>
  <c r="W136" i="32"/>
  <c r="V141" i="32"/>
  <c r="G141" i="4"/>
  <c r="V125" i="4"/>
  <c r="T160" i="4"/>
  <c r="AR194" i="2"/>
  <c r="AS185" i="2"/>
  <c r="AS208" i="2" s="1"/>
  <c r="AS189" i="2"/>
  <c r="AT192" i="2"/>
  <c r="AU192" i="2" s="1"/>
  <c r="W127" i="32"/>
  <c r="AB104" i="42"/>
  <c r="L104" i="36"/>
  <c r="K105" i="36"/>
  <c r="K106" i="36" s="1"/>
  <c r="K107" i="36" s="1"/>
  <c r="X106" i="42"/>
  <c r="X107" i="42" s="1"/>
  <c r="X130" i="42"/>
  <c r="X150" i="42" s="1"/>
  <c r="K115" i="36"/>
  <c r="T133" i="36"/>
  <c r="O74" i="36"/>
  <c r="AR206" i="2"/>
  <c r="AR209" i="2" s="1"/>
  <c r="AS206" i="2" s="1"/>
  <c r="V91" i="36"/>
  <c r="Y52" i="42"/>
  <c r="Y54" i="42" s="1"/>
  <c r="Y58" i="42" s="1"/>
  <c r="Y115" i="42" s="1"/>
  <c r="W93" i="4"/>
  <c r="Y116" i="42"/>
  <c r="V15" i="36"/>
  <c r="A151" i="5"/>
  <c r="V26" i="36" l="1"/>
  <c r="AS194" i="2"/>
  <c r="AT193" i="2"/>
  <c r="AU193" i="2" s="1"/>
  <c r="W13" i="36"/>
  <c r="AT190" i="2"/>
  <c r="AU190" i="2" s="1"/>
  <c r="AT191" i="2"/>
  <c r="AU191" i="2" s="1"/>
  <c r="Y105" i="42"/>
  <c r="AT189" i="2"/>
  <c r="AT185" i="2"/>
  <c r="AT208" i="2" s="1"/>
  <c r="AU208" i="2" s="1"/>
  <c r="AU209" i="2" s="1"/>
  <c r="AU185" i="2"/>
  <c r="AU210" i="2" s="1"/>
  <c r="Y130" i="42"/>
  <c r="Y150" i="42" s="1"/>
  <c r="G144" i="4"/>
  <c r="V25" i="36"/>
  <c r="V42" i="36"/>
  <c r="V44" i="36" s="1"/>
  <c r="X151" i="42"/>
  <c r="W122" i="4"/>
  <c r="W96" i="4"/>
  <c r="AS209" i="2"/>
  <c r="AT206" i="2" s="1"/>
  <c r="A152" i="5"/>
  <c r="K130" i="36"/>
  <c r="K150" i="36" s="1"/>
  <c r="T163" i="4"/>
  <c r="V129" i="36"/>
  <c r="V96" i="36"/>
  <c r="AC104" i="42"/>
  <c r="T136" i="36"/>
  <c r="X133" i="36"/>
  <c r="X136" i="36" s="1"/>
  <c r="W137" i="32"/>
  <c r="W139" i="32" s="1"/>
  <c r="X125" i="32"/>
  <c r="X127" i="32" s="1"/>
  <c r="Z47" i="42"/>
  <c r="X13" i="36" l="1"/>
  <c r="W21" i="36"/>
  <c r="X21" i="36" s="1"/>
  <c r="Y21" i="36" s="1"/>
  <c r="W14" i="36"/>
  <c r="W11" i="36"/>
  <c r="W12" i="36"/>
  <c r="W20" i="36" s="1"/>
  <c r="AT209" i="2"/>
  <c r="W91" i="36" s="1"/>
  <c r="W129" i="36" s="1"/>
  <c r="X129" i="36" s="1"/>
  <c r="X136" i="32"/>
  <c r="Z75" i="42"/>
  <c r="Z77" i="42" s="1"/>
  <c r="W141" i="32"/>
  <c r="A153" i="5"/>
  <c r="AT194" i="2"/>
  <c r="AU194" i="2" s="1"/>
  <c r="AU189" i="2"/>
  <c r="AD104" i="42"/>
  <c r="H141" i="4"/>
  <c r="W125" i="4"/>
  <c r="Y106" i="42"/>
  <c r="Y107" i="42" s="1"/>
  <c r="Z116" i="42"/>
  <c r="Z52" i="42"/>
  <c r="Z54" i="42" s="1"/>
  <c r="Z58" i="42" s="1"/>
  <c r="Z115" i="42" s="1"/>
  <c r="X93" i="4"/>
  <c r="X67" i="42"/>
  <c r="Y149" i="42"/>
  <c r="Y151" i="42" s="1"/>
  <c r="K156" i="36"/>
  <c r="W10" i="36"/>
  <c r="W18" i="36" s="1"/>
  <c r="K151" i="36"/>
  <c r="L149" i="36" s="1"/>
  <c r="X137" i="32"/>
  <c r="Y125" i="32"/>
  <c r="Y127" i="32" s="1"/>
  <c r="AA47" i="42"/>
  <c r="V54" i="36"/>
  <c r="V58" i="36" s="1"/>
  <c r="W19" i="36" l="1"/>
  <c r="X19" i="36" s="1"/>
  <c r="X18" i="36"/>
  <c r="X14" i="36"/>
  <c r="W22" i="36"/>
  <c r="X22" i="36" s="1"/>
  <c r="X11" i="36"/>
  <c r="X20" i="36"/>
  <c r="X12" i="36"/>
  <c r="X91" i="36"/>
  <c r="X96" i="36" s="1"/>
  <c r="W96" i="36"/>
  <c r="AV189" i="2"/>
  <c r="Y137" i="32"/>
  <c r="Z125" i="32"/>
  <c r="Z127" i="32" s="1"/>
  <c r="AB47" i="42"/>
  <c r="A155" i="5"/>
  <c r="A154" i="5"/>
  <c r="AA116" i="42"/>
  <c r="L116" i="36" s="1"/>
  <c r="Y93" i="4"/>
  <c r="AA52" i="42"/>
  <c r="AA54" i="42" s="1"/>
  <c r="AA58" i="42" s="1"/>
  <c r="AA115" i="42" s="1"/>
  <c r="AA130" i="42" s="1"/>
  <c r="AA150" i="42" s="1"/>
  <c r="Z105" i="42"/>
  <c r="AV192" i="2"/>
  <c r="AV193" i="2"/>
  <c r="AV191" i="2"/>
  <c r="AV190" i="2"/>
  <c r="W15" i="36"/>
  <c r="X10" i="36"/>
  <c r="H144" i="4"/>
  <c r="Z149" i="42"/>
  <c r="Y67" i="42"/>
  <c r="Y72" i="42" s="1"/>
  <c r="Y84" i="42" s="1"/>
  <c r="Y109" i="42" s="1"/>
  <c r="X72" i="42"/>
  <c r="X84" i="42" s="1"/>
  <c r="X109" i="42" s="1"/>
  <c r="K67" i="36"/>
  <c r="K72" i="36" s="1"/>
  <c r="K84" i="36" s="1"/>
  <c r="K109" i="36" s="1"/>
  <c r="L47" i="36"/>
  <c r="Z130" i="42"/>
  <c r="Z150" i="42" s="1"/>
  <c r="V115" i="36"/>
  <c r="V130" i="36" s="1"/>
  <c r="V150" i="36" s="1"/>
  <c r="X122" i="4"/>
  <c r="X96" i="4"/>
  <c r="AE104" i="42"/>
  <c r="M104" i="36"/>
  <c r="X139" i="32"/>
  <c r="Y22" i="36" l="1"/>
  <c r="AC2" i="36"/>
  <c r="AD2" i="36" s="1"/>
  <c r="AE2" i="36" s="1"/>
  <c r="AF2" i="36" s="1"/>
  <c r="Y19" i="36"/>
  <c r="X23" i="36"/>
  <c r="Y20" i="36"/>
  <c r="AC13" i="36"/>
  <c r="AC11" i="36"/>
  <c r="AC19" i="36" s="1"/>
  <c r="AC14" i="36"/>
  <c r="AC12" i="36"/>
  <c r="AC20" i="36" s="1"/>
  <c r="Y18" i="36"/>
  <c r="W23" i="36"/>
  <c r="W25" i="36" s="1"/>
  <c r="AV194" i="2"/>
  <c r="Z151" i="42"/>
  <c r="Z67" i="42" s="1"/>
  <c r="Z72" i="42" s="1"/>
  <c r="Z84" i="42" s="1"/>
  <c r="AA105" i="42"/>
  <c r="Z106" i="42"/>
  <c r="Z107" i="42" s="1"/>
  <c r="I141" i="4"/>
  <c r="X125" i="4"/>
  <c r="X15" i="36"/>
  <c r="L52" i="36"/>
  <c r="L54" i="36" s="1"/>
  <c r="L58" i="36" s="1"/>
  <c r="AB116" i="42"/>
  <c r="Z93" i="4"/>
  <c r="AB52" i="42"/>
  <c r="AB54" i="42" s="1"/>
  <c r="AB58" i="42" s="1"/>
  <c r="AB115" i="42" s="1"/>
  <c r="L115" i="36"/>
  <c r="AC47" i="42"/>
  <c r="AA125" i="32"/>
  <c r="AA127" i="32" s="1"/>
  <c r="Z137" i="32"/>
  <c r="Y122" i="4"/>
  <c r="U160" i="4" s="1"/>
  <c r="Y96" i="4"/>
  <c r="Y136" i="32"/>
  <c r="Y139" i="32" s="1"/>
  <c r="AA75" i="42"/>
  <c r="X141" i="32"/>
  <c r="AF104" i="42"/>
  <c r="AA149" i="42" l="1"/>
  <c r="AA151" i="42" s="1"/>
  <c r="W26" i="36"/>
  <c r="Y10" i="36"/>
  <c r="X26" i="36"/>
  <c r="W42" i="36"/>
  <c r="AD13" i="36"/>
  <c r="AD21" i="36" s="1"/>
  <c r="AD11" i="36"/>
  <c r="AD19" i="36" s="1"/>
  <c r="AD14" i="36"/>
  <c r="AD22" i="36" s="1"/>
  <c r="AD12" i="36"/>
  <c r="AD20" i="36" s="1"/>
  <c r="AC21" i="36"/>
  <c r="AC22" i="36"/>
  <c r="Z109" i="42"/>
  <c r="Z122" i="4"/>
  <c r="Z96" i="4"/>
  <c r="AB130" i="42"/>
  <c r="AB150" i="42" s="1"/>
  <c r="L130" i="36"/>
  <c r="L150" i="36" s="1"/>
  <c r="AG104" i="42"/>
  <c r="AS3" i="36"/>
  <c r="X42" i="36"/>
  <c r="X44" i="36" s="1"/>
  <c r="Y13" i="36"/>
  <c r="Y38" i="36"/>
  <c r="Y36" i="36"/>
  <c r="Y35" i="36"/>
  <c r="Y37" i="36"/>
  <c r="Y32" i="36"/>
  <c r="X25" i="36"/>
  <c r="Y15" i="36"/>
  <c r="Y14" i="36"/>
  <c r="Y39" i="36"/>
  <c r="Y33" i="36"/>
  <c r="Y34" i="36"/>
  <c r="Y11" i="36"/>
  <c r="Y12" i="36"/>
  <c r="Y30" i="36"/>
  <c r="Y31" i="36"/>
  <c r="Y23" i="36"/>
  <c r="Y29" i="36"/>
  <c r="Y40" i="36"/>
  <c r="L75" i="36"/>
  <c r="L77" i="36" s="1"/>
  <c r="AA77" i="42"/>
  <c r="Z136" i="32"/>
  <c r="Z139" i="32" s="1"/>
  <c r="AB75" i="42"/>
  <c r="AB77" i="42" s="1"/>
  <c r="Y141" i="32"/>
  <c r="I144" i="4"/>
  <c r="AB149" i="42"/>
  <c r="L156" i="36"/>
  <c r="AA67" i="42"/>
  <c r="U163" i="4"/>
  <c r="J141" i="4"/>
  <c r="J144" i="4" s="1"/>
  <c r="Y125" i="4"/>
  <c r="AC10" i="36"/>
  <c r="AC3" i="36"/>
  <c r="AD47" i="42"/>
  <c r="AB125" i="32"/>
  <c r="AB127" i="32" s="1"/>
  <c r="AA137" i="32"/>
  <c r="AC116" i="42"/>
  <c r="AA93" i="4"/>
  <c r="AC52" i="42"/>
  <c r="AC54" i="42" s="1"/>
  <c r="AC58" i="42" s="1"/>
  <c r="AC115" i="42" s="1"/>
  <c r="AB105" i="42"/>
  <c r="L105" i="36"/>
  <c r="L106" i="36" s="1"/>
  <c r="L107" i="36" s="1"/>
  <c r="AA106" i="42"/>
  <c r="AA107" i="42" s="1"/>
  <c r="W54" i="36" l="1"/>
  <c r="W58" i="36" s="1"/>
  <c r="W115" i="36" s="1"/>
  <c r="W130" i="36" s="1"/>
  <c r="W150" i="36" s="1"/>
  <c r="W44" i="36"/>
  <c r="AC130" i="42"/>
  <c r="AC150" i="42" s="1"/>
  <c r="AE12" i="36"/>
  <c r="AE20" i="36" s="1"/>
  <c r="AE13" i="36"/>
  <c r="AE11" i="36"/>
  <c r="AE19" i="36" s="1"/>
  <c r="AE14" i="36"/>
  <c r="AA122" i="4"/>
  <c r="AA96" i="4"/>
  <c r="AC105" i="42"/>
  <c r="AB106" i="42"/>
  <c r="AB107" i="42" s="1"/>
  <c r="AD10" i="36"/>
  <c r="AA136" i="32"/>
  <c r="AA139" i="32" s="1"/>
  <c r="AC75" i="42"/>
  <c r="AC77" i="42" s="1"/>
  <c r="Z141" i="32"/>
  <c r="N104" i="36"/>
  <c r="L151" i="36"/>
  <c r="M149" i="36" s="1"/>
  <c r="AD3" i="36"/>
  <c r="AC91" i="36"/>
  <c r="AC15" i="36"/>
  <c r="AC18" i="36"/>
  <c r="AS5" i="36"/>
  <c r="AE47" i="42"/>
  <c r="AC125" i="32"/>
  <c r="AC127" i="32" s="1"/>
  <c r="AB137" i="32"/>
  <c r="AB93" i="4"/>
  <c r="AD52" i="42"/>
  <c r="AD54" i="42" s="1"/>
  <c r="AD58" i="42" s="1"/>
  <c r="AD115" i="42" s="1"/>
  <c r="AD130" i="42" s="1"/>
  <c r="AD150" i="42" s="1"/>
  <c r="AD116" i="42"/>
  <c r="M116" i="36" s="1"/>
  <c r="M47" i="36"/>
  <c r="AB151" i="42"/>
  <c r="AA72" i="42"/>
  <c r="AA84" i="42" s="1"/>
  <c r="AA109" i="42" s="1"/>
  <c r="L67" i="36"/>
  <c r="L72" i="36" s="1"/>
  <c r="L84" i="36" s="1"/>
  <c r="L109" i="36" s="1"/>
  <c r="K141" i="4"/>
  <c r="K144" i="4" s="1"/>
  <c r="Z125" i="4"/>
  <c r="AE21" i="36" l="1"/>
  <c r="AF12" i="36"/>
  <c r="AF20" i="36" s="1"/>
  <c r="AF13" i="36"/>
  <c r="AF21" i="36" s="1"/>
  <c r="AF11" i="36"/>
  <c r="AF19" i="36" s="1"/>
  <c r="AF14" i="36"/>
  <c r="AF22" i="36" s="1"/>
  <c r="AE22" i="36"/>
  <c r="AD15" i="36"/>
  <c r="AD18" i="36"/>
  <c r="AD23" i="36" s="1"/>
  <c r="AB67" i="42"/>
  <c r="AB72" i="42" s="1"/>
  <c r="AB84" i="42" s="1"/>
  <c r="AB109" i="42" s="1"/>
  <c r="AC149" i="42"/>
  <c r="AC151" i="42" s="1"/>
  <c r="AF47" i="42"/>
  <c r="AD125" i="32"/>
  <c r="AC137" i="32"/>
  <c r="AC93" i="4"/>
  <c r="AE52" i="42"/>
  <c r="AE54" i="42" s="1"/>
  <c r="AE58" i="42" s="1"/>
  <c r="AE115" i="42" s="1"/>
  <c r="AE116" i="42"/>
  <c r="AD105" i="42"/>
  <c r="AC106" i="42"/>
  <c r="AC107" i="42" s="1"/>
  <c r="AC23" i="36"/>
  <c r="AC26" i="36" s="1"/>
  <c r="M52" i="36"/>
  <c r="M54" i="36" s="1"/>
  <c r="M58" i="36" s="1"/>
  <c r="AE3" i="36"/>
  <c r="AD91" i="36"/>
  <c r="AB122" i="4"/>
  <c r="AB96" i="4"/>
  <c r="AC129" i="36"/>
  <c r="AC96" i="36"/>
  <c r="AG2" i="36"/>
  <c r="AE10" i="36"/>
  <c r="M115" i="36"/>
  <c r="L141" i="4"/>
  <c r="L144" i="4" s="1"/>
  <c r="AA125" i="4"/>
  <c r="AB136" i="32"/>
  <c r="AB139" i="32" s="1"/>
  <c r="AD75" i="42"/>
  <c r="AA141" i="32"/>
  <c r="O104" i="36"/>
  <c r="AD26" i="36" l="1"/>
  <c r="AG14" i="36"/>
  <c r="AG22" i="36"/>
  <c r="AG13" i="36"/>
  <c r="AG21" i="36"/>
  <c r="M130" i="36"/>
  <c r="M150" i="36" s="1"/>
  <c r="AF3" i="36"/>
  <c r="AF91" i="36" s="1"/>
  <c r="AE91" i="36"/>
  <c r="AF116" i="42"/>
  <c r="AF52" i="42"/>
  <c r="AF54" i="42" s="1"/>
  <c r="AF58" i="42" s="1"/>
  <c r="AF115" i="42" s="1"/>
  <c r="AF130" i="42" s="1"/>
  <c r="AF150" i="42" s="1"/>
  <c r="AD93" i="4"/>
  <c r="AC67" i="42"/>
  <c r="AC72" i="42" s="1"/>
  <c r="AC84" i="42" s="1"/>
  <c r="AC109" i="42" s="1"/>
  <c r="AD149" i="42"/>
  <c r="AD151" i="42" s="1"/>
  <c r="M105" i="36"/>
  <c r="M106" i="36" s="1"/>
  <c r="M107" i="36" s="1"/>
  <c r="AE105" i="42"/>
  <c r="AD106" i="42"/>
  <c r="AD107" i="42" s="1"/>
  <c r="AC25" i="36"/>
  <c r="AE18" i="36"/>
  <c r="AE15" i="36"/>
  <c r="AD42" i="36"/>
  <c r="AD25" i="36"/>
  <c r="M75" i="36"/>
  <c r="M77" i="36" s="1"/>
  <c r="AD77" i="42"/>
  <c r="AC42" i="36"/>
  <c r="AF10" i="36"/>
  <c r="AG10" i="36" s="1"/>
  <c r="AG19" i="36"/>
  <c r="AE75" i="42"/>
  <c r="AE77" i="42" s="1"/>
  <c r="AC136" i="32"/>
  <c r="AC139" i="32" s="1"/>
  <c r="AB141" i="32"/>
  <c r="M141" i="4"/>
  <c r="M144" i="4" s="1"/>
  <c r="AB125" i="4"/>
  <c r="V160" i="4"/>
  <c r="AC122" i="4"/>
  <c r="AC96" i="4"/>
  <c r="AD127" i="32"/>
  <c r="AE125" i="32"/>
  <c r="AE127" i="32" s="1"/>
  <c r="AE129" i="32" s="1"/>
  <c r="AE130" i="42"/>
  <c r="AE150" i="42" s="1"/>
  <c r="AD96" i="36"/>
  <c r="AD129" i="36"/>
  <c r="AH21" i="36" l="1"/>
  <c r="AH22" i="36"/>
  <c r="AD122" i="4"/>
  <c r="AD96" i="4"/>
  <c r="AF129" i="36"/>
  <c r="AL129" i="36"/>
  <c r="AF96" i="36"/>
  <c r="AG91" i="36"/>
  <c r="AG96" i="36" s="1"/>
  <c r="AE23" i="36"/>
  <c r="AE42" i="36" s="1"/>
  <c r="AE129" i="36"/>
  <c r="AE96" i="36"/>
  <c r="M151" i="36"/>
  <c r="N149" i="36" s="1"/>
  <c r="AG47" i="42"/>
  <c r="AD137" i="32"/>
  <c r="AE137" i="32" s="1"/>
  <c r="AD143" i="32" s="1"/>
  <c r="AC54" i="36"/>
  <c r="AC58" i="36" s="1"/>
  <c r="AC44" i="36"/>
  <c r="V163" i="4"/>
  <c r="AF105" i="42"/>
  <c r="AE106" i="42"/>
  <c r="AE107" i="42" s="1"/>
  <c r="AG12" i="36"/>
  <c r="AG11" i="36"/>
  <c r="AH19" i="36" s="1"/>
  <c r="AG20" i="36"/>
  <c r="AD44" i="36"/>
  <c r="AD54" i="36"/>
  <c r="AD58" i="36" s="1"/>
  <c r="AF18" i="36"/>
  <c r="AF23" i="36" s="1"/>
  <c r="AF15" i="36"/>
  <c r="N141" i="4"/>
  <c r="N144" i="4" s="1"/>
  <c r="AC125" i="4"/>
  <c r="AD136" i="32"/>
  <c r="AF75" i="42"/>
  <c r="AF77" i="42" s="1"/>
  <c r="AC141" i="32"/>
  <c r="AE149" i="42"/>
  <c r="AE151" i="42" s="1"/>
  <c r="M156" i="36"/>
  <c r="AD67" i="42"/>
  <c r="AL2" i="36" l="1"/>
  <c r="AF26" i="36"/>
  <c r="AE26" i="36"/>
  <c r="AH20" i="36"/>
  <c r="AG129" i="36"/>
  <c r="AE44" i="36"/>
  <c r="AE54" i="36"/>
  <c r="AE58" i="36" s="1"/>
  <c r="AF42" i="36"/>
  <c r="AF25" i="36"/>
  <c r="AE25" i="36"/>
  <c r="AF106" i="42"/>
  <c r="AF107" i="42" s="1"/>
  <c r="M67" i="36"/>
  <c r="M72" i="36" s="1"/>
  <c r="M84" i="36" s="1"/>
  <c r="M109" i="36" s="1"/>
  <c r="AD72" i="42"/>
  <c r="AD84" i="42" s="1"/>
  <c r="AD109" i="42" s="1"/>
  <c r="AF149" i="42"/>
  <c r="AF151" i="42" s="1"/>
  <c r="AE67" i="42"/>
  <c r="AE72" i="42" s="1"/>
  <c r="AE84" i="42" s="1"/>
  <c r="AE109" i="42" s="1"/>
  <c r="AC105" i="36"/>
  <c r="AD105" i="36" s="1"/>
  <c r="AC115" i="36"/>
  <c r="AD139" i="32"/>
  <c r="O141" i="4"/>
  <c r="O144" i="4" s="1"/>
  <c r="AD125" i="4"/>
  <c r="AG18" i="36"/>
  <c r="AH18" i="36" s="1"/>
  <c r="AD115" i="36"/>
  <c r="AD130" i="36" s="1"/>
  <c r="AD150" i="36" s="1"/>
  <c r="AG52" i="42"/>
  <c r="AG54" i="42" s="1"/>
  <c r="AG58" i="42" s="1"/>
  <c r="AG115" i="42" s="1"/>
  <c r="AG116" i="42"/>
  <c r="AE93" i="4"/>
  <c r="AH47" i="42"/>
  <c r="N47" i="36"/>
  <c r="AG15" i="36"/>
  <c r="AH12" i="36" l="1"/>
  <c r="AH11" i="36"/>
  <c r="AG105" i="42"/>
  <c r="AG106" i="42" s="1"/>
  <c r="AG107" i="42" s="1"/>
  <c r="AF54" i="36"/>
  <c r="AF58" i="36" s="1"/>
  <c r="AF44" i="36"/>
  <c r="N105" i="36"/>
  <c r="AL12" i="36"/>
  <c r="AL20" i="36" s="1"/>
  <c r="AL14" i="36"/>
  <c r="AL22" i="36" s="1"/>
  <c r="AL10" i="36"/>
  <c r="AL18" i="36" s="1"/>
  <c r="AL11" i="36"/>
  <c r="AL19" i="36" s="1"/>
  <c r="AL13" i="36"/>
  <c r="AL21" i="36" s="1"/>
  <c r="AT3" i="36"/>
  <c r="AH38" i="36"/>
  <c r="AH39" i="36"/>
  <c r="AH37" i="36"/>
  <c r="AH35" i="36"/>
  <c r="AH15" i="36"/>
  <c r="AH36" i="36"/>
  <c r="AH14" i="36"/>
  <c r="AH13" i="36"/>
  <c r="AH32" i="36"/>
  <c r="AH33" i="36"/>
  <c r="AH34" i="36"/>
  <c r="AH31" i="36"/>
  <c r="AH30" i="36"/>
  <c r="AH29" i="36"/>
  <c r="AH40" i="36"/>
  <c r="AH10" i="36"/>
  <c r="N52" i="36"/>
  <c r="N54" i="36" s="1"/>
  <c r="N58" i="36" s="1"/>
  <c r="O47" i="36"/>
  <c r="O52" i="36" s="1"/>
  <c r="O54" i="36" s="1"/>
  <c r="O58" i="36" s="1"/>
  <c r="AI116" i="42"/>
  <c r="AH52" i="42"/>
  <c r="AH54" i="42" s="1"/>
  <c r="AH58" i="42" s="1"/>
  <c r="AI115" i="42" s="1"/>
  <c r="AE122" i="4"/>
  <c r="AE96" i="4"/>
  <c r="AF93" i="4"/>
  <c r="AH116" i="42"/>
  <c r="N116" i="36"/>
  <c r="O116" i="36" s="1"/>
  <c r="AG149" i="42"/>
  <c r="AF67" i="42"/>
  <c r="AF72" i="42" s="1"/>
  <c r="AF84" i="42" s="1"/>
  <c r="AF109" i="42" s="1"/>
  <c r="AE115" i="36"/>
  <c r="AE130" i="36" s="1"/>
  <c r="AE150" i="36" s="1"/>
  <c r="AE105" i="36"/>
  <c r="AG23" i="36"/>
  <c r="AH23" i="36" s="1"/>
  <c r="AG75" i="42"/>
  <c r="AD141" i="32"/>
  <c r="AC130" i="36"/>
  <c r="AC150" i="36" s="1"/>
  <c r="AG130" i="42"/>
  <c r="AG150" i="42" s="1"/>
  <c r="AH150" i="42" s="1"/>
  <c r="AH151" i="42" s="1"/>
  <c r="AH115" i="42"/>
  <c r="N115" i="36"/>
  <c r="AG26" i="36" l="1"/>
  <c r="AH130" i="42"/>
  <c r="AI150" i="42" s="1"/>
  <c r="AI151" i="42" s="1"/>
  <c r="AI130" i="42"/>
  <c r="AG151" i="42"/>
  <c r="N156" i="36" s="1"/>
  <c r="AG25" i="36"/>
  <c r="AG42" i="36"/>
  <c r="AG44" i="36" s="1"/>
  <c r="AF96" i="4"/>
  <c r="N75" i="36"/>
  <c r="AG77" i="42"/>
  <c r="AD145" i="32" s="1"/>
  <c r="P141" i="4"/>
  <c r="P144" i="4" s="1"/>
  <c r="AE125" i="4"/>
  <c r="AF122" i="4"/>
  <c r="W160" i="4"/>
  <c r="AM21" i="36"/>
  <c r="AL15" i="36"/>
  <c r="AM14" i="36" s="1"/>
  <c r="AM18" i="36"/>
  <c r="AM20" i="36"/>
  <c r="AM22" i="36"/>
  <c r="N130" i="36"/>
  <c r="N150" i="36" s="1"/>
  <c r="O115" i="36"/>
  <c r="O130" i="36" s="1"/>
  <c r="O105" i="36"/>
  <c r="N106" i="36"/>
  <c r="N107" i="36" s="1"/>
  <c r="AM19" i="36"/>
  <c r="AF115" i="36"/>
  <c r="AF105" i="36"/>
  <c r="AG105" i="36" s="1"/>
  <c r="AM12" i="36" l="1"/>
  <c r="AG67" i="42"/>
  <c r="AG72" i="42" s="1"/>
  <c r="AG84" i="42" s="1"/>
  <c r="AG109" i="42" s="1"/>
  <c r="AT5" i="36"/>
  <c r="AM11" i="36"/>
  <c r="AM10" i="36"/>
  <c r="AG54" i="36"/>
  <c r="AG58" i="36" s="1"/>
  <c r="W163" i="4"/>
  <c r="X160" i="4"/>
  <c r="X163" i="4" s="1"/>
  <c r="N67" i="36"/>
  <c r="Q141" i="4"/>
  <c r="AF125" i="4"/>
  <c r="O75" i="36"/>
  <c r="O77" i="36" s="1"/>
  <c r="T116" i="36"/>
  <c r="X116" i="36" s="1"/>
  <c r="T47" i="36"/>
  <c r="N77" i="36"/>
  <c r="AF130" i="36"/>
  <c r="AF150" i="36" s="1"/>
  <c r="AG150" i="36" s="1"/>
  <c r="AG115" i="36"/>
  <c r="AG130" i="36" s="1"/>
  <c r="AG34" i="4"/>
  <c r="AG33" i="4"/>
  <c r="AG24" i="4"/>
  <c r="AG49" i="4"/>
  <c r="AG31" i="4"/>
  <c r="AG42" i="4"/>
  <c r="AG19" i="4"/>
  <c r="AG56" i="4"/>
  <c r="AG39" i="4"/>
  <c r="AG26" i="4"/>
  <c r="AG15" i="4"/>
  <c r="AG8" i="4"/>
  <c r="AG72" i="4"/>
  <c r="AG70" i="4"/>
  <c r="AG76" i="4"/>
  <c r="AG13" i="4"/>
  <c r="AG44" i="4"/>
  <c r="AG18" i="4"/>
  <c r="AG32" i="4"/>
  <c r="AG54" i="4"/>
  <c r="AG73" i="4"/>
  <c r="AG10" i="4"/>
  <c r="AG41" i="4"/>
  <c r="AG66" i="4"/>
  <c r="AG96" i="4"/>
  <c r="AG12" i="4"/>
  <c r="AG36" i="4"/>
  <c r="AG65" i="4"/>
  <c r="AG55" i="4"/>
  <c r="AG20" i="4"/>
  <c r="AG64" i="4"/>
  <c r="AG40" i="4"/>
  <c r="AG94" i="4"/>
  <c r="AG14" i="4"/>
  <c r="AG53" i="4"/>
  <c r="AG81" i="4"/>
  <c r="AG27" i="4"/>
  <c r="AG75" i="4"/>
  <c r="AG79" i="4"/>
  <c r="AG35" i="4"/>
  <c r="AG82" i="4"/>
  <c r="AG80" i="4"/>
  <c r="AG48" i="4"/>
  <c r="AG78" i="4"/>
  <c r="AG77" i="4"/>
  <c r="AG52" i="4"/>
  <c r="AG23" i="4"/>
  <c r="AG50" i="4"/>
  <c r="AG60" i="4"/>
  <c r="AG59" i="4"/>
  <c r="AG43" i="4"/>
  <c r="AG47" i="4"/>
  <c r="AG71" i="4"/>
  <c r="AG45" i="4"/>
  <c r="AG63" i="4"/>
  <c r="AG74" i="4"/>
  <c r="AG51" i="4"/>
  <c r="AG25" i="4"/>
  <c r="AG46" i="4"/>
  <c r="AG69" i="4"/>
  <c r="AG57" i="4"/>
  <c r="AG30" i="4"/>
  <c r="AG28" i="4"/>
  <c r="AG7" i="4"/>
  <c r="AG37" i="4"/>
  <c r="AG17" i="4"/>
  <c r="AG6" i="4"/>
  <c r="AG9" i="4"/>
  <c r="AG84" i="4"/>
  <c r="AG11" i="4"/>
  <c r="AG16" i="4"/>
  <c r="AG83" i="4"/>
  <c r="AG21" i="4"/>
  <c r="AG85" i="4"/>
  <c r="AG89" i="4"/>
  <c r="AG62" i="4"/>
  <c r="AG61" i="4"/>
  <c r="AG67" i="4"/>
  <c r="AG87" i="4"/>
  <c r="AG91" i="4"/>
  <c r="AG95" i="4"/>
  <c r="O150" i="36"/>
  <c r="O151" i="36" s="1"/>
  <c r="N151" i="36"/>
  <c r="T149" i="36" s="1"/>
  <c r="AL23" i="36"/>
  <c r="AM23" i="36" s="1"/>
  <c r="AU3" i="36"/>
  <c r="AM15" i="36"/>
  <c r="AM38" i="36"/>
  <c r="AM36" i="36"/>
  <c r="AM35" i="36"/>
  <c r="AM39" i="36"/>
  <c r="AM37" i="36"/>
  <c r="AM32" i="36"/>
  <c r="AM33" i="36"/>
  <c r="AM34" i="36"/>
  <c r="AM31" i="36"/>
  <c r="AM30" i="36"/>
  <c r="AM29" i="36"/>
  <c r="AM40" i="36"/>
  <c r="T104" i="36"/>
  <c r="O106" i="36"/>
  <c r="O107" i="36" s="1"/>
  <c r="AM13" i="36"/>
  <c r="AG93" i="4"/>
  <c r="AL26" i="36" l="1"/>
  <c r="AL42" i="36"/>
  <c r="AU5" i="36" s="1"/>
  <c r="AL25" i="36"/>
  <c r="AG125" i="4"/>
  <c r="AG123" i="4"/>
  <c r="AG116" i="4"/>
  <c r="AG118" i="4"/>
  <c r="AG117" i="4"/>
  <c r="AG115" i="4"/>
  <c r="AG114" i="4"/>
  <c r="AG120" i="4"/>
  <c r="AG119" i="4"/>
  <c r="AG121" i="4"/>
  <c r="AG124" i="4"/>
  <c r="AG122" i="4"/>
  <c r="X149" i="36"/>
  <c r="U104" i="36"/>
  <c r="Q144" i="4"/>
  <c r="R141" i="4"/>
  <c r="O67" i="36"/>
  <c r="O72" i="36" s="1"/>
  <c r="O84" i="36" s="1"/>
  <c r="N72" i="36"/>
  <c r="N84" i="36" s="1"/>
  <c r="N109" i="36" s="1"/>
  <c r="T52" i="36"/>
  <c r="T54" i="36" s="1"/>
  <c r="T58" i="36" s="1"/>
  <c r="X47" i="36"/>
  <c r="X52" i="36" s="1"/>
  <c r="X54" i="36" s="1"/>
  <c r="X58" i="36" s="1"/>
  <c r="AL44" i="36" l="1"/>
  <c r="AL54" i="36"/>
  <c r="AL58" i="36" s="1"/>
  <c r="AL115" i="36" s="1"/>
  <c r="AL130" i="36" s="1"/>
  <c r="AL150" i="36" s="1"/>
  <c r="T105" i="36"/>
  <c r="T115" i="36"/>
  <c r="V104" i="36"/>
  <c r="R144" i="4"/>
  <c r="AL105" i="36" l="1"/>
  <c r="S144" i="4"/>
  <c r="S142" i="4"/>
  <c r="S135" i="4"/>
  <c r="S137" i="4"/>
  <c r="S136" i="4"/>
  <c r="S134" i="4"/>
  <c r="S139" i="4"/>
  <c r="S133" i="4"/>
  <c r="S138" i="4"/>
  <c r="S140" i="4"/>
  <c r="S143" i="4"/>
  <c r="S141" i="4"/>
  <c r="T130" i="36"/>
  <c r="T150" i="36" s="1"/>
  <c r="X115" i="36"/>
  <c r="X130" i="36" s="1"/>
  <c r="W104" i="36"/>
  <c r="U105" i="36"/>
  <c r="T106" i="36"/>
  <c r="T107" i="36" s="1"/>
  <c r="V105" i="36" l="1"/>
  <c r="U106" i="36"/>
  <c r="U107" i="36" s="1"/>
  <c r="X104" i="36"/>
  <c r="X150" i="36"/>
  <c r="X151" i="36" s="1"/>
  <c r="T151" i="36"/>
  <c r="U149" i="36" l="1"/>
  <c r="U151" i="36" s="1"/>
  <c r="T67" i="36"/>
  <c r="T72" i="36" s="1"/>
  <c r="T84" i="36" s="1"/>
  <c r="T109" i="36" s="1"/>
  <c r="W105" i="36"/>
  <c r="V106" i="36"/>
  <c r="V107" i="36" s="1"/>
  <c r="X105" i="36" l="1"/>
  <c r="W106" i="36"/>
  <c r="W107" i="36" s="1"/>
  <c r="U67" i="36"/>
  <c r="U72" i="36" s="1"/>
  <c r="U84" i="36" s="1"/>
  <c r="U109" i="36" s="1"/>
  <c r="V149" i="36"/>
  <c r="V151" i="36" s="1"/>
  <c r="W149" i="36" l="1"/>
  <c r="W151" i="36" s="1"/>
  <c r="V67" i="36"/>
  <c r="V72" i="36" s="1"/>
  <c r="V84" i="36" s="1"/>
  <c r="V109" i="36" s="1"/>
  <c r="AC104" i="36"/>
  <c r="X106" i="36"/>
  <c r="X107" i="36" s="1"/>
  <c r="AD104" i="36" l="1"/>
  <c r="AC106" i="36"/>
  <c r="AC107" i="36" s="1"/>
  <c r="AC149" i="36"/>
  <c r="W67" i="36"/>
  <c r="X67" i="36" l="1"/>
  <c r="X72" i="36" s="1"/>
  <c r="X84" i="36" s="1"/>
  <c r="W72" i="36"/>
  <c r="W84" i="36" s="1"/>
  <c r="W109" i="36" s="1"/>
  <c r="AG149" i="36"/>
  <c r="AG151" i="36" s="1"/>
  <c r="AC151" i="36"/>
  <c r="AE104" i="36"/>
  <c r="AD106" i="36"/>
  <c r="AD107" i="36" s="1"/>
  <c r="AF104" i="36" l="1"/>
  <c r="AE106" i="36"/>
  <c r="AE107" i="36" s="1"/>
  <c r="AC67" i="36"/>
  <c r="AC72" i="36" s="1"/>
  <c r="AC84" i="36" s="1"/>
  <c r="AC109" i="36" s="1"/>
  <c r="AD149" i="36"/>
  <c r="AD151" i="36" s="1"/>
  <c r="AE149" i="36" l="1"/>
  <c r="AE151" i="36" s="1"/>
  <c r="AD67" i="36"/>
  <c r="AD72" i="36" s="1"/>
  <c r="AD84" i="36" s="1"/>
  <c r="AD109" i="36" s="1"/>
  <c r="AG104" i="36"/>
  <c r="AF106" i="36"/>
  <c r="AF107" i="36" s="1"/>
  <c r="AL104" i="36" l="1"/>
  <c r="AL106" i="36" s="1"/>
  <c r="AL107" i="36" s="1"/>
  <c r="AG106" i="36"/>
  <c r="AG107" i="36" s="1"/>
  <c r="AE67" i="36"/>
  <c r="AE72" i="36" s="1"/>
  <c r="AE84" i="36" s="1"/>
  <c r="AE109" i="36" s="1"/>
  <c r="AF149" i="36"/>
  <c r="AF151" i="36" s="1"/>
  <c r="AL149" i="36" l="1"/>
  <c r="AL151" i="36" s="1"/>
  <c r="AL67" i="36" s="1"/>
  <c r="AL72" i="36" s="1"/>
  <c r="AL84" i="36" s="1"/>
  <c r="AL109" i="36" s="1"/>
  <c r="AF67" i="36"/>
  <c r="AF72" i="36" l="1"/>
  <c r="AF84" i="36" s="1"/>
  <c r="AF109" i="36" s="1"/>
  <c r="AG67" i="36"/>
  <c r="AG72" i="36" s="1"/>
  <c r="AG84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tc={ECC1C2D2-96A9-E94E-B85C-19CE5B4B09FE}</author>
    <author>tc={1AE37429-AEA1-674D-8497-9E88A5002C29}</author>
    <author>tc={F93EF5B4-1A4D-8D4D-96E4-EAA107F162CE}</author>
    <author>Phil Compton</author>
  </authors>
  <commentList>
    <comment ref="R17" authorId="0" shapeId="0" xr:uid="{ECC1C2D2-96A9-E94E-B85C-19CE5B4B09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AA17" authorId="1" shapeId="0" xr:uid="{1AE37429-AEA1-674D-8497-9E88A5002C2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AJ17" authorId="2" shapeId="0" xr:uid="{F93EF5B4-1A4D-8D4D-96E4-EAA107F162C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R21" authorId="3" shapeId="0" xr:uid="{00000000-0006-0000-01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A21" authorId="3" shapeId="0" xr:uid="{F4F3EE69-6708-7F44-BE8C-CFB018BFAF48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J21" authorId="3" shapeId="0" xr:uid="{6278F930-1E93-3642-9222-0A1507BD1FBE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R22" authorId="3" shapeId="0" xr:uid="{00000000-0006-0000-0100-000004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A22" authorId="3" shapeId="0" xr:uid="{94735F9D-0196-9B4C-BE6C-478514B61883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J22" authorId="3" shapeId="0" xr:uid="{E8E0B06D-4213-D742-A379-43D9664344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R29" authorId="3" shapeId="0" xr:uid="{00000000-0006-0000-0100-000007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quarter amount / run rate</t>
        </r>
      </text>
    </comment>
    <comment ref="AA29" authorId="3" shapeId="0" xr:uid="{00000000-0006-0000-0100-000008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quarter amount / run rate</t>
        </r>
      </text>
    </comment>
    <comment ref="AJ29" authorId="3" shapeId="0" xr:uid="{00000000-0006-0000-0100-000009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year amount / run rate</t>
        </r>
      </text>
    </comment>
    <comment ref="B79" authorId="3" shapeId="0" xr:uid="{00000000-0006-0000-0100-00000A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Initially did not assume any capitalization or purchase of IP, will adjust if that changes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A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B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C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D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E00-000001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F00-000004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000-000003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1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2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C31" authorId="0" shapeId="0" xr:uid="{00000000-0006-0000-13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Audit &amp; tax fees - (incl required 401(k) audit</t>
        </r>
      </text>
    </comment>
    <comment ref="D31" authorId="0" shapeId="0" xr:uid="{00000000-0006-0000-13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Audit &amp; tax fees - (incl required 401(k) audit</t>
        </r>
      </text>
    </comment>
    <comment ref="A32" authorId="0" shapeId="0" xr:uid="{00000000-0006-0000-1300-000004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does not include direct cost of any fundraises as those fees will be deducted / paid out of proceeds &amp; reflected in Equity / APIC</t>
        </r>
      </text>
    </comment>
    <comment ref="C32" authorId="0" shapeId="0" xr:uid="{00000000-0006-0000-1300-000005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Contracts &amp; general legal support</t>
        </r>
      </text>
    </comment>
    <comment ref="D32" authorId="0" shapeId="0" xr:uid="{B1082A0B-A3C6-B44C-8197-028C197353E4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Contracts &amp; general legal support</t>
        </r>
      </text>
    </comment>
    <comment ref="A83" authorId="0" shapeId="0" xr:uid="{00000000-0006-0000-1300-000009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  <author>tc={8FEC98EE-B182-B94D-B816-49490B353AF4}</author>
    <author>tc={1A45CFCD-ADD8-2E4F-8DF4-C24677F0B7CF}</author>
    <author>pcompton</author>
  </authors>
  <commentList>
    <comment ref="F8" authorId="0" shapeId="0" xr:uid="{00000000-0006-0000-02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 xml:space="preserve">enter dates here to then auto-populate same in each sheet
</t>
        </r>
      </text>
    </comment>
    <comment ref="D16" authorId="1" shapeId="0" xr:uid="{8FEC98EE-B182-B94D-B816-49490B353AF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U16" authorId="2" shapeId="0" xr:uid="{1A45CFCD-ADD8-2E4F-8DF4-C24677F0B7C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C21" authorId="0" shapeId="0" xr:uid="{00000000-0006-0000-0200-000003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reflects all costs of Operations / Implementation team</t>
        </r>
      </text>
    </comment>
    <comment ref="F56" authorId="0" shapeId="0" xr:uid="{00000000-0006-0000-0200-000004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No taxes until cumulative NOLs are utilized</t>
        </r>
      </text>
    </comment>
    <comment ref="V56" authorId="0" shapeId="0" xr:uid="{00000000-0006-0000-0200-000005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No taxes until cumulative NOLs are utilized</t>
        </r>
      </text>
    </comment>
    <comment ref="C79" authorId="0" shapeId="0" xr:uid="{00000000-0006-0000-0200-000006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sz val="10"/>
            <color indexed="81"/>
            <rFont val="Arial"/>
            <family val="2"/>
          </rPr>
          <t>Initially did not assume any capitalization or purchase of IP, will adjust if that changes</t>
        </r>
      </text>
    </comment>
    <comment ref="C88" authorId="3" shapeId="0" xr:uid="{00000000-0006-0000-0200-000007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assumed to be current month external Cost of Service + Op Exp - Employee Comp (Payroll)</t>
        </r>
      </text>
    </comment>
    <comment ref="C89" authorId="0" shapeId="0" xr:uid="{00000000-0006-0000-0200-000008000000}">
      <text>
        <r>
          <rPr>
            <b/>
            <sz val="8"/>
            <color rgb="FF000000"/>
            <rFont val="Tahoma"/>
            <family val="2"/>
          </rPr>
          <t>Phil Compton: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incl estimated non-Trade Accounts Payable items</t>
        </r>
      </text>
    </comment>
    <comment ref="C90" authorId="3" shapeId="0" xr:uid="{00000000-0006-0000-0200-000009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includes accruals (increases) and payouts (decreases) for sales commissions / bonuses</t>
        </r>
      </text>
    </comment>
    <comment ref="F165" authorId="0" shapeId="0" xr:uid="{00000000-0006-0000-0200-000010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Per the terms of the Convertible Notes issued with initial funding in _________</t>
        </r>
      </text>
    </comment>
    <comment ref="V165" authorId="0" shapeId="0" xr:uid="{00000000-0006-0000-0200-000011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Per the terms of the Convertible Notes issued with initial funding in _________</t>
        </r>
      </text>
    </comment>
    <comment ref="F178" authorId="0" shapeId="0" xr:uid="{00000000-0006-0000-0200-000012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tie to loan agreement when put in place</t>
        </r>
      </text>
    </comment>
    <comment ref="V178" authorId="0" shapeId="0" xr:uid="{00000000-0006-0000-0200-000013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tie to loan agreement when put in place</t>
        </r>
      </text>
    </comment>
    <comment ref="C187" authorId="0" shapeId="0" xr:uid="{00000000-0006-0000-0200-00001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Assume cash collection occurs 60 days after invoice sent to customer</t>
        </r>
      </text>
    </comment>
    <comment ref="I202" authorId="0" shapeId="0" xr:uid="{00000000-0006-0000-0200-000015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Cash payout 30 days after end of quarter in which sales commission are earned</t>
        </r>
      </text>
    </comment>
    <comment ref="Y202" authorId="0" shapeId="0" xr:uid="{00000000-0006-0000-0200-000016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Cash payout 30 days after end of quarter in which sales commission are earned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400-000001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  <comment ref="A89" authorId="0" shapeId="0" xr:uid="{00000000-0006-0000-14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use this line as basis for Allocations Out to Depts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</authors>
  <commentList>
    <comment ref="A1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36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5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68" authorId="0" shapeId="0" xr:uid="{00000000-0006-0000-1500-00000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Depreciable Life</t>
        </r>
      </text>
    </comment>
    <comment ref="S85" authorId="0" shapeId="0" xr:uid="{00000000-0006-0000-15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spread costs over 2 months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  <author>tc={408931F4-F259-DD44-9978-8C5A6E1D386A}</author>
    <author>tc={312211FF-9856-A84C-96F6-620F63D3863D}</author>
  </authors>
  <commentList>
    <comment ref="F4" authorId="0" shapeId="0" xr:uid="{00000000-0006-0000-03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Use to run "What If" revenue achievement levels - % applied to value in Contract Amount</t>
        </r>
      </text>
    </comment>
    <comment ref="F101" authorId="1" shapeId="0" xr:uid="{408931F4-F259-DD44-9978-8C5A6E1D386A}">
      <text>
        <t>[Threaded comment]
Your version of Excel allows you to read this threaded comment; however, any edits to it will get removed if the file is opened in a newer version of Excel. Learn more: https://go.microsoft.com/fwlink/?linkid=870924
Comment:
    Period / Term over which revenues are recognized</t>
      </text>
    </comment>
    <comment ref="J102" authorId="2" shapeId="0" xr:uid="{312211FF-9856-A84C-96F6-620F63D3863D}">
      <text>
        <t>[Threaded comment]
Your version of Excel allows you to read this threaded comment; however, any edits to it will get removed if the file is opened in a newer version of Excel. Learn more: https://go.microsoft.com/fwlink/?linkid=870924
Comment:
    Revenues start to be recognized 1 Qtr / 90 days after Booking month</t>
      </text>
    </comment>
    <comment ref="C201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Assume cash collection occurs 60 days after invoice sent to customer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</authors>
  <commentList>
    <comment ref="J3" authorId="0" shapeId="0" xr:uid="{00000000-0006-0000-0400-000001000000}">
      <text>
        <r>
          <rPr>
            <b/>
            <sz val="9"/>
            <color rgb="FF000000"/>
            <rFont val="Calibri"/>
            <family val="2"/>
          </rPr>
          <t xml:space="preserve">Phil Compton:
</t>
        </r>
        <r>
          <rPr>
            <sz val="9"/>
            <color rgb="FF000000"/>
            <rFont val="Calibri"/>
            <family val="2"/>
          </rPr>
          <t>Cost of providing software includes hosting services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  <author>Phil Compton</author>
  </authors>
  <commentList>
    <comment ref="H1" authorId="0" shapeId="0" xr:uid="{00000000-0006-0000-0500-000001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must enter start date as 1st of the month for formula to properly calculate costs; will adjust to actual start date when employee joins company</t>
        </r>
      </text>
    </comment>
    <comment ref="I1" authorId="1" shapeId="0" xr:uid="{00000000-0006-0000-0500-000002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used for rate of Contractors below</t>
        </r>
      </text>
    </comment>
    <comment ref="Y2" authorId="0" shapeId="0" xr:uid="{00000000-0006-0000-05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assumed general annual increase</t>
        </r>
      </text>
    </comment>
    <comment ref="K67" authorId="1" shapeId="0" xr:uid="{00000000-0006-0000-0500-000004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Contractor counted as 1/2 of Full Time Employee or .5 FTE</t>
        </r>
      </text>
    </comment>
    <comment ref="Z67" authorId="1" shapeId="0" xr:uid="{00000000-0006-0000-05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Contractor counted as 1/2 of Full Time Employee or .5 FTE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  <author>Phil Compton</author>
  </authors>
  <commentList>
    <comment ref="R4" authorId="0" shapeId="0" xr:uid="{00000000-0006-0000-0600-000001000000}">
      <text>
        <r>
          <rPr>
            <b/>
            <sz val="8"/>
            <color rgb="FF000000"/>
            <rFont val="Tahoma"/>
            <family val="2"/>
          </rPr>
          <t>pcompton: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ave headcount for year</t>
        </r>
      </text>
    </comment>
    <comment ref="AF4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pcompton:</t>
        </r>
        <r>
          <rPr>
            <sz val="8"/>
            <color indexed="81"/>
            <rFont val="Tahoma"/>
            <family val="2"/>
          </rPr>
          <t xml:space="preserve">
ave headcount for year</t>
        </r>
      </text>
    </comment>
    <comment ref="A83" authorId="0" shapeId="0" xr:uid="{00000000-0006-0000-06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insurance, office supplies</t>
        </r>
      </text>
    </comment>
    <comment ref="F100" authorId="1" shapeId="0" xr:uid="{00000000-0006-0000-0600-00000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deduct Operations from Eng Summary to get Operating Exps</t>
        </r>
      </text>
    </comment>
    <comment ref="T100" authorId="1" shapeId="0" xr:uid="{00000000-0006-0000-06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deduct Operations from Eng Summary to get Operating Exps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700-000001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8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9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<sst xmlns="http://schemas.openxmlformats.org/spreadsheetml/2006/main" count="2608" uniqueCount="747">
  <si>
    <t>Customer</t>
  </si>
  <si>
    <t>TBD</t>
  </si>
  <si>
    <t>% of Total</t>
  </si>
  <si>
    <t>Beg Balance</t>
  </si>
  <si>
    <t>End Balance</t>
  </si>
  <si>
    <t>CEO Toggle</t>
  </si>
  <si>
    <t>Total</t>
  </si>
  <si>
    <t>Accounts Receivable</t>
  </si>
  <si>
    <t>Diff</t>
  </si>
  <si>
    <t>Company Operating Expenses</t>
  </si>
  <si>
    <t>YTD</t>
  </si>
  <si>
    <t>%</t>
  </si>
  <si>
    <t>Headcount</t>
  </si>
  <si>
    <t>Salaries</t>
  </si>
  <si>
    <t>Commissions</t>
  </si>
  <si>
    <t>Employer Payroll Taxes</t>
  </si>
  <si>
    <r>
      <t xml:space="preserve">Vacation Expense  </t>
    </r>
    <r>
      <rPr>
        <sz val="10"/>
        <color indexed="12"/>
        <rFont val="Arial"/>
        <family val="2"/>
      </rPr>
      <t>(accrual)</t>
    </r>
  </si>
  <si>
    <t>Total Employee Compensation Costs</t>
  </si>
  <si>
    <t>Temp Employees / Interns</t>
  </si>
  <si>
    <t>Employee Events</t>
  </si>
  <si>
    <t>Employee Training</t>
  </si>
  <si>
    <t>Employee Insurance / Other Benefits</t>
  </si>
  <si>
    <t>Employer Match - 401(k) Plan</t>
  </si>
  <si>
    <t>Moving</t>
  </si>
  <si>
    <t>Recruiting</t>
  </si>
  <si>
    <t>Other Employee-Related Expenses</t>
  </si>
  <si>
    <t>Total Other Employee Costs</t>
  </si>
  <si>
    <t>Airfare</t>
  </si>
  <si>
    <t>Lodging</t>
  </si>
  <si>
    <t>Meals &amp; Entertainment</t>
  </si>
  <si>
    <t>Auto expense</t>
  </si>
  <si>
    <t>Other travel</t>
  </si>
  <si>
    <t>Total Travel Costs</t>
  </si>
  <si>
    <t>Contractors</t>
  </si>
  <si>
    <t>Audit, Tax, Accounting</t>
  </si>
  <si>
    <t>Legal</t>
  </si>
  <si>
    <t>Patent Fees</t>
  </si>
  <si>
    <t>Board Fees</t>
  </si>
  <si>
    <t>HR Processing Fees</t>
  </si>
  <si>
    <t>Bank Fees/Charges</t>
  </si>
  <si>
    <t>Total Outside Services Costs</t>
  </si>
  <si>
    <t>Sales Team Meetings / Events</t>
  </si>
  <si>
    <t>Channel / Partner Program / Rep Firms</t>
  </si>
  <si>
    <t>Total Sales &amp; Marketing Costs</t>
  </si>
  <si>
    <t>Total Eng &amp; Development Costs</t>
  </si>
  <si>
    <t>Rent</t>
  </si>
  <si>
    <t>Telecomm / Internet</t>
  </si>
  <si>
    <t>Miscellaneous</t>
  </si>
  <si>
    <t>Office Supplies</t>
  </si>
  <si>
    <t>Taxes (non-income)</t>
  </si>
  <si>
    <t>Postage &amp; Shipping</t>
  </si>
  <si>
    <t>Dues &amp; Subscriptions</t>
  </si>
  <si>
    <t>Allocations - In</t>
  </si>
  <si>
    <t>Allocations - Out</t>
  </si>
  <si>
    <t>Total Office Costs</t>
  </si>
  <si>
    <t>Total Operating Expenses</t>
  </si>
  <si>
    <t>Depreciation Expense</t>
  </si>
  <si>
    <t>Amortization Expense</t>
  </si>
  <si>
    <t>Interest Expense</t>
  </si>
  <si>
    <t>Total Expenses</t>
  </si>
  <si>
    <t>check total Op Exp - ALL Depts</t>
  </si>
  <si>
    <t>Engineering</t>
  </si>
  <si>
    <t>Sales</t>
  </si>
  <si>
    <t>Marketing</t>
  </si>
  <si>
    <t>General &amp; Administrative</t>
  </si>
  <si>
    <t>Allocations</t>
  </si>
  <si>
    <t>Summary of Expenses by Category</t>
  </si>
  <si>
    <t>Employee Compensation</t>
  </si>
  <si>
    <t>Other Employee</t>
  </si>
  <si>
    <t>Travel</t>
  </si>
  <si>
    <t>Outside Services</t>
  </si>
  <si>
    <t>Sales &amp; Marketing</t>
  </si>
  <si>
    <t>Eng &amp; Dev / NRE / IP / Tools</t>
  </si>
  <si>
    <t>Office</t>
  </si>
  <si>
    <t>Capital Expenditures</t>
  </si>
  <si>
    <t>Personnel Costs</t>
  </si>
  <si>
    <t>Non-Personnel Costs</t>
  </si>
  <si>
    <t>G &amp; A</t>
  </si>
  <si>
    <t>Op Exp per above</t>
  </si>
  <si>
    <t>Name</t>
  </si>
  <si>
    <t>Title</t>
  </si>
  <si>
    <t>Manager</t>
  </si>
  <si>
    <t>Dept</t>
  </si>
  <si>
    <t>Start Date</t>
  </si>
  <si>
    <t>Employees:</t>
  </si>
  <si>
    <t>(select)</t>
  </si>
  <si>
    <t>Contractors:</t>
  </si>
  <si>
    <t>Total - Employee $</t>
  </si>
  <si>
    <t>Total - Contractor $</t>
  </si>
  <si>
    <t>Total - Compensation</t>
  </si>
  <si>
    <t>Ave</t>
  </si>
  <si>
    <t>Total - Employee HC</t>
  </si>
  <si>
    <t>Total - Contractor HC</t>
  </si>
  <si>
    <t>Total - Headcount</t>
  </si>
  <si>
    <t>Employees</t>
  </si>
  <si>
    <t>Managers</t>
  </si>
  <si>
    <t>Departments</t>
  </si>
  <si>
    <t>check All Depts</t>
  </si>
  <si>
    <t>Contractor Comp</t>
  </si>
  <si>
    <t>Ave Base</t>
  </si>
  <si>
    <t>Ave HC</t>
  </si>
  <si>
    <t>Salary</t>
  </si>
  <si>
    <t>Headcount Detail:</t>
  </si>
  <si>
    <t>Engineering Summary</t>
  </si>
  <si>
    <r>
      <t xml:space="preserve">Variable Comp / Bonus  </t>
    </r>
    <r>
      <rPr>
        <sz val="10"/>
        <color indexed="12"/>
        <rFont val="Arial"/>
        <family val="2"/>
      </rPr>
      <t>(accrual)</t>
    </r>
  </si>
  <si>
    <r>
      <t xml:space="preserve">Vacation Expense   </t>
    </r>
    <r>
      <rPr>
        <sz val="10"/>
        <color indexed="12"/>
        <rFont val="Arial"/>
        <family val="2"/>
      </rPr>
      <t>(accrual)</t>
    </r>
  </si>
  <si>
    <t>Other Employee-Related Expenses / Food</t>
  </si>
  <si>
    <t>Non-Recurring Eng Fees</t>
  </si>
  <si>
    <t>check total - All Eng Depts</t>
  </si>
  <si>
    <t>Calc</t>
  </si>
  <si>
    <t>Cells</t>
  </si>
  <si>
    <t>Ave Trip</t>
  </si>
  <si>
    <t>Exp'd</t>
  </si>
  <si>
    <t>Detail / Supporting Information / Notes for above:</t>
  </si>
  <si>
    <t>(see detail below)</t>
  </si>
  <si>
    <t>spread over 12 months</t>
  </si>
  <si>
    <t>Subtotal</t>
  </si>
  <si>
    <t xml:space="preserve">     to be supplied by Phil</t>
  </si>
  <si>
    <t>Other travel - Business Meals</t>
  </si>
  <si>
    <t>Sales &amp; Marketing Summary</t>
  </si>
  <si>
    <t>check total - All Sales &amp; Mktg Depts</t>
  </si>
  <si>
    <t>Misc</t>
  </si>
  <si>
    <t>Board Fees &amp; Travel</t>
  </si>
  <si>
    <t>Allocations before Reclass to Other Depts</t>
  </si>
  <si>
    <t>Insurance</t>
  </si>
  <si>
    <t>Utilites</t>
  </si>
  <si>
    <t xml:space="preserve">Office </t>
  </si>
  <si>
    <t>Office Food</t>
  </si>
  <si>
    <t>Total Allocated Costs</t>
  </si>
  <si>
    <t>Accrued Exps as % of Op Exp (excl Personnel)</t>
  </si>
  <si>
    <t>of base salaries</t>
  </si>
  <si>
    <t>Employer Tax Rate</t>
  </si>
  <si>
    <t>of total comp</t>
  </si>
  <si>
    <t>Lead Gen - Advertising</t>
  </si>
  <si>
    <t>Lead Gen - Social Media</t>
  </si>
  <si>
    <t>Lead Gen - Social Media Consulting</t>
  </si>
  <si>
    <t>Lead Gen - List Purchases</t>
  </si>
  <si>
    <t>Awareness - Web Develop / Maint</t>
  </si>
  <si>
    <t>Awareness - PR Services</t>
  </si>
  <si>
    <t>Awareness - White Papers</t>
  </si>
  <si>
    <t>Sales Support - SF &amp; Demo Services</t>
  </si>
  <si>
    <t>Sales Support - Corp Identity / Collateral</t>
  </si>
  <si>
    <t>Sales Training</t>
  </si>
  <si>
    <t>Booth / Graphics</t>
  </si>
  <si>
    <t>Events / Shows / Conferences</t>
  </si>
  <si>
    <t>General Sales &amp; Marketing</t>
  </si>
  <si>
    <t>Royalty Fees to UAB</t>
  </si>
  <si>
    <t>Expensed Hardware - Dev</t>
  </si>
  <si>
    <t>Expensed Software - Dev</t>
  </si>
  <si>
    <t>Maintenance - Hardware - Dev</t>
  </si>
  <si>
    <t>Maintenance - Software - Dev</t>
  </si>
  <si>
    <t>Non-Recurring Dev Fees (NRE) - External</t>
  </si>
  <si>
    <t>R &amp; D / Prototype - External</t>
  </si>
  <si>
    <t>General Development</t>
  </si>
  <si>
    <t>Insurance - Liability / WC / E &amp; O / D &amp; O</t>
  </si>
  <si>
    <t>Telecomm / Internet / Email / Web Hosting</t>
  </si>
  <si>
    <t>Other Marketing</t>
  </si>
  <si>
    <t>Leases</t>
  </si>
  <si>
    <t>IT - External Services</t>
  </si>
  <si>
    <t>Utilities (w Rent)</t>
  </si>
  <si>
    <t>Expensed HW &amp; SW - IT</t>
  </si>
  <si>
    <t>Maintenance - HW &amp; SW - IT</t>
  </si>
  <si>
    <t>Debt Issuance Fees</t>
  </si>
  <si>
    <t>Product Management</t>
  </si>
  <si>
    <t>Eng &amp; Development</t>
  </si>
  <si>
    <t>Development</t>
  </si>
  <si>
    <t>IT</t>
  </si>
  <si>
    <t>Dev Placeholder #1</t>
  </si>
  <si>
    <t>Dev Placeholder #2</t>
  </si>
  <si>
    <t>Dev - Customer Support</t>
  </si>
  <si>
    <t>Dev - QA Testing</t>
  </si>
  <si>
    <t>% to Comp</t>
  </si>
  <si>
    <t>Sales Commission Rate</t>
  </si>
  <si>
    <t>Tax Rate  (Fed + State) - SH Distrib when applicable</t>
  </si>
  <si>
    <t>Customer Support</t>
  </si>
  <si>
    <t>Biz Dev</t>
  </si>
  <si>
    <t>Business Development</t>
  </si>
  <si>
    <t>QA Testing</t>
  </si>
  <si>
    <t>Dev #1</t>
  </si>
  <si>
    <t>Dev #2</t>
  </si>
  <si>
    <t>Product Mgmt</t>
  </si>
  <si>
    <t>Total  Combined Employee &amp; Contractor Headcount  &gt; &gt;</t>
  </si>
  <si>
    <t>Company 401(k) Match</t>
  </si>
  <si>
    <t>check</t>
  </si>
  <si>
    <t>Budget - Marketing</t>
  </si>
  <si>
    <t xml:space="preserve"> - Blue cell = formula - DO NOT ENTER AMOUNTS HERE</t>
  </si>
  <si>
    <r>
      <t xml:space="preserve">Lead Gen - Advertising </t>
    </r>
    <r>
      <rPr>
        <sz val="10"/>
        <color rgb="FF0000FF"/>
        <rFont val="Arial"/>
        <family val="2"/>
      </rPr>
      <t>- Below</t>
    </r>
  </si>
  <si>
    <r>
      <t>Lead Gen - Social Media</t>
    </r>
    <r>
      <rPr>
        <sz val="10"/>
        <color rgb="FF0000FF"/>
        <rFont val="Arial"/>
        <family val="2"/>
      </rPr>
      <t xml:space="preserve"> - Below</t>
    </r>
  </si>
  <si>
    <r>
      <t xml:space="preserve">Lead Gen - List Purchases </t>
    </r>
    <r>
      <rPr>
        <sz val="10"/>
        <color rgb="FF0000FF"/>
        <rFont val="Arial"/>
        <family val="2"/>
      </rPr>
      <t>- Below</t>
    </r>
  </si>
  <si>
    <r>
      <t>Awareness - Web Develop / Maint</t>
    </r>
    <r>
      <rPr>
        <sz val="10"/>
        <color rgb="FF0000FF"/>
        <rFont val="Arial"/>
        <family val="2"/>
      </rPr>
      <t xml:space="preserve"> - Below</t>
    </r>
  </si>
  <si>
    <r>
      <t>Awareness - PR Services</t>
    </r>
    <r>
      <rPr>
        <sz val="10"/>
        <color rgb="FF0000FF"/>
        <rFont val="Arial"/>
        <family val="2"/>
      </rPr>
      <t xml:space="preserve"> - Below</t>
    </r>
  </si>
  <si>
    <r>
      <t>Awareness - White Papers</t>
    </r>
    <r>
      <rPr>
        <sz val="10"/>
        <color rgb="FF0000FF"/>
        <rFont val="Arial"/>
        <family val="2"/>
      </rPr>
      <t xml:space="preserve"> - Below</t>
    </r>
  </si>
  <si>
    <r>
      <t xml:space="preserve">Sales Support - SF &amp; Demo Services </t>
    </r>
    <r>
      <rPr>
        <sz val="10"/>
        <color rgb="FF0000FF"/>
        <rFont val="Arial"/>
        <family val="2"/>
      </rPr>
      <t>- Below</t>
    </r>
  </si>
  <si>
    <r>
      <t xml:space="preserve">Sales Support - Corp Identity / Collateral </t>
    </r>
    <r>
      <rPr>
        <sz val="10"/>
        <color rgb="FF0000FF"/>
        <rFont val="Arial"/>
        <family val="2"/>
      </rPr>
      <t>- Below</t>
    </r>
  </si>
  <si>
    <t>see Sales tab</t>
  </si>
  <si>
    <r>
      <t xml:space="preserve">Booth / Graphics </t>
    </r>
    <r>
      <rPr>
        <sz val="10"/>
        <color rgb="FF0000FF"/>
        <rFont val="Arial"/>
        <family val="2"/>
      </rPr>
      <t>- Below</t>
    </r>
  </si>
  <si>
    <t>see Events section below</t>
  </si>
  <si>
    <t>Total Marketing</t>
  </si>
  <si>
    <t>Constant Contact(Email Mktg)</t>
  </si>
  <si>
    <t>HubSpot (Inbound Mktg)</t>
  </si>
  <si>
    <t>Webcast (Sponsored)</t>
  </si>
  <si>
    <t xml:space="preserve">     Subtotal</t>
  </si>
  <si>
    <t>Google Adwords</t>
  </si>
  <si>
    <t>Facebook Ads</t>
  </si>
  <si>
    <t>LinkedIn Ads</t>
  </si>
  <si>
    <t>Events / Shows / Conferences Detail</t>
  </si>
  <si>
    <t>Date(s)</t>
  </si>
  <si>
    <t>Event Fees</t>
  </si>
  <si>
    <t>Event Sponsorships</t>
  </si>
  <si>
    <t>Onsite Fees (Booth / Collateral / etc)</t>
  </si>
  <si>
    <t>Partner Fees</t>
  </si>
  <si>
    <t>Travel - Airfare</t>
  </si>
  <si>
    <t>Travel - Lodging</t>
  </si>
  <si>
    <t>Travel - Meals</t>
  </si>
  <si>
    <t>Promotional Items</t>
  </si>
  <si>
    <t>Shipping/Material Handling</t>
  </si>
  <si>
    <t xml:space="preserve">Other - </t>
  </si>
  <si>
    <t>Event Name</t>
  </si>
  <si>
    <t>Events / Shows / Conferences Totals</t>
  </si>
  <si>
    <t>See Detail section below</t>
  </si>
  <si>
    <t>NO INPUT HERE - Formula Driven only</t>
  </si>
  <si>
    <t>Telecomm</t>
  </si>
  <si>
    <t>Internet</t>
  </si>
  <si>
    <t>Email</t>
  </si>
  <si>
    <t>Web Hosting</t>
  </si>
  <si>
    <t>from detail rows below &gt; &gt;</t>
  </si>
  <si>
    <t>Total Telecomm / Internet / Email / Web Hosting</t>
  </si>
  <si>
    <t>Gartner</t>
  </si>
  <si>
    <t>PR Firm</t>
  </si>
  <si>
    <t>White papers</t>
  </si>
  <si>
    <t>Videos</t>
  </si>
  <si>
    <t>Graphics</t>
  </si>
  <si>
    <t>Utilities</t>
  </si>
  <si>
    <t>Grasshopper</t>
  </si>
  <si>
    <t>Turbobridge</t>
  </si>
  <si>
    <t>Bright House Networks</t>
  </si>
  <si>
    <t>GoDaddy</t>
  </si>
  <si>
    <t>Cisco WebEx</t>
  </si>
  <si>
    <t>Citrix / Go To Meeting</t>
  </si>
  <si>
    <t>Intraweb</t>
  </si>
  <si>
    <t>Netdocuments</t>
  </si>
  <si>
    <t>Less:  Revenue Recognized in Current Period</t>
  </si>
  <si>
    <t>Income Statement</t>
  </si>
  <si>
    <t>REVENUES</t>
  </si>
  <si>
    <t>Gross Margin</t>
  </si>
  <si>
    <t>Total Revenues</t>
  </si>
  <si>
    <t>EBITDA</t>
  </si>
  <si>
    <t>Total Cost of Service</t>
  </si>
  <si>
    <t>Gross Margin - %</t>
  </si>
  <si>
    <t>OPERATING EXPENSES</t>
  </si>
  <si>
    <t>EBITDA Margin - %</t>
  </si>
  <si>
    <t>Other Income (Expense)</t>
  </si>
  <si>
    <t>Depreciation (Expense)</t>
  </si>
  <si>
    <t>Amortization (Expense)</t>
  </si>
  <si>
    <t>Other Income / (Expense)</t>
  </si>
  <si>
    <t>Net Income (Loss) Before Taxes</t>
  </si>
  <si>
    <t>Income Taxes (Federal &amp; State)</t>
  </si>
  <si>
    <t>Net Income (Loss)</t>
  </si>
  <si>
    <t>Ending Headcount (FTEs)</t>
  </si>
  <si>
    <t>Balance Sheet</t>
  </si>
  <si>
    <t>Assets</t>
  </si>
  <si>
    <t>Cash / Cash Equivalents</t>
  </si>
  <si>
    <t>Accounts Receivable - Net</t>
  </si>
  <si>
    <t>Prepaid Exps / Other Current Assets</t>
  </si>
  <si>
    <t>Deferred Debt Issuance Fees</t>
  </si>
  <si>
    <t>Total Current Assets</t>
  </si>
  <si>
    <t>Fixed Assets</t>
  </si>
  <si>
    <t>Accumulated Depreciation</t>
  </si>
  <si>
    <t>Fixed Assets - Net</t>
  </si>
  <si>
    <t>Intangible Assets</t>
  </si>
  <si>
    <t>Accumulated Amortization</t>
  </si>
  <si>
    <t>Intangible Assets - Net</t>
  </si>
  <si>
    <t xml:space="preserve"> Total Assets</t>
  </si>
  <si>
    <t>Liabilities</t>
  </si>
  <si>
    <t>Accounts Payable</t>
  </si>
  <si>
    <t>Deferred Revenue</t>
  </si>
  <si>
    <t>Capital Lease Obligations</t>
  </si>
  <si>
    <t>Short Term Debt - Venture / Bank Debt</t>
  </si>
  <si>
    <t>Long Term Debt - Bank</t>
  </si>
  <si>
    <t>Total Liabilities</t>
  </si>
  <si>
    <t>Member's Equity</t>
  </si>
  <si>
    <t>Total Member's Equity</t>
  </si>
  <si>
    <t xml:space="preserve"> Total Liabilities &amp; Member's Equity</t>
  </si>
  <si>
    <t>Cash Flow</t>
  </si>
  <si>
    <t>figures</t>
  </si>
  <si>
    <t>FROM OPERATING ACTIVITIES</t>
  </si>
  <si>
    <t>Depreciation</t>
  </si>
  <si>
    <t>Amortization of intangible assets</t>
  </si>
  <si>
    <t>Reserve for Bad Debt</t>
  </si>
  <si>
    <t>Stock-Based Compensation</t>
  </si>
  <si>
    <t>Change in net working capital:</t>
  </si>
  <si>
    <t>Accrued Payroll &amp; Related Expenses</t>
  </si>
  <si>
    <t>Deferred Revenues</t>
  </si>
  <si>
    <t>Net cash from operating activities</t>
  </si>
  <si>
    <t>FROM INVESTING ACTIVITIES</t>
  </si>
  <si>
    <t>Payments to acquire technology &amp; license agreements</t>
  </si>
  <si>
    <t>Other Investments</t>
  </si>
  <si>
    <t>Net cash used by investing activities</t>
  </si>
  <si>
    <t>FROM FINANCING ACTIVITIES</t>
  </si>
  <si>
    <t>Issuance of Common Member Equity</t>
  </si>
  <si>
    <t>Issuance of Preferred Member Equity</t>
  </si>
  <si>
    <t>Convertible Note Borrowings</t>
  </si>
  <si>
    <t>Short Term Debt Borrowings</t>
  </si>
  <si>
    <t>Short Term Debt Repayments</t>
  </si>
  <si>
    <t>Capital Lease Obligations - Net</t>
  </si>
  <si>
    <t>Net cash from financing activities</t>
  </si>
  <si>
    <t>CHANGE IN CASH POSITION</t>
  </si>
  <si>
    <t>Cash on hand at beginning of period</t>
  </si>
  <si>
    <r>
      <t xml:space="preserve">Net increase </t>
    </r>
    <r>
      <rPr>
        <sz val="10"/>
        <color indexed="10"/>
        <rFont val="Arial"/>
        <family val="2"/>
      </rPr>
      <t>(decrease)</t>
    </r>
    <r>
      <rPr>
        <sz val="11"/>
        <color theme="1"/>
        <rFont val="Calibri"/>
        <family val="2"/>
        <scheme val="minor"/>
      </rPr>
      <t xml:space="preserve"> in cash</t>
    </r>
  </si>
  <si>
    <t>Cash on hand at end of period</t>
  </si>
  <si>
    <t>Beg Bal</t>
  </si>
  <si>
    <r>
      <t xml:space="preserve">Repayments </t>
    </r>
    <r>
      <rPr>
        <sz val="10"/>
        <color rgb="FF0000FF"/>
        <rFont val="Arial"/>
        <family val="2"/>
      </rPr>
      <t xml:space="preserve"> (or conversions)</t>
    </r>
  </si>
  <si>
    <t>End Bal</t>
  </si>
  <si>
    <t>Interest Rate</t>
  </si>
  <si>
    <t>Days Loan Outstanding</t>
  </si>
  <si>
    <t>Interest - Period</t>
  </si>
  <si>
    <t>Interest - Cumulative</t>
  </si>
  <si>
    <t>Interest Payments</t>
  </si>
  <si>
    <t>Loan proceeds</t>
  </si>
  <si>
    <t>Repayments</t>
  </si>
  <si>
    <t>Beg AR Balance</t>
  </si>
  <si>
    <t>End AR Balance</t>
  </si>
  <si>
    <t>Deferred Revenue Summary</t>
  </si>
  <si>
    <t>Add:  New Invoices issued in Current Period</t>
  </si>
  <si>
    <t>Cap Ex</t>
  </si>
  <si>
    <t xml:space="preserve">enter as </t>
  </si>
  <si>
    <t>Summary</t>
  </si>
  <si>
    <t>1st of month</t>
  </si>
  <si>
    <t>Date of</t>
  </si>
  <si>
    <t>Cost of</t>
  </si>
  <si>
    <t>Purchase</t>
  </si>
  <si>
    <t>Employee Computers / Equipment</t>
  </si>
  <si>
    <t>Data Center / Service Delivery Equipment</t>
  </si>
  <si>
    <t>Software</t>
  </si>
  <si>
    <t>Leasehold Improvements</t>
  </si>
  <si>
    <t>Office Equip / Furn / Trade Show Booth &amp; Equip</t>
  </si>
  <si>
    <t xml:space="preserve">          Total</t>
  </si>
  <si>
    <t>Detail</t>
  </si>
  <si>
    <r>
      <t xml:space="preserve">Employee Computers </t>
    </r>
    <r>
      <rPr>
        <b/>
        <sz val="10"/>
        <color indexed="12"/>
        <rFont val="Arial"/>
        <family val="2"/>
      </rPr>
      <t xml:space="preserve"> (calculated using Headcount #'s below)</t>
    </r>
  </si>
  <si>
    <t>Total Employee Computers</t>
  </si>
  <si>
    <t>Servers</t>
  </si>
  <si>
    <t>Total Data Center / Service Delivery Equipment</t>
  </si>
  <si>
    <t>Office productivity software</t>
  </si>
  <si>
    <t>Customer Support software</t>
  </si>
  <si>
    <t>Other software</t>
  </si>
  <si>
    <t>Total Software</t>
  </si>
  <si>
    <t>Total Leasehold Improvements</t>
  </si>
  <si>
    <t>Office Equipment / Furn / Trade Show Booth &amp; Equip</t>
  </si>
  <si>
    <t>Total Office Equipment / Furn / Trade Show Booths</t>
  </si>
  <si>
    <t>Grand Totals</t>
  </si>
  <si>
    <t>New Hires:</t>
  </si>
  <si>
    <t>New Hires - Total</t>
  </si>
  <si>
    <t>Depreciation - Detail</t>
  </si>
  <si>
    <t>Depreciation - New</t>
  </si>
  <si>
    <t>Depreciation - existing from prior month</t>
  </si>
  <si>
    <t>Total Depreciation - All Assets</t>
  </si>
  <si>
    <t>Net Change</t>
  </si>
  <si>
    <t>Fixed Assets - Beg Bal</t>
  </si>
  <si>
    <t>Add:  Purchases</t>
  </si>
  <si>
    <t>Less:  Disposals</t>
  </si>
  <si>
    <t>Fixed Assets - End Bal</t>
  </si>
  <si>
    <t>Accum Depr - Beg Bal</t>
  </si>
  <si>
    <t>Add:  Depr Expense</t>
  </si>
  <si>
    <t>Less:  Depr on Disposals</t>
  </si>
  <si>
    <t>Accum Depr - End Bal</t>
  </si>
  <si>
    <t>Net</t>
  </si>
  <si>
    <t>Development System</t>
  </si>
  <si>
    <t>Less:  Collection from 2 Months Prior (DSO = 60 days / see Note)</t>
  </si>
  <si>
    <t>VPN / 2 Part Authentication</t>
  </si>
  <si>
    <r>
      <t xml:space="preserve">Variable Comp / Bonus / Def Comp </t>
    </r>
    <r>
      <rPr>
        <sz val="10"/>
        <color indexed="12"/>
        <rFont val="Arial"/>
        <family val="2"/>
      </rPr>
      <t xml:space="preserve"> (accrual)</t>
    </r>
  </si>
  <si>
    <t>SF</t>
  </si>
  <si>
    <t>Rate</t>
  </si>
  <si>
    <t>Pgh network</t>
  </si>
  <si>
    <t>Required Security Measures for Offices &amp; Homes</t>
  </si>
  <si>
    <t>Rent / Utilities</t>
  </si>
  <si>
    <t>Other Equipment</t>
  </si>
  <si>
    <t>Income Statement:</t>
  </si>
  <si>
    <t>Funding / Cash Flow:</t>
  </si>
  <si>
    <t>Debt Issuance Fees - Conv Notes</t>
  </si>
  <si>
    <t>Acc Rec Based Line of Credit</t>
  </si>
  <si>
    <t>Alternative Funding</t>
  </si>
  <si>
    <t>Bal Sheet</t>
  </si>
  <si>
    <t>Projected</t>
  </si>
  <si>
    <t>Interest Accrual - Series A</t>
  </si>
  <si>
    <t>General Notes:</t>
  </si>
  <si>
    <t>Addt'l Paid in Capital</t>
  </si>
  <si>
    <t>451 Group</t>
  </si>
  <si>
    <t>COST OF SERVICE</t>
  </si>
  <si>
    <t>Twitter</t>
  </si>
  <si>
    <t>Sales Rep</t>
  </si>
  <si>
    <t>LIST</t>
  </si>
  <si>
    <t>Sales Commissions</t>
  </si>
  <si>
    <t>Accrued Interest on Notes</t>
  </si>
  <si>
    <t>Financial Statements</t>
  </si>
  <si>
    <t>Member's Ret. Earnings - Prior Years</t>
  </si>
  <si>
    <t>Preferred Units - Series A</t>
  </si>
  <si>
    <r>
      <t xml:space="preserve">Preferred Units - Series B - </t>
    </r>
    <r>
      <rPr>
        <sz val="10"/>
        <color rgb="FF0000FF"/>
        <rFont val="Arial"/>
        <family val="2"/>
      </rPr>
      <t>placeholder</t>
    </r>
  </si>
  <si>
    <t>Member's Ret. Earnings - Current Year</t>
  </si>
  <si>
    <t>Other / Placeholder for Partner programs</t>
  </si>
  <si>
    <t>included in IT Dept</t>
  </si>
  <si>
    <t>Sales Material layout/design/Infographics</t>
  </si>
  <si>
    <t>per Attendee</t>
  </si>
  <si>
    <t>Travel - Auto/Mileage/Parking</t>
  </si>
  <si>
    <t>assume Safe Harbor match of 100% of 3% of base + 50% of next 2% of base for assumed 50% company participation</t>
  </si>
  <si>
    <t>Contract Amount</t>
  </si>
  <si>
    <t>Close Date</t>
  </si>
  <si>
    <t>Product</t>
  </si>
  <si>
    <t>Revenue Forecast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</si>
  <si>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</si>
  <si>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</si>
  <si>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</si>
  <si>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</si>
  <si>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</si>
  <si>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</si>
  <si>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</si>
  <si>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Expansion Rows</t>
  </si>
  <si>
    <t>TOTAL</t>
  </si>
  <si>
    <t>Blue = Input Cells</t>
  </si>
  <si>
    <t>% Cost</t>
  </si>
  <si>
    <t>to Revs</t>
  </si>
  <si>
    <r>
      <t xml:space="preserve">Actual Start </t>
    </r>
    <r>
      <rPr>
        <b/>
        <sz val="10"/>
        <color indexed="12"/>
        <rFont val="Helvetica Neue"/>
        <family val="2"/>
      </rPr>
      <t>Date</t>
    </r>
  </si>
  <si>
    <t>Employee 4</t>
  </si>
  <si>
    <t>Employee 5</t>
  </si>
  <si>
    <t>Employee 7</t>
  </si>
  <si>
    <t>Employee 8</t>
  </si>
  <si>
    <t>Employee 9</t>
  </si>
  <si>
    <t>Employee 10</t>
  </si>
  <si>
    <t>Employee 11</t>
  </si>
  <si>
    <t>Employee 12</t>
  </si>
  <si>
    <t>Employee 13</t>
  </si>
  <si>
    <t>Employee 14</t>
  </si>
  <si>
    <t>Employee 15</t>
  </si>
  <si>
    <t>Contractor 1</t>
  </si>
  <si>
    <t>Contractor 2</t>
  </si>
  <si>
    <t>Contractor 3</t>
  </si>
  <si>
    <t>Contractor 4</t>
  </si>
  <si>
    <t>Contractor 5</t>
  </si>
  <si>
    <t>Contractor 6</t>
  </si>
  <si>
    <t>Contractor 7</t>
  </si>
  <si>
    <t>Contractor 8</t>
  </si>
  <si>
    <t>Contractor 9</t>
  </si>
  <si>
    <t>Contractor 10</t>
  </si>
  <si>
    <t>Manager 1</t>
  </si>
  <si>
    <t>Manager 2</t>
  </si>
  <si>
    <t>Manager 3</t>
  </si>
  <si>
    <t>Manager 4</t>
  </si>
  <si>
    <t>Manager 5</t>
  </si>
  <si>
    <t>Manager 6</t>
  </si>
  <si>
    <t>Manager 7</t>
  </si>
  <si>
    <t>Title 1</t>
  </si>
  <si>
    <t>Title 2</t>
  </si>
  <si>
    <t>Title 3</t>
  </si>
  <si>
    <t>Title 4</t>
  </si>
  <si>
    <t>Title 5</t>
  </si>
  <si>
    <t>Title 6</t>
  </si>
  <si>
    <t>Title 7</t>
  </si>
  <si>
    <t>Title 8</t>
  </si>
  <si>
    <t>Title 9</t>
  </si>
  <si>
    <t>Title 10</t>
  </si>
  <si>
    <t>(List)</t>
  </si>
  <si>
    <t>Monthly Contract Rate</t>
  </si>
  <si>
    <r>
      <t>Employee</t>
    </r>
    <r>
      <rPr>
        <b/>
        <sz val="10"/>
        <rFont val="Helvetica Neue"/>
        <family val="2"/>
      </rPr>
      <t xml:space="preserve"> Comp</t>
    </r>
  </si>
  <si>
    <t>Prior Year End</t>
  </si>
  <si>
    <t>Total All Depts</t>
  </si>
  <si>
    <t xml:space="preserve">Total Engineering  </t>
  </si>
  <si>
    <t>Channel / Rep Firms</t>
  </si>
  <si>
    <t>Adverstising(Digital)</t>
  </si>
  <si>
    <t>List Purchase #1</t>
  </si>
  <si>
    <t>List Purchase #2</t>
  </si>
  <si>
    <t>Ave Show $</t>
  </si>
  <si>
    <t>Partner Program #1</t>
  </si>
  <si>
    <t>Partner Program #2</t>
  </si>
  <si>
    <t>Outside Development Firm #1</t>
  </si>
  <si>
    <t>System Security Penetration Testing</t>
  </si>
  <si>
    <t>Accounts Receivable Summary</t>
  </si>
  <si>
    <t>Add:  Accruals from Current Month</t>
  </si>
  <si>
    <t>Less:  Payments 30 days after Quarter End</t>
  </si>
  <si>
    <t>Notes or Debt #2 - Future Placeholder @ 6%</t>
  </si>
  <si>
    <t>Sales Commission Accruals &amp; Payments</t>
  </si>
  <si>
    <t>Accrued Payroll &amp; Related Exps - Sales Comms/Bonus</t>
  </si>
  <si>
    <t>Notes Payable (incl interest)</t>
  </si>
  <si>
    <t>Short Term Debt - Venture / Bank Debt (incl interest)</t>
  </si>
  <si>
    <t>Equity Issuance Fees</t>
  </si>
  <si>
    <t>Shareholder's Equity</t>
  </si>
  <si>
    <t>Total Shareholder's Equity</t>
  </si>
  <si>
    <t xml:space="preserve"> Total Liabilities &amp; Shareholder's Equity</t>
  </si>
  <si>
    <t>NO INPUT IN THIS TAB - Formula Driven only</t>
  </si>
  <si>
    <t>Convertible Note Converts / Repayments</t>
  </si>
  <si>
    <t>from Exp Assumptions tab</t>
  </si>
  <si>
    <t>Stmts Monthly tab contains several calculations at bottom that provide support to certain items on Income Stmt &amp; Balance Sheet</t>
  </si>
  <si>
    <t>Emp Input tab contains detail of all current and To Be Hired (TBH) positions by month for 2 years; costs &amp; headcount updated through rest of model</t>
  </si>
  <si>
    <t>Keep Dept structure (rows) the same in all tabs - to maintain current summarizing formulas</t>
  </si>
  <si>
    <t>see Exp Assumps tab</t>
  </si>
  <si>
    <t>Benefits - Health Insurance &amp; Retirement Plan</t>
  </si>
  <si>
    <t>Each Dept tab contains very detailed monthly exps for 2 years plus rows at bottom to list &amp; calculate range of expense items</t>
  </si>
  <si>
    <t>Marketing  (multiple activities)</t>
  </si>
  <si>
    <t>Preferred Stock</t>
  </si>
  <si>
    <t>Assume notes will eventually be converted into preferred stock fundraise at some conversion formula to be negotiated</t>
  </si>
  <si>
    <t>Legal fees for Convertible Note fundraise (a debt) should be amortized over (expected) term of notes</t>
  </si>
  <si>
    <t>Legal fees for a Preferred Stock fundraise (an equity) should be netted against its proceeds &amp; recorded as contra amount in Equity section</t>
  </si>
  <si>
    <t>Web Development / Maintenance</t>
  </si>
  <si>
    <t>Notes to Financial Projections Model</t>
  </si>
  <si>
    <t>Proj Y/E</t>
  </si>
  <si>
    <t xml:space="preserve">Proj Y/E </t>
  </si>
  <si>
    <t>Convertible Notes  (or SAFEs)</t>
  </si>
  <si>
    <t>Notes Conversion  (or SAFEs)</t>
  </si>
  <si>
    <t>Q1 20</t>
  </si>
  <si>
    <t>Q2 20</t>
  </si>
  <si>
    <t>Q3 20</t>
  </si>
  <si>
    <t>Q4 20</t>
  </si>
  <si>
    <t>Q1 21</t>
  </si>
  <si>
    <t>Q2 22</t>
  </si>
  <si>
    <t>Q3 22</t>
  </si>
  <si>
    <t>Q2 21</t>
  </si>
  <si>
    <t>Q3 21</t>
  </si>
  <si>
    <t>Q4 21</t>
  </si>
  <si>
    <t>2020 Revenues</t>
  </si>
  <si>
    <t>2021 Revenues</t>
  </si>
  <si>
    <t>Bookings Forecast</t>
  </si>
  <si>
    <t>2020 Bookings</t>
  </si>
  <si>
    <t>2021 Bookings</t>
  </si>
  <si>
    <t>Q1 22</t>
  </si>
  <si>
    <t>Q4 22</t>
  </si>
  <si>
    <t>Q1 23</t>
  </si>
  <si>
    <t>Q2 23</t>
  </si>
  <si>
    <t>Q3 23</t>
  </si>
  <si>
    <t>Q4 23</t>
  </si>
  <si>
    <t>Sales Support - CRM &amp; Demo Services</t>
  </si>
  <si>
    <t>None</t>
  </si>
  <si>
    <t>Hosting</t>
  </si>
  <si>
    <t>SW Subscriptions</t>
  </si>
  <si>
    <t>Rev Term</t>
  </si>
  <si>
    <t>Bookings &amp; Revenue</t>
  </si>
  <si>
    <t>Revenues recognized over annual / 12 month periods</t>
  </si>
  <si>
    <t>Implementation Fees &amp; Consulting Fees</t>
  </si>
  <si>
    <t>Revenues recognized in 3rd month / 1 Qtr after Booking</t>
  </si>
  <si>
    <t>Customer Renewal / Churn Rate</t>
  </si>
  <si>
    <t>Assumed to be minimal / immaterial</t>
  </si>
  <si>
    <t>Cost of Services</t>
  </si>
  <si>
    <t>Annual</t>
  </si>
  <si>
    <t>SW Subscription</t>
  </si>
  <si>
    <t>One Time</t>
  </si>
  <si>
    <t>Implementation</t>
  </si>
  <si>
    <t>Consulting</t>
  </si>
  <si>
    <t>Gross Margin $</t>
  </si>
  <si>
    <t>Gross Margin %</t>
  </si>
  <si>
    <t>Bookings</t>
  </si>
  <si>
    <t>Contract $</t>
  </si>
  <si>
    <t>Recognized Revenue</t>
  </si>
  <si>
    <t>create "What If" Booking attainment scenarios with Toggle cell</t>
  </si>
  <si>
    <t>2022 Bookings</t>
  </si>
  <si>
    <t>2022 Revenues</t>
  </si>
  <si>
    <t>Add:  Invoices for Software (billed annual in advance at Go Live date)</t>
  </si>
  <si>
    <t>Add:  Invoices for Services (billed at Go Live date)</t>
  </si>
  <si>
    <t>Customer Invoicing / Cash Collections</t>
  </si>
  <si>
    <t xml:space="preserve">Recognized Revenue   </t>
  </si>
  <si>
    <t>Cost of SW &amp; Services</t>
  </si>
  <si>
    <t>Cost of Hosting</t>
  </si>
  <si>
    <t>2020</t>
  </si>
  <si>
    <t>2021</t>
  </si>
  <si>
    <t>CEO</t>
  </si>
  <si>
    <t>Employee 3</t>
  </si>
  <si>
    <t xml:space="preserve">Royalty Fees </t>
  </si>
  <si>
    <t>Royalty Fees</t>
  </si>
  <si>
    <t xml:space="preserve">Channel / Rep Firms </t>
  </si>
  <si>
    <t>see Calcs below</t>
  </si>
  <si>
    <t>Insurance - Liability / WC / E &amp; O / D &amp; O / Cyber</t>
  </si>
  <si>
    <t>Focus</t>
  </si>
  <si>
    <t>Employee 16</t>
  </si>
  <si>
    <t>Employee 17</t>
  </si>
  <si>
    <t>Employee 18</t>
  </si>
  <si>
    <t>Employee 19</t>
  </si>
  <si>
    <t>Employee 20</t>
  </si>
  <si>
    <t>Employee 21</t>
  </si>
  <si>
    <t>Employee 22</t>
  </si>
  <si>
    <t>Employee 23</t>
  </si>
  <si>
    <t>Employee 24</t>
  </si>
  <si>
    <t>Employee 25</t>
  </si>
  <si>
    <t>Employee 26</t>
  </si>
  <si>
    <t>Employee 27</t>
  </si>
  <si>
    <t>Employee 28</t>
  </si>
  <si>
    <t>Employee 29</t>
  </si>
  <si>
    <t>Employee 30</t>
  </si>
  <si>
    <t>Employee 31</t>
  </si>
  <si>
    <t>Employee 32</t>
  </si>
  <si>
    <t>Employee 33</t>
  </si>
  <si>
    <t>Employee 34</t>
  </si>
  <si>
    <t>Employee 35</t>
  </si>
  <si>
    <t>Rent - Office 2  (add in Jan 2021)</t>
  </si>
  <si>
    <t>2021 HC</t>
  </si>
  <si>
    <t>Assumed SF per Employee</t>
  </si>
  <si>
    <t>Total Year</t>
  </si>
  <si>
    <t>Use "Toggle Cell" in Revenues tab to run "What If" bookings attainment scenarios - What happens to results &amp; cash if we hit revenues of 90%, 75%, etc.</t>
  </si>
  <si>
    <t>See Emp Input tab, contains sections for both Employees &amp; Contractors</t>
  </si>
  <si>
    <t>Ave trip @ $1,200; can insert # of projected trips in each dept tab to customize</t>
  </si>
  <si>
    <t>Emp Input tab allows for entry of Contractor resources &amp; costs</t>
  </si>
  <si>
    <t>General allowance for accounting &amp; tax prep by external service providers</t>
  </si>
  <si>
    <t>Assumed modest level for now</t>
  </si>
  <si>
    <t>Placeholder to engage external firm(s) for certain product development - None assumed</t>
  </si>
  <si>
    <t>General monthly estimates</t>
  </si>
  <si>
    <t>Insurance - Liability / WC / E&amp;O / D&amp;O / Cyber</t>
  </si>
  <si>
    <t>Assumed modest levels for now, will depend on customer contractual requirements</t>
  </si>
  <si>
    <t>Microsoft Office 365 / Licenses</t>
  </si>
  <si>
    <t>Office 1 buildout / improvements - 2020</t>
  </si>
  <si>
    <t>Office 2 buildout / improvements - 2021</t>
  </si>
  <si>
    <t>Office 1 furniture additions - 2020</t>
  </si>
  <si>
    <t>Office 2 furniture additions - 2021</t>
  </si>
  <si>
    <t>Trade Show Booth / Demo Equipment</t>
  </si>
  <si>
    <t>Cap Ex Recap:</t>
  </si>
  <si>
    <t>Cap Ex &amp; Depreciation</t>
  </si>
  <si>
    <t>Cap Ex tab includes detail capital purchases and related depreciation for first 2 years, flows into Income Stmt, Balance Sheet &amp; Cash Flow</t>
  </si>
  <si>
    <t>Supporting Schedules that populate cells in above financial statements</t>
  </si>
  <si>
    <t>Operations</t>
  </si>
  <si>
    <t>Net Operating Expenses</t>
  </si>
  <si>
    <t>Less:  Reclass Operations from Eng to Cost of Service (COS)</t>
  </si>
  <si>
    <t>check - Diff = Operations reclass to COGS</t>
  </si>
  <si>
    <t>Implementation &amp; Operations Costs</t>
  </si>
  <si>
    <t>Consulting Costs</t>
  </si>
  <si>
    <t>Debt Issuance Fees - Pref Stock / Series A,B,etc</t>
  </si>
  <si>
    <t>Accrue interest on any Convertible Notes and / or Preferred Stock offerings</t>
  </si>
  <si>
    <t>Pursue Venture Debt &amp; economic development funding if viable</t>
  </si>
  <si>
    <t>Accrued Expenses</t>
  </si>
  <si>
    <t>Issuance of Preferred Member Equity / Ser A, etc</t>
  </si>
  <si>
    <t>Common Stock / Membership Units</t>
  </si>
  <si>
    <t>Preferred Stock / Units - Series A</t>
  </si>
  <si>
    <r>
      <t xml:space="preserve">Preferred Stock / Units - Series B - </t>
    </r>
    <r>
      <rPr>
        <sz val="10"/>
        <color rgb="FF0000FF"/>
        <rFont val="Arial"/>
        <family val="2"/>
      </rPr>
      <t>future placeholder</t>
    </r>
  </si>
  <si>
    <t>SH / Member Equity Retained Earnings - Prior Years</t>
  </si>
  <si>
    <t>SH / Member Equity Retained Earnings - Current Year</t>
  </si>
  <si>
    <t xml:space="preserve">Income Taxes </t>
  </si>
  <si>
    <t>No income taxes reflected as the entity is an LLC and profits &amp; losses pass through to members</t>
  </si>
  <si>
    <t>Pursue bank Line of Credit based on level of Accounts Receivable when viable - will likely be at least 2 years after start</t>
  </si>
  <si>
    <t>Total Other Inc (Exp)</t>
  </si>
  <si>
    <t>Income Taxes (Federal &amp; State) - LLC = None</t>
  </si>
  <si>
    <t>Sales Team</t>
  </si>
  <si>
    <t>%'s to</t>
  </si>
  <si>
    <t>modify</t>
  </si>
  <si>
    <t>est future headcount &gt;</t>
  </si>
  <si>
    <t>Revenue</t>
  </si>
  <si>
    <t>Interest Income / (Expense)</t>
  </si>
  <si>
    <t>Interest Income / (Expense - Notes)</t>
  </si>
  <si>
    <t>Team ramps us as reflected in Emp Input tab</t>
  </si>
  <si>
    <t>While comm expense is recognized in month of sale, payout to Sales Rep delayed to 30 days after end of Qtr in which Booking is achieved</t>
  </si>
  <si>
    <t>Revenues</t>
  </si>
  <si>
    <t>Operating Exps</t>
  </si>
  <si>
    <t>Stmts Summ &amp; Stmts Monthly tabs contain detailed &amp; summary monthly &amp; quarterly Income Statements, Balance Sheets and Cash Flows for 2 years; future years more summarized &amp; uses general % change cells</t>
  </si>
  <si>
    <t>Deal Type / Profile</t>
  </si>
  <si>
    <t>CEO name</t>
  </si>
  <si>
    <t>CTO name</t>
  </si>
  <si>
    <t>CTO</t>
  </si>
  <si>
    <t>Employee 6</t>
  </si>
  <si>
    <t>Title 11</t>
  </si>
  <si>
    <t>Title 12</t>
  </si>
  <si>
    <t>Title 13</t>
  </si>
  <si>
    <t>Title 14</t>
  </si>
  <si>
    <t>Title 15</t>
  </si>
  <si>
    <t>Title 16</t>
  </si>
  <si>
    <t>Title 17</t>
  </si>
  <si>
    <t>Title 18</t>
  </si>
  <si>
    <t>Title 19</t>
  </si>
  <si>
    <t>Title 20</t>
  </si>
  <si>
    <t>Title 21</t>
  </si>
  <si>
    <t>Title 22</t>
  </si>
  <si>
    <t>Title 23</t>
  </si>
  <si>
    <t>Title 24</t>
  </si>
  <si>
    <t>Title 25</t>
  </si>
  <si>
    <t>Title 26</t>
  </si>
  <si>
    <t>Title 27</t>
  </si>
  <si>
    <t>Title 28</t>
  </si>
  <si>
    <t>Title 29</t>
  </si>
  <si>
    <t>Title 30</t>
  </si>
  <si>
    <t>Title 31</t>
  </si>
  <si>
    <t>Title 32</t>
  </si>
  <si>
    <t>Title 33</t>
  </si>
  <si>
    <t>Title 34</t>
  </si>
  <si>
    <t>Title 35</t>
  </si>
  <si>
    <t>Product 1</t>
  </si>
  <si>
    <t>Product 2</t>
  </si>
  <si>
    <t>Product 3</t>
  </si>
  <si>
    <t>Product 4</t>
  </si>
  <si>
    <t>Bookings / Revenue</t>
  </si>
  <si>
    <t>Cost of Product / Service</t>
  </si>
  <si>
    <t>Customer 1</t>
  </si>
  <si>
    <t>Customer 2</t>
  </si>
  <si>
    <t>Customer 3</t>
  </si>
  <si>
    <t>Customer 4</t>
  </si>
  <si>
    <t>Customer 12</t>
  </si>
  <si>
    <t>Customer 13</t>
  </si>
  <si>
    <t>Customer 14</t>
  </si>
  <si>
    <t>Customer 15</t>
  </si>
  <si>
    <t>Ave Deal Size &amp; Profitability</t>
  </si>
  <si>
    <t>Product 5</t>
  </si>
  <si>
    <t>See Deal Profiles &amp; Revenue tabs; Revenues start to be recognized 1 Qtr after Booking</t>
  </si>
  <si>
    <t>Booking / Revenue</t>
  </si>
  <si>
    <t>Cost or Product / Service</t>
  </si>
  <si>
    <t>Approx % Composition of Ave Deal</t>
  </si>
  <si>
    <t>Software - Gen 1</t>
  </si>
  <si>
    <t>Software - Gen 2</t>
  </si>
  <si>
    <t>Software - Gen 3</t>
  </si>
  <si>
    <t>Deal Components</t>
  </si>
  <si>
    <t>Cost %</t>
  </si>
  <si>
    <t>Used average costs of providing software &amp; services for each year in Deal Profiles tab</t>
  </si>
  <si>
    <t>Used estimated % costs to provide hosting for customer</t>
  </si>
  <si>
    <t>Used estimated % costs to provide services for customer</t>
  </si>
  <si>
    <t>Phil Compton</t>
  </si>
  <si>
    <t>pacmanwvu@gmail.com</t>
  </si>
  <si>
    <r>
      <rPr>
        <sz val="12"/>
        <color rgb="FF0000FF"/>
        <rFont val="Calibri"/>
        <family val="2"/>
        <scheme val="minor"/>
      </rPr>
      <t>***</t>
    </r>
    <r>
      <rPr>
        <sz val="12"/>
        <color theme="1"/>
        <rFont val="Calibri"/>
        <family val="2"/>
        <charset val="204"/>
        <scheme val="minor"/>
      </rPr>
      <t xml:space="preserve">  </t>
    </r>
    <r>
      <rPr>
        <b/>
        <sz val="12"/>
        <color rgb="FFFF0000"/>
        <rFont val="Calibri"/>
        <family val="2"/>
        <scheme val="minor"/>
      </rPr>
      <t>PLEASE READ</t>
    </r>
    <r>
      <rPr>
        <sz val="12"/>
        <color theme="1"/>
        <rFont val="Calibri"/>
        <family val="2"/>
        <charset val="204"/>
        <scheme val="minor"/>
      </rPr>
      <t xml:space="preserve"> - </t>
    </r>
    <r>
      <rPr>
        <b/>
        <sz val="12"/>
        <color rgb="FF0000FF"/>
        <rFont val="Calibri"/>
        <family val="2"/>
        <scheme val="minor"/>
      </rPr>
      <t>This model is a template and contains hypothetical data to illustrate how all formulas &amp; integrations flow - You will need to change / insert your own data ***</t>
    </r>
  </si>
  <si>
    <t>Other - 2021</t>
  </si>
  <si>
    <t>Other - Q1 2022</t>
  </si>
  <si>
    <t>Other - Q2 2022</t>
  </si>
  <si>
    <t>Other - Q3 2022</t>
  </si>
  <si>
    <t>Other - Q4 2022</t>
  </si>
  <si>
    <t xml:space="preserve">Software Gen 1 Costs - External Hosting </t>
  </si>
  <si>
    <t xml:space="preserve">Software Gen 2 Costs - External Hosting </t>
  </si>
  <si>
    <t xml:space="preserve">Software Gen 3 Costs - External Hosting </t>
  </si>
  <si>
    <t>Next Unicorn, LLC</t>
  </si>
  <si>
    <r>
      <t>Commissions</t>
    </r>
    <r>
      <rPr>
        <sz val="10"/>
        <color rgb="FF0000FF"/>
        <rFont val="Arial"/>
        <family val="2"/>
      </rPr>
      <t xml:space="preserve"> (based on Bookings in Revenues tab)</t>
    </r>
  </si>
  <si>
    <t>see Sales dept tab, assumed 10% in 2020 &amp; 8% in 2021 on Bookings, pay sales reps 30 days after end of quarter in which comms are earned</t>
  </si>
  <si>
    <t>Global Model Assumptions</t>
  </si>
  <si>
    <t>Employer Benefits / Insurance</t>
  </si>
  <si>
    <t>apply 50% higher rate to 1st half of year, then reduce to 50% in 2nd half as some employees hit annual Social Security limit</t>
  </si>
  <si>
    <t>of Bookiings</t>
  </si>
  <si>
    <t>Basis</t>
  </si>
  <si>
    <t>won't apply until a Corp profitable on cumulative basis - often 3 to 4 years from inception; not applicable to LLCs, S Corps, Partnerships</t>
  </si>
  <si>
    <t>Op Exp Summ auto rolls up all Operating Exps for all Depts by month for 2 years</t>
  </si>
  <si>
    <t>Individual Depts auto roll up into Eng Summ and Sales &amp; Mktg Summ as appropriate, which then roll up into Op Exp Summ tab</t>
  </si>
  <si>
    <t>There are 4 hidden dept tabs that can be used for easy expansion - plus they're already built into summarizing formulas so simply unhide them to use</t>
  </si>
  <si>
    <t>Many individual expense line items are contained in Dept tabs so you think more about the changes you are making</t>
  </si>
  <si>
    <t>Cap Ex tab details all Cap Expenditures &amp; related Depreciation by month for 2 years, auto-updates Income Stmt, Balance Sheet &amp; Cash Flow</t>
  </si>
  <si>
    <r>
      <t xml:space="preserve">Exp Assumps tab - contains examples of </t>
    </r>
    <r>
      <rPr>
        <u/>
        <sz val="11"/>
        <color theme="1"/>
        <rFont val="Calibri (Body)"/>
      </rPr>
      <t>global</t>
    </r>
    <r>
      <rPr>
        <sz val="11"/>
        <color theme="1"/>
        <rFont val="Calibri"/>
        <family val="2"/>
        <scheme val="minor"/>
      </rPr>
      <t xml:space="preserve"> data used in Depts expenses tabs; can expand use as wanted</t>
    </r>
  </si>
  <si>
    <t>Variable input cells are blue text with green background, allows for sensitivity testing; many inputs for individual expense line items are contained in Dept tabs so you think more about &amp; see the changes you are making</t>
  </si>
  <si>
    <t>insert # of trips &gt; &gt;</t>
  </si>
  <si>
    <t>2020 HC</t>
  </si>
  <si>
    <t>Rent - Office 1 - Squeeze staff in Year 1</t>
  </si>
  <si>
    <t>includes contract &amp; corporate work and guidance</t>
  </si>
  <si>
    <t>Lots of cells at bottom of Mktg tab to list &amp; calculate whole range of possible activities</t>
  </si>
  <si>
    <t>See calculations at bottom of G &amp; A tab</t>
  </si>
  <si>
    <r>
      <rPr>
        <b/>
        <sz val="11"/>
        <rFont val="Calibri"/>
        <family val="2"/>
      </rPr>
      <t>"Named"</t>
    </r>
    <r>
      <rPr>
        <b/>
        <sz val="11"/>
        <color rgb="FFFF0000"/>
        <rFont val="Calibri"/>
        <family val="2"/>
      </rPr>
      <t xml:space="preserve"> Bookings</t>
    </r>
    <r>
      <rPr>
        <b/>
        <sz val="11"/>
        <rFont val="Calibri"/>
        <family val="2"/>
      </rPr>
      <t xml:space="preserve"> / </t>
    </r>
    <r>
      <rPr>
        <b/>
        <sz val="11"/>
        <color rgb="FFFF0000"/>
        <rFont val="Calibri"/>
        <family val="2"/>
      </rPr>
      <t>Revenue</t>
    </r>
    <r>
      <rPr>
        <b/>
        <sz val="11"/>
        <rFont val="Calibri"/>
        <family val="2"/>
      </rPr>
      <t xml:space="preserve"> Forecast</t>
    </r>
  </si>
  <si>
    <t>Assumed to send invoice at Go Live date (90 days after Booking), then collect 2 months after invoice / DSO = 60 days</t>
  </si>
  <si>
    <t>Convertible Notes - $___________ @ 6%</t>
  </si>
  <si>
    <t>Loan proceeds - New Notes @ $___________</t>
  </si>
  <si>
    <t>No funding yet inserted into model - to allow you to see the raw cash balance - to help determine amount of funding needed</t>
  </si>
  <si>
    <t>External fundraise beyond angel round is typically sale of Preferred Stock  (Series A/B/C Preferred)</t>
  </si>
  <si>
    <t>PRICING &amp; MARGIN ANALYSIS ABOVE - BUT USE BELOW DATA FOR PROPER REPORTING ON P&amp;L</t>
  </si>
  <si>
    <t>Enter Early Funding in this row / these cells  &gt; &gt; &gt;</t>
  </si>
  <si>
    <t>Common funding vehicle for early stage - punts valuation of company to later / first round of external funding</t>
  </si>
  <si>
    <t>Cyber Security</t>
  </si>
  <si>
    <t>Revenues &amp; Deal Profiles tabs contain a pretty straightforward revenue model - a "named" forecast by customer &amp; product and in terms of ; many situations are more complex and will require more build up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</si>
</sst>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_);_(* \(#,##0.0\);_(* &quot;-&quot;??_);_(@_)"/>
    <numFmt numFmtId="169" formatCode="0.0%"/>
    <numFmt numFmtId="170" formatCode="_(* #,##0_);_(* \(\ #,##0\ \);_(* &quot;-&quot;??_);_(\ @_ \)"/>
    <numFmt numFmtId="171" formatCode="m/d/yy;@"/>
    <numFmt numFmtId="172" formatCode="_(* #,##0.000_);_(* \(#,##0.000\);_(* &quot;-&quot;??_);_(@_)"/>
    <numFmt numFmtId="173" formatCode="[$-409]mmm\-yy;@"/>
    <numFmt numFmtId="174" formatCode="_(&quot;$&quot;* #,##0.0_);_(&quot;$&quot;* \(#,##0.0\);_(&quot;$&quot;* &quot;-&quot;?_);_(@_)"/>
    <numFmt numFmtId="175" formatCode="#,##0;\(#,##0\)"/>
    <numFmt numFmtId="176" formatCode="0_);\(0\)"/>
    <numFmt numFmtId="177" formatCode="[$-409]d\-mmm;@"/>
    <numFmt numFmtId="178" formatCode="_(&quot;$&quot;* #,##0_);_(&quot;$&quot;* \(#,##0\);_(&quot;$&quot;* &quot;-&quot;?_);_(@_)"/>
    <numFmt numFmtId="179" formatCode="_(&quot;$&quot;* #,##0.0_);_(&quot;$&quot;* \(#,##0.0\);_(&quot;$&quot;* &quot;-&quot;??_);_(@_)"/>
    <numFmt numFmtId="180" formatCode="&quot;$&quot;#,##0.0_);[Red]\(&quot;$&quot;#,##0.0\)"/>
    <numFmt numFmtId="181" formatCode="0.0"/>
  </numFmts>
  <fonts count="11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0000FF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 MT"/>
    </font>
    <font>
      <b/>
      <sz val="10"/>
      <color indexed="12"/>
      <name val="Arial"/>
      <family val="2"/>
    </font>
    <font>
      <sz val="10"/>
      <name val="Calibri"/>
      <family val="2"/>
    </font>
    <font>
      <b/>
      <sz val="10"/>
      <color indexed="8"/>
      <name val="Calibri"/>
      <family val="2"/>
    </font>
    <font>
      <b/>
      <sz val="10"/>
      <color indexed="12"/>
      <name val="Calibri"/>
      <family val="2"/>
    </font>
    <font>
      <b/>
      <sz val="10"/>
      <color rgb="FF002060"/>
      <name val="Calibri"/>
      <family val="2"/>
    </font>
    <font>
      <b/>
      <sz val="10"/>
      <color theme="3" tint="-0.499984740745262"/>
      <name val="Calibri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8"/>
      <name val="Calibri"/>
      <family val="2"/>
      <scheme val="minor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2"/>
      <color indexed="12"/>
      <name val="Arial"/>
      <family val="2"/>
    </font>
    <font>
      <sz val="10"/>
      <name val="Helvetica Neue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10"/>
      <color indexed="12"/>
      <name val="Helvetica Neue"/>
      <family val="2"/>
    </font>
    <font>
      <b/>
      <u/>
      <sz val="10"/>
      <color indexed="12"/>
      <name val="Helvetica Neue"/>
      <family val="2"/>
    </font>
    <font>
      <b/>
      <sz val="10"/>
      <name val="Helvetica Neue"/>
      <family val="2"/>
    </font>
    <font>
      <sz val="10"/>
      <color indexed="12"/>
      <name val="Helvetica Neue"/>
      <family val="2"/>
    </font>
    <font>
      <b/>
      <u/>
      <sz val="10"/>
      <name val="Helvetica Neue"/>
      <family val="2"/>
    </font>
    <font>
      <sz val="10"/>
      <color indexed="12"/>
      <name val="Tahoma"/>
      <family val="2"/>
    </font>
    <font>
      <sz val="10"/>
      <name val="Tahoma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Helvetica Neue"/>
      <family val="2"/>
    </font>
    <font>
      <b/>
      <sz val="10"/>
      <color rgb="FF0000FF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00CC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b/>
      <u/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2"/>
      <color indexed="8"/>
      <name val="Arial"/>
      <family val="2"/>
    </font>
    <font>
      <b/>
      <sz val="11"/>
      <color rgb="FF0000FF"/>
      <name val="Arial"/>
      <family val="2"/>
    </font>
    <font>
      <b/>
      <i/>
      <u/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10"/>
      <color rgb="FF008000"/>
      <name val="Arial"/>
      <family val="2"/>
    </font>
    <font>
      <sz val="10"/>
      <color rgb="FF00B050"/>
      <name val="Arial"/>
      <family val="2"/>
    </font>
    <font>
      <sz val="10"/>
      <color indexed="2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9"/>
      <color indexed="12"/>
      <name val="Arial Narrow"/>
      <family val="2"/>
    </font>
    <font>
      <sz val="8"/>
      <color indexed="12"/>
      <name val="Arial Narrow"/>
      <family val="2"/>
    </font>
    <font>
      <b/>
      <sz val="8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0"/>
      <color indexed="81"/>
      <name val="Arial"/>
      <family val="2"/>
    </font>
    <font>
      <b/>
      <sz val="11"/>
      <color indexed="12"/>
      <name val="Arial"/>
      <family val="2"/>
    </font>
    <font>
      <sz val="10"/>
      <color indexed="8"/>
      <name val="Arial MT"/>
    </font>
    <font>
      <sz val="10"/>
      <color indexed="12"/>
      <name val="Arial MT"/>
    </font>
    <font>
      <b/>
      <sz val="10"/>
      <color rgb="FF008000"/>
      <name val="Arial"/>
      <family val="2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Helvetica Neue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color rgb="FF00B050"/>
      <name val="Arial"/>
      <family val="2"/>
    </font>
    <font>
      <u/>
      <sz val="10"/>
      <name val="Calibri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b/>
      <sz val="12"/>
      <color rgb="FF0000FF"/>
      <name val="Calibri"/>
      <family val="2"/>
      <scheme val="minor"/>
    </font>
    <font>
      <b/>
      <sz val="11"/>
      <name val="Calibri"/>
      <family val="2"/>
    </font>
    <font>
      <sz val="11"/>
      <color rgb="FF0000FF"/>
      <name val="Wingdings"/>
      <charset val="2"/>
    </font>
    <font>
      <b/>
      <u/>
      <sz val="12"/>
      <color indexed="12"/>
      <name val="Calibri"/>
      <family val="2"/>
    </font>
    <font>
      <b/>
      <sz val="11"/>
      <color rgb="FFFF0000"/>
      <name val="Calibri"/>
      <family val="2"/>
    </font>
    <font>
      <b/>
      <sz val="10"/>
      <name val="Calibri"/>
      <family val="2"/>
    </font>
    <font>
      <sz val="10"/>
      <color rgb="FF0000FF"/>
      <name val="Helvetica Neue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Tahoma"/>
      <family val="2"/>
    </font>
    <font>
      <sz val="11"/>
      <color rgb="FF000000"/>
      <name val="Tahoma"/>
      <family val="2"/>
    </font>
    <font>
      <b/>
      <sz val="12"/>
      <color theme="1"/>
      <name val="Calibri"/>
      <family val="2"/>
    </font>
    <font>
      <sz val="12"/>
      <color rgb="FF0000FF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11"/>
      <color rgb="FF1D00D7"/>
      <name val="Calibri"/>
      <family val="2"/>
      <scheme val="minor"/>
    </font>
    <font>
      <u/>
      <sz val="11"/>
      <color theme="1"/>
      <name val="Calibri (Body)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Arial"/>
      <family val="2"/>
    </font>
    <font>
      <b/>
      <sz val="12"/>
      <color rgb="FF0000FF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CCFF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2FFF3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CDFFCB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 style="thin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/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22"/>
      </left>
      <right/>
      <top/>
      <bottom style="thin">
        <color auto="1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auto="1"/>
      </bottom>
      <diagonal/>
    </border>
    <border>
      <left style="thin">
        <color indexed="22"/>
      </left>
      <right style="thin">
        <color auto="1"/>
      </right>
      <top style="thin">
        <color indexed="22"/>
      </top>
      <bottom/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/>
      <bottom/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</borders>
  <cellStyleXfs count="2567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" fontId="14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1" fontId="14" fillId="0" borderId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6" fillId="0" borderId="0" applyFont="0" applyFill="0" applyBorder="0" applyAlignment="0" applyProtection="0"/>
  </cellStyleXfs>
  <cellXfs count="1068">
    <xf numFmtId="0" fontId="0" fillId="0" borderId="0" xfId="0"/>
    <xf numFmtId="0" fontId="5" fillId="0" borderId="0" xfId="0" applyFont="1"/>
    <xf numFmtId="0" fontId="7" fillId="0" borderId="0" xfId="0" applyFont="1" applyAlignment="1">
      <alignment vertical="center" wrapText="1"/>
    </xf>
    <xf numFmtId="166" fontId="9" fillId="0" borderId="1" xfId="0" applyNumberFormat="1" applyFont="1" applyBorder="1" applyAlignment="1">
      <alignment horizontal="center" vertical="center"/>
    </xf>
    <xf numFmtId="0" fontId="10" fillId="0" borderId="0" xfId="0" applyFont="1"/>
    <xf numFmtId="166" fontId="19" fillId="0" borderId="1" xfId="0" applyNumberFormat="1" applyFont="1" applyBorder="1" applyAlignment="1">
      <alignment horizontal="center" vertical="center"/>
    </xf>
    <xf numFmtId="0" fontId="11" fillId="0" borderId="0" xfId="0" applyFont="1"/>
    <xf numFmtId="166" fontId="2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7" fontId="16" fillId="0" borderId="2" xfId="1" applyNumberFormat="1" applyFont="1" applyFill="1" applyBorder="1" applyAlignment="1">
      <alignment horizontal="right"/>
    </xf>
    <xf numFmtId="167" fontId="16" fillId="0" borderId="1" xfId="1" applyNumberFormat="1" applyFont="1" applyFill="1" applyBorder="1" applyAlignment="1">
      <alignment horizontal="right"/>
    </xf>
    <xf numFmtId="14" fontId="7" fillId="0" borderId="1" xfId="0" applyNumberFormat="1" applyFont="1" applyBorder="1" applyAlignment="1">
      <alignment horizontal="center" vertical="center"/>
    </xf>
    <xf numFmtId="167" fontId="8" fillId="4" borderId="1" xfId="1" applyNumberFormat="1" applyFont="1" applyFill="1" applyBorder="1" applyAlignment="1">
      <alignment horizontal="center" wrapText="1"/>
    </xf>
    <xf numFmtId="0" fontId="7" fillId="0" borderId="0" xfId="0" applyFont="1"/>
    <xf numFmtId="0" fontId="9" fillId="0" borderId="0" xfId="0" applyFont="1"/>
    <xf numFmtId="166" fontId="8" fillId="4" borderId="1" xfId="0" applyNumberFormat="1" applyFont="1" applyFill="1" applyBorder="1" applyAlignment="1">
      <alignment horizontal="center" vertical="center" wrapText="1"/>
    </xf>
    <xf numFmtId="166" fontId="7" fillId="0" borderId="7" xfId="0" applyNumberFormat="1" applyFont="1" applyBorder="1" applyAlignment="1">
      <alignment horizontal="center" vertical="center"/>
    </xf>
    <xf numFmtId="167" fontId="16" fillId="0" borderId="7" xfId="1" applyNumberFormat="1" applyFont="1" applyFill="1" applyBorder="1" applyAlignment="1">
      <alignment horizontal="right"/>
    </xf>
    <xf numFmtId="0" fontId="18" fillId="5" borderId="10" xfId="0" applyFont="1" applyFill="1" applyBorder="1" applyAlignment="1">
      <alignment horizontal="centerContinuous"/>
    </xf>
    <xf numFmtId="0" fontId="18" fillId="5" borderId="10" xfId="0" applyFont="1" applyFill="1" applyBorder="1"/>
    <xf numFmtId="17" fontId="17" fillId="4" borderId="1" xfId="15" applyNumberFormat="1" applyFont="1" applyFill="1" applyBorder="1" applyAlignment="1">
      <alignment horizont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166" fontId="9" fillId="0" borderId="5" xfId="0" applyNumberFormat="1" applyFont="1" applyBorder="1" applyAlignment="1">
      <alignment horizontal="center" vertical="center"/>
    </xf>
    <xf numFmtId="166" fontId="9" fillId="0" borderId="6" xfId="0" applyNumberFormat="1" applyFont="1" applyBorder="1" applyAlignment="1">
      <alignment horizontal="center" vertical="center"/>
    </xf>
    <xf numFmtId="166" fontId="9" fillId="0" borderId="4" xfId="0" applyNumberFormat="1" applyFont="1" applyBorder="1" applyAlignment="1">
      <alignment horizontal="center" vertical="center"/>
    </xf>
    <xf numFmtId="9" fontId="9" fillId="0" borderId="0" xfId="2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7" fontId="9" fillId="0" borderId="10" xfId="0" applyNumberFormat="1" applyFont="1" applyBorder="1" applyAlignment="1">
      <alignment horizontal="center"/>
    </xf>
    <xf numFmtId="166" fontId="8" fillId="0" borderId="1" xfId="0" applyNumberFormat="1" applyFont="1" applyBorder="1" applyAlignment="1">
      <alignment horizontal="center" vertical="center"/>
    </xf>
    <xf numFmtId="9" fontId="9" fillId="0" borderId="1" xfId="2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6" fontId="7" fillId="0" borderId="11" xfId="0" applyNumberFormat="1" applyFont="1" applyBorder="1"/>
    <xf numFmtId="166" fontId="7" fillId="0" borderId="0" xfId="0" applyNumberFormat="1" applyFont="1" applyAlignment="1">
      <alignment horizontal="center" vertical="center"/>
    </xf>
    <xf numFmtId="166" fontId="7" fillId="0" borderId="9" xfId="0" applyNumberFormat="1" applyFont="1" applyBorder="1"/>
    <xf numFmtId="17" fontId="9" fillId="0" borderId="12" xfId="0" applyNumberFormat="1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17" fontId="17" fillId="4" borderId="1" xfId="15" applyNumberFormat="1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9" fontId="24" fillId="0" borderId="0" xfId="2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26" fillId="0" borderId="0" xfId="222"/>
    <xf numFmtId="37" fontId="26" fillId="0" borderId="0" xfId="222" applyNumberFormat="1"/>
    <xf numFmtId="0" fontId="27" fillId="0" borderId="0" xfId="222" applyFont="1"/>
    <xf numFmtId="0" fontId="30" fillId="0" borderId="0" xfId="224" applyFont="1" applyFill="1" applyBorder="1" applyAlignment="1" applyProtection="1">
      <alignment horizontal="center"/>
    </xf>
    <xf numFmtId="0" fontId="31" fillId="0" borderId="0" xfId="222" applyFont="1" applyAlignment="1">
      <alignment horizontal="center"/>
    </xf>
    <xf numFmtId="0" fontId="27" fillId="0" borderId="0" xfId="222" applyFont="1" applyAlignment="1">
      <alignment horizontal="center"/>
    </xf>
    <xf numFmtId="17" fontId="32" fillId="0" borderId="10" xfId="15" applyNumberFormat="1" applyFont="1" applyBorder="1" applyAlignment="1">
      <alignment horizontal="center"/>
    </xf>
    <xf numFmtId="37" fontId="33" fillId="0" borderId="0" xfId="222" applyNumberFormat="1" applyFont="1" applyAlignment="1">
      <alignment horizontal="center"/>
    </xf>
    <xf numFmtId="0" fontId="33" fillId="0" borderId="0" xfId="222" applyFont="1" applyAlignment="1">
      <alignment horizontal="center"/>
    </xf>
    <xf numFmtId="0" fontId="34" fillId="0" borderId="0" xfId="222" applyFont="1"/>
    <xf numFmtId="37" fontId="34" fillId="0" borderId="0" xfId="225" applyNumberFormat="1" applyFont="1" applyFill="1"/>
    <xf numFmtId="167" fontId="15" fillId="0" borderId="0" xfId="226" applyNumberFormat="1" applyFont="1"/>
    <xf numFmtId="169" fontId="34" fillId="0" borderId="0" xfId="223" applyNumberFormat="1" applyFont="1"/>
    <xf numFmtId="167" fontId="34" fillId="0" borderId="0" xfId="226" applyNumberFormat="1" applyFont="1"/>
    <xf numFmtId="167" fontId="34" fillId="0" borderId="0" xfId="226" applyNumberFormat="1" applyFont="1" applyFill="1"/>
    <xf numFmtId="37" fontId="34" fillId="0" borderId="0" xfId="222" applyNumberFormat="1" applyFont="1"/>
    <xf numFmtId="167" fontId="26" fillId="0" borderId="0" xfId="226" applyNumberFormat="1" applyFont="1" applyFill="1"/>
    <xf numFmtId="167" fontId="15" fillId="0" borderId="0" xfId="226" applyNumberFormat="1" applyFont="1" applyFill="1"/>
    <xf numFmtId="167" fontId="34" fillId="0" borderId="0" xfId="222" applyNumberFormat="1" applyFont="1"/>
    <xf numFmtId="9" fontId="26" fillId="0" borderId="0" xfId="223" applyFont="1" applyFill="1"/>
    <xf numFmtId="37" fontId="34" fillId="0" borderId="0" xfId="226" applyNumberFormat="1" applyFont="1"/>
    <xf numFmtId="167" fontId="15" fillId="0" borderId="0" xfId="226" applyNumberFormat="1" applyFont="1" applyFill="1" applyBorder="1"/>
    <xf numFmtId="167" fontId="34" fillId="0" borderId="0" xfId="226" applyNumberFormat="1" applyFont="1" applyFill="1" applyBorder="1"/>
    <xf numFmtId="0" fontId="15" fillId="0" borderId="0" xfId="222" applyFont="1"/>
    <xf numFmtId="37" fontId="34" fillId="0" borderId="14" xfId="226" applyNumberFormat="1" applyFont="1" applyFill="1" applyBorder="1"/>
    <xf numFmtId="37" fontId="34" fillId="0" borderId="14" xfId="226" applyNumberFormat="1" applyFont="1" applyBorder="1"/>
    <xf numFmtId="167" fontId="15" fillId="0" borderId="14" xfId="226" applyNumberFormat="1" applyFont="1" applyFill="1" applyBorder="1"/>
    <xf numFmtId="169" fontId="34" fillId="0" borderId="14" xfId="223" applyNumberFormat="1" applyFont="1" applyBorder="1"/>
    <xf numFmtId="167" fontId="34" fillId="0" borderId="14" xfId="226" applyNumberFormat="1" applyFont="1" applyFill="1" applyBorder="1"/>
    <xf numFmtId="37" fontId="34" fillId="0" borderId="0" xfId="226" applyNumberFormat="1" applyFont="1" applyFill="1"/>
    <xf numFmtId="0" fontId="34" fillId="8" borderId="0" xfId="222" applyFont="1" applyFill="1"/>
    <xf numFmtId="37" fontId="34" fillId="0" borderId="14" xfId="222" applyNumberFormat="1" applyFont="1" applyBorder="1"/>
    <xf numFmtId="9" fontId="34" fillId="0" borderId="0" xfId="223" applyFont="1" applyFill="1"/>
    <xf numFmtId="37" fontId="15" fillId="0" borderId="0" xfId="222" applyNumberFormat="1" applyFont="1"/>
    <xf numFmtId="169" fontId="34" fillId="0" borderId="14" xfId="223" applyNumberFormat="1" applyFont="1" applyFill="1" applyBorder="1"/>
    <xf numFmtId="37" fontId="15" fillId="0" borderId="14" xfId="225" applyNumberFormat="1" applyFont="1" applyBorder="1"/>
    <xf numFmtId="169" fontId="15" fillId="0" borderId="14" xfId="223" applyNumberFormat="1" applyFont="1" applyBorder="1"/>
    <xf numFmtId="37" fontId="34" fillId="0" borderId="0" xfId="225" applyNumberFormat="1" applyFont="1" applyFill="1" applyBorder="1"/>
    <xf numFmtId="37" fontId="34" fillId="0" borderId="0" xfId="225" applyNumberFormat="1" applyFont="1" applyBorder="1"/>
    <xf numFmtId="37" fontId="15" fillId="0" borderId="0" xfId="225" applyNumberFormat="1" applyFont="1" applyBorder="1"/>
    <xf numFmtId="169" fontId="34" fillId="0" borderId="0" xfId="223" applyNumberFormat="1" applyFont="1" applyBorder="1"/>
    <xf numFmtId="166" fontId="34" fillId="0" borderId="0" xfId="225" applyNumberFormat="1" applyFont="1" applyFill="1" applyBorder="1"/>
    <xf numFmtId="37" fontId="34" fillId="0" borderId="0" xfId="226" applyNumberFormat="1" applyFont="1" applyFill="1" applyBorder="1"/>
    <xf numFmtId="37" fontId="34" fillId="0" borderId="0" xfId="226" applyNumberFormat="1" applyFont="1" applyBorder="1"/>
    <xf numFmtId="37" fontId="34" fillId="0" borderId="15" xfId="225" applyNumberFormat="1" applyFont="1" applyFill="1" applyBorder="1"/>
    <xf numFmtId="169" fontId="34" fillId="0" borderId="15" xfId="223" applyNumberFormat="1" applyFont="1" applyBorder="1"/>
    <xf numFmtId="37" fontId="34" fillId="8" borderId="0" xfId="225" applyNumberFormat="1" applyFont="1" applyFill="1" applyBorder="1"/>
    <xf numFmtId="167" fontId="34" fillId="8" borderId="0" xfId="226" applyNumberFormat="1" applyFont="1" applyFill="1" applyBorder="1"/>
    <xf numFmtId="167" fontId="26" fillId="0" borderId="0" xfId="226" applyNumberFormat="1" applyFont="1" applyFill="1" applyBorder="1"/>
    <xf numFmtId="37" fontId="26" fillId="0" borderId="0" xfId="225" applyNumberFormat="1" applyFont="1" applyFill="1" applyBorder="1"/>
    <xf numFmtId="167" fontId="27" fillId="0" borderId="0" xfId="226" applyNumberFormat="1" applyFont="1" applyFill="1" applyBorder="1"/>
    <xf numFmtId="37" fontId="26" fillId="0" borderId="10" xfId="225" applyNumberFormat="1" applyFont="1" applyFill="1" applyBorder="1"/>
    <xf numFmtId="37" fontId="27" fillId="0" borderId="0" xfId="225" applyNumberFormat="1" applyFont="1" applyFill="1" applyBorder="1"/>
    <xf numFmtId="37" fontId="34" fillId="0" borderId="16" xfId="222" applyNumberFormat="1" applyFont="1" applyBorder="1"/>
    <xf numFmtId="0" fontId="36" fillId="0" borderId="17" xfId="222" applyFont="1" applyBorder="1"/>
    <xf numFmtId="0" fontId="34" fillId="0" borderId="18" xfId="222" applyFont="1" applyBorder="1"/>
    <xf numFmtId="0" fontId="34" fillId="0" borderId="19" xfId="222" applyFont="1" applyBorder="1"/>
    <xf numFmtId="0" fontId="34" fillId="0" borderId="17" xfId="222" applyFont="1" applyBorder="1"/>
    <xf numFmtId="37" fontId="15" fillId="0" borderId="18" xfId="222" applyNumberFormat="1" applyFont="1" applyBorder="1"/>
    <xf numFmtId="0" fontId="35" fillId="0" borderId="0" xfId="222" applyFont="1"/>
    <xf numFmtId="37" fontId="35" fillId="0" borderId="0" xfId="222" applyNumberFormat="1" applyFont="1"/>
    <xf numFmtId="0" fontId="34" fillId="0" borderId="21" xfId="222" applyFont="1" applyBorder="1"/>
    <xf numFmtId="37" fontId="35" fillId="0" borderId="20" xfId="222" applyNumberFormat="1" applyFont="1" applyBorder="1"/>
    <xf numFmtId="0" fontId="34" fillId="0" borderId="20" xfId="222" applyFont="1" applyBorder="1"/>
    <xf numFmtId="169" fontId="34" fillId="0" borderId="21" xfId="223" applyNumberFormat="1" applyFont="1" applyBorder="1"/>
    <xf numFmtId="37" fontId="34" fillId="0" borderId="20" xfId="225" applyNumberFormat="1" applyFont="1" applyFill="1" applyBorder="1"/>
    <xf numFmtId="37" fontId="34" fillId="0" borderId="20" xfId="226" applyNumberFormat="1" applyFont="1" applyFill="1" applyBorder="1"/>
    <xf numFmtId="167" fontId="34" fillId="0" borderId="0" xfId="226" applyNumberFormat="1" applyFont="1" applyBorder="1"/>
    <xf numFmtId="37" fontId="34" fillId="0" borderId="11" xfId="226" applyNumberFormat="1" applyFont="1" applyFill="1" applyBorder="1"/>
    <xf numFmtId="37" fontId="34" fillId="0" borderId="11" xfId="226" applyNumberFormat="1" applyFont="1" applyBorder="1"/>
    <xf numFmtId="167" fontId="15" fillId="0" borderId="11" xfId="226" applyNumberFormat="1" applyFont="1" applyBorder="1"/>
    <xf numFmtId="169" fontId="34" fillId="0" borderId="22" xfId="223" applyNumberFormat="1" applyFont="1" applyBorder="1"/>
    <xf numFmtId="37" fontId="34" fillId="0" borderId="23" xfId="226" applyNumberFormat="1" applyFont="1" applyFill="1" applyBorder="1"/>
    <xf numFmtId="37" fontId="15" fillId="0" borderId="0" xfId="226" applyNumberFormat="1" applyFont="1" applyBorder="1"/>
    <xf numFmtId="0" fontId="15" fillId="0" borderId="20" xfId="222" applyFont="1" applyBorder="1"/>
    <xf numFmtId="37" fontId="34" fillId="0" borderId="15" xfId="225" applyNumberFormat="1" applyFont="1" applyBorder="1"/>
    <xf numFmtId="167" fontId="15" fillId="0" borderId="15" xfId="226" applyNumberFormat="1" applyFont="1" applyBorder="1"/>
    <xf numFmtId="169" fontId="34" fillId="0" borderId="24" xfId="223" applyNumberFormat="1" applyFont="1" applyBorder="1"/>
    <xf numFmtId="37" fontId="34" fillId="0" borderId="25" xfId="225" applyNumberFormat="1" applyFont="1" applyFill="1" applyBorder="1"/>
    <xf numFmtId="166" fontId="15" fillId="0" borderId="0" xfId="225" applyNumberFormat="1" applyFont="1" applyBorder="1"/>
    <xf numFmtId="9" fontId="34" fillId="0" borderId="21" xfId="223" applyFont="1" applyBorder="1"/>
    <xf numFmtId="37" fontId="34" fillId="0" borderId="20" xfId="222" applyNumberFormat="1" applyFont="1" applyBorder="1"/>
    <xf numFmtId="37" fontId="34" fillId="0" borderId="16" xfId="225" applyNumberFormat="1" applyFont="1" applyFill="1" applyBorder="1" applyAlignment="1"/>
    <xf numFmtId="167" fontId="15" fillId="0" borderId="16" xfId="226" applyNumberFormat="1" applyFont="1" applyBorder="1" applyAlignment="1">
      <alignment horizontal="left"/>
    </xf>
    <xf numFmtId="0" fontId="34" fillId="0" borderId="26" xfId="222" applyFont="1" applyBorder="1"/>
    <xf numFmtId="0" fontId="34" fillId="0" borderId="27" xfId="222" applyFont="1" applyBorder="1"/>
    <xf numFmtId="0" fontId="34" fillId="0" borderId="16" xfId="222" applyFont="1" applyBorder="1"/>
    <xf numFmtId="167" fontId="15" fillId="0" borderId="16" xfId="226" applyNumberFormat="1" applyFont="1" applyBorder="1"/>
    <xf numFmtId="37" fontId="34" fillId="0" borderId="27" xfId="222" applyNumberFormat="1" applyFont="1" applyBorder="1"/>
    <xf numFmtId="0" fontId="15" fillId="7" borderId="28" xfId="222" applyFont="1" applyFill="1" applyBorder="1" applyAlignment="1">
      <alignment horizontal="center"/>
    </xf>
    <xf numFmtId="0" fontId="36" fillId="0" borderId="20" xfId="222" applyFont="1" applyBorder="1"/>
    <xf numFmtId="9" fontId="26" fillId="0" borderId="0" xfId="223" applyFont="1"/>
    <xf numFmtId="167" fontId="15" fillId="0" borderId="0" xfId="226" applyNumberFormat="1" applyFont="1" applyBorder="1"/>
    <xf numFmtId="169" fontId="34" fillId="0" borderId="29" xfId="223" applyNumberFormat="1" applyFont="1" applyBorder="1"/>
    <xf numFmtId="169" fontId="34" fillId="0" borderId="26" xfId="223" applyNumberFormat="1" applyFont="1" applyBorder="1"/>
    <xf numFmtId="9" fontId="34" fillId="0" borderId="0" xfId="223" applyFont="1" applyBorder="1"/>
    <xf numFmtId="0" fontId="26" fillId="0" borderId="16" xfId="222" applyBorder="1"/>
    <xf numFmtId="0" fontId="15" fillId="0" borderId="0" xfId="222" applyFont="1" applyAlignment="1">
      <alignment horizontal="center"/>
    </xf>
    <xf numFmtId="167" fontId="26" fillId="0" borderId="0" xfId="222" applyNumberFormat="1"/>
    <xf numFmtId="37" fontId="35" fillId="0" borderId="21" xfId="222" applyNumberFormat="1" applyFont="1" applyBorder="1"/>
    <xf numFmtId="37" fontId="15" fillId="0" borderId="21" xfId="225" applyNumberFormat="1" applyFont="1" applyBorder="1"/>
    <xf numFmtId="167" fontId="26" fillId="0" borderId="0" xfId="226" applyNumberFormat="1" applyFont="1"/>
    <xf numFmtId="0" fontId="37" fillId="0" borderId="30" xfId="222" applyFont="1" applyBorder="1" applyAlignment="1">
      <alignment horizontal="center" vertical="top"/>
    </xf>
    <xf numFmtId="37" fontId="27" fillId="0" borderId="9" xfId="222" applyNumberFormat="1" applyFont="1" applyBorder="1"/>
    <xf numFmtId="0" fontId="27" fillId="0" borderId="9" xfId="222" applyFont="1" applyBorder="1"/>
    <xf numFmtId="0" fontId="26" fillId="0" borderId="10" xfId="222" applyBorder="1"/>
    <xf numFmtId="0" fontId="27" fillId="0" borderId="12" xfId="222" applyFont="1" applyBorder="1"/>
    <xf numFmtId="37" fontId="26" fillId="8" borderId="0" xfId="222" applyNumberFormat="1" applyFill="1"/>
    <xf numFmtId="0" fontId="26" fillId="8" borderId="0" xfId="222" applyFill="1"/>
    <xf numFmtId="37" fontId="27" fillId="8" borderId="9" xfId="222" applyNumberFormat="1" applyFont="1" applyFill="1" applyBorder="1"/>
    <xf numFmtId="167" fontId="26" fillId="8" borderId="0" xfId="226" applyNumberFormat="1" applyFont="1" applyFill="1"/>
    <xf numFmtId="9" fontId="34" fillId="0" borderId="0" xfId="223" applyFont="1"/>
    <xf numFmtId="167" fontId="26" fillId="8" borderId="0" xfId="226" applyNumberFormat="1" applyFont="1" applyFill="1" applyAlignment="1">
      <alignment horizontal="center"/>
    </xf>
    <xf numFmtId="167" fontId="26" fillId="0" borderId="10" xfId="226" applyNumberFormat="1" applyFont="1" applyFill="1" applyBorder="1"/>
    <xf numFmtId="0" fontId="26" fillId="9" borderId="10" xfId="222" applyFill="1" applyBorder="1"/>
    <xf numFmtId="0" fontId="42" fillId="9" borderId="31" xfId="222" applyFont="1" applyFill="1" applyBorder="1" applyAlignment="1">
      <alignment horizontal="center" vertical="top" wrapText="1"/>
    </xf>
    <xf numFmtId="171" fontId="42" fillId="9" borderId="31" xfId="222" applyNumberFormat="1" applyFont="1" applyFill="1" applyBorder="1" applyAlignment="1">
      <alignment horizontal="center" vertical="top" wrapText="1"/>
    </xf>
    <xf numFmtId="17" fontId="32" fillId="9" borderId="10" xfId="15" applyNumberFormat="1" applyFont="1" applyFill="1" applyBorder="1" applyAlignment="1">
      <alignment horizontal="center"/>
    </xf>
    <xf numFmtId="0" fontId="43" fillId="0" borderId="34" xfId="222" applyFont="1" applyBorder="1" applyAlignment="1">
      <alignment horizontal="center" vertical="top" wrapText="1"/>
    </xf>
    <xf numFmtId="0" fontId="44" fillId="0" borderId="34" xfId="222" applyFont="1" applyBorder="1" applyAlignment="1">
      <alignment horizontal="center" vertical="top" wrapText="1"/>
    </xf>
    <xf numFmtId="0" fontId="45" fillId="0" borderId="34" xfId="222" applyFont="1" applyBorder="1" applyAlignment="1">
      <alignment horizontal="center" vertical="top"/>
    </xf>
    <xf numFmtId="171" fontId="44" fillId="0" borderId="34" xfId="222" applyNumberFormat="1" applyFont="1" applyBorder="1" applyAlignment="1">
      <alignment horizontal="center" vertical="top" wrapText="1"/>
    </xf>
    <xf numFmtId="0" fontId="15" fillId="0" borderId="34" xfId="222" applyFont="1" applyBorder="1"/>
    <xf numFmtId="0" fontId="37" fillId="0" borderId="30" xfId="222" applyFont="1" applyBorder="1" applyAlignment="1">
      <alignment horizontal="left" wrapText="1"/>
    </xf>
    <xf numFmtId="0" fontId="37" fillId="0" borderId="30" xfId="222" applyFont="1" applyBorder="1" applyAlignment="1">
      <alignment vertical="top"/>
    </xf>
    <xf numFmtId="171" fontId="26" fillId="0" borderId="30" xfId="222" applyNumberFormat="1" applyBorder="1" applyAlignment="1">
      <alignment horizontal="center"/>
    </xf>
    <xf numFmtId="167" fontId="37" fillId="0" borderId="30" xfId="226" applyNumberFormat="1" applyFont="1" applyFill="1" applyBorder="1" applyAlignment="1">
      <alignment vertical="top"/>
    </xf>
    <xf numFmtId="167" fontId="42" fillId="0" borderId="37" xfId="226" applyNumberFormat="1" applyFont="1" applyFill="1" applyBorder="1" applyAlignment="1">
      <alignment vertical="top"/>
    </xf>
    <xf numFmtId="167" fontId="26" fillId="0" borderId="38" xfId="226" applyNumberFormat="1" applyFont="1" applyFill="1" applyBorder="1" applyAlignment="1">
      <alignment horizontal="right"/>
    </xf>
    <xf numFmtId="166" fontId="34" fillId="0" borderId="39" xfId="225" applyNumberFormat="1" applyFont="1" applyFill="1" applyBorder="1" applyAlignment="1">
      <alignment horizontal="right"/>
    </xf>
    <xf numFmtId="167" fontId="26" fillId="0" borderId="40" xfId="226" applyNumberFormat="1" applyFont="1" applyFill="1" applyBorder="1" applyAlignment="1">
      <alignment horizontal="right"/>
    </xf>
    <xf numFmtId="167" fontId="42" fillId="7" borderId="30" xfId="226" applyNumberFormat="1" applyFont="1" applyFill="1" applyBorder="1" applyAlignment="1">
      <alignment vertical="top"/>
    </xf>
    <xf numFmtId="167" fontId="42" fillId="7" borderId="34" xfId="226" applyNumberFormat="1" applyFont="1" applyFill="1" applyBorder="1" applyAlignment="1">
      <alignment vertical="top"/>
    </xf>
    <xf numFmtId="0" fontId="26" fillId="9" borderId="0" xfId="222" applyFill="1"/>
    <xf numFmtId="0" fontId="43" fillId="9" borderId="34" xfId="222" applyFont="1" applyFill="1" applyBorder="1" applyAlignment="1">
      <alignment horizontal="center" vertical="top" wrapText="1"/>
    </xf>
    <xf numFmtId="0" fontId="37" fillId="9" borderId="30" xfId="222" applyFont="1" applyFill="1" applyBorder="1" applyAlignment="1">
      <alignment vertical="top"/>
    </xf>
    <xf numFmtId="0" fontId="26" fillId="9" borderId="30" xfId="222" applyFill="1" applyBorder="1" applyAlignment="1">
      <alignment horizontal="center"/>
    </xf>
    <xf numFmtId="171" fontId="26" fillId="9" borderId="30" xfId="222" applyNumberFormat="1" applyFill="1" applyBorder="1" applyAlignment="1">
      <alignment horizontal="center"/>
    </xf>
    <xf numFmtId="166" fontId="34" fillId="9" borderId="39" xfId="225" applyNumberFormat="1" applyFont="1" applyFill="1" applyBorder="1" applyAlignment="1">
      <alignment horizontal="right"/>
    </xf>
    <xf numFmtId="167" fontId="26" fillId="9" borderId="40" xfId="226" applyNumberFormat="1" applyFont="1" applyFill="1" applyBorder="1" applyAlignment="1">
      <alignment horizontal="right"/>
    </xf>
    <xf numFmtId="167" fontId="26" fillId="9" borderId="38" xfId="226" applyNumberFormat="1" applyFont="1" applyFill="1" applyBorder="1" applyAlignment="1">
      <alignment horizontal="right"/>
    </xf>
    <xf numFmtId="0" fontId="37" fillId="0" borderId="38" xfId="222" applyFont="1" applyBorder="1" applyAlignment="1">
      <alignment vertical="top"/>
    </xf>
    <xf numFmtId="167" fontId="26" fillId="0" borderId="42" xfId="226" applyNumberFormat="1" applyFont="1" applyFill="1" applyBorder="1" applyAlignment="1">
      <alignment horizontal="right"/>
    </xf>
    <xf numFmtId="167" fontId="26" fillId="0" borderId="31" xfId="226" applyNumberFormat="1" applyFont="1" applyFill="1" applyBorder="1" applyAlignment="1">
      <alignment horizontal="right"/>
    </xf>
    <xf numFmtId="166" fontId="34" fillId="0" borderId="43" xfId="225" applyNumberFormat="1" applyFont="1" applyFill="1" applyBorder="1" applyAlignment="1">
      <alignment horizontal="right"/>
    </xf>
    <xf numFmtId="167" fontId="26" fillId="0" borderId="44" xfId="226" applyNumberFormat="1" applyFont="1" applyFill="1" applyBorder="1" applyAlignment="1">
      <alignment horizontal="right"/>
    </xf>
    <xf numFmtId="0" fontId="44" fillId="0" borderId="34" xfId="222" applyFont="1" applyBorder="1" applyAlignment="1">
      <alignment horizontal="left" wrapText="1"/>
    </xf>
    <xf numFmtId="0" fontId="37" fillId="0" borderId="34" xfId="222" applyFont="1" applyBorder="1" applyAlignment="1">
      <alignment vertical="top"/>
    </xf>
    <xf numFmtId="171" fontId="26" fillId="0" borderId="0" xfId="222" applyNumberFormat="1"/>
    <xf numFmtId="167" fontId="37" fillId="0" borderId="34" xfId="226" applyNumberFormat="1" applyFont="1" applyFill="1" applyBorder="1" applyAlignment="1">
      <alignment vertical="top"/>
    </xf>
    <xf numFmtId="0" fontId="26" fillId="0" borderId="45" xfId="222" applyBorder="1"/>
    <xf numFmtId="0" fontId="42" fillId="0" borderId="30" xfId="222" applyFont="1" applyBorder="1" applyAlignment="1">
      <alignment horizontal="left" wrapText="1"/>
    </xf>
    <xf numFmtId="0" fontId="42" fillId="0" borderId="30" xfId="222" applyFont="1" applyBorder="1" applyAlignment="1">
      <alignment vertical="top"/>
    </xf>
    <xf numFmtId="0" fontId="26" fillId="0" borderId="0" xfId="222" applyAlignment="1">
      <alignment horizontal="center"/>
    </xf>
    <xf numFmtId="171" fontId="26" fillId="0" borderId="0" xfId="222" applyNumberFormat="1" applyAlignment="1">
      <alignment horizontal="center"/>
    </xf>
    <xf numFmtId="167" fontId="42" fillId="0" borderId="30" xfId="226" applyNumberFormat="1" applyFont="1" applyFill="1" applyBorder="1" applyAlignment="1">
      <alignment vertical="top"/>
    </xf>
    <xf numFmtId="167" fontId="42" fillId="0" borderId="39" xfId="226" applyNumberFormat="1" applyFont="1" applyFill="1" applyBorder="1" applyAlignment="1">
      <alignment vertical="top"/>
    </xf>
    <xf numFmtId="167" fontId="42" fillId="0" borderId="47" xfId="226" applyNumberFormat="1" applyFont="1" applyFill="1" applyBorder="1" applyAlignment="1">
      <alignment vertical="top"/>
    </xf>
    <xf numFmtId="167" fontId="44" fillId="0" borderId="39" xfId="226" applyNumberFormat="1" applyFont="1" applyFill="1" applyBorder="1" applyAlignment="1">
      <alignment vertical="top"/>
    </xf>
    <xf numFmtId="0" fontId="44" fillId="0" borderId="30" xfId="222" applyFont="1" applyBorder="1" applyAlignment="1">
      <alignment horizontal="left" wrapText="1"/>
    </xf>
    <xf numFmtId="167" fontId="44" fillId="0" borderId="36" xfId="226" applyNumberFormat="1" applyFont="1" applyFill="1" applyBorder="1" applyAlignment="1">
      <alignment vertical="top"/>
    </xf>
    <xf numFmtId="0" fontId="34" fillId="0" borderId="48" xfId="222" applyFont="1" applyBorder="1"/>
    <xf numFmtId="167" fontId="42" fillId="0" borderId="31" xfId="226" applyNumberFormat="1" applyFont="1" applyFill="1" applyBorder="1" applyAlignment="1">
      <alignment vertical="top"/>
    </xf>
    <xf numFmtId="0" fontId="34" fillId="0" borderId="32" xfId="222" applyFont="1" applyBorder="1"/>
    <xf numFmtId="0" fontId="26" fillId="0" borderId="48" xfId="222" applyBorder="1"/>
    <xf numFmtId="167" fontId="42" fillId="0" borderId="43" xfId="226" applyNumberFormat="1" applyFont="1" applyFill="1" applyBorder="1" applyAlignment="1">
      <alignment vertical="top"/>
    </xf>
    <xf numFmtId="167" fontId="42" fillId="0" borderId="0" xfId="226" applyNumberFormat="1" applyFont="1" applyFill="1" applyBorder="1" applyAlignment="1">
      <alignment vertical="top"/>
    </xf>
    <xf numFmtId="167" fontId="42" fillId="0" borderId="36" xfId="226" applyNumberFormat="1" applyFont="1" applyFill="1" applyBorder="1" applyAlignment="1">
      <alignment vertical="top"/>
    </xf>
    <xf numFmtId="169" fontId="0" fillId="0" borderId="0" xfId="223" applyNumberFormat="1" applyFont="1"/>
    <xf numFmtId="172" fontId="26" fillId="0" borderId="0" xfId="222" applyNumberFormat="1"/>
    <xf numFmtId="167" fontId="15" fillId="0" borderId="30" xfId="226" applyNumberFormat="1" applyFont="1" applyFill="1" applyBorder="1" applyAlignment="1">
      <alignment horizontal="center"/>
    </xf>
    <xf numFmtId="167" fontId="15" fillId="0" borderId="47" xfId="226" applyNumberFormat="1" applyFont="1" applyFill="1" applyBorder="1" applyAlignment="1">
      <alignment horizontal="center"/>
    </xf>
    <xf numFmtId="167" fontId="42" fillId="0" borderId="34" xfId="226" applyNumberFormat="1" applyFont="1" applyFill="1" applyBorder="1" applyAlignment="1">
      <alignment vertical="top"/>
    </xf>
    <xf numFmtId="167" fontId="42" fillId="0" borderId="50" xfId="226" applyNumberFormat="1" applyFont="1" applyFill="1" applyBorder="1" applyAlignment="1">
      <alignment vertical="top"/>
    </xf>
    <xf numFmtId="0" fontId="44" fillId="0" borderId="30" xfId="222" applyFont="1" applyBorder="1" applyAlignment="1">
      <alignment horizontal="left" vertical="top" wrapText="1"/>
    </xf>
    <xf numFmtId="0" fontId="42" fillId="0" borderId="30" xfId="222" applyFont="1" applyBorder="1" applyAlignment="1">
      <alignment horizontal="center" vertical="top"/>
    </xf>
    <xf numFmtId="0" fontId="37" fillId="0" borderId="37" xfId="222" applyFont="1" applyBorder="1" applyAlignment="1">
      <alignment vertical="top"/>
    </xf>
    <xf numFmtId="0" fontId="46" fillId="0" borderId="30" xfId="222" applyFont="1" applyBorder="1" applyAlignment="1">
      <alignment horizontal="center" vertical="top" wrapText="1"/>
    </xf>
    <xf numFmtId="171" fontId="37" fillId="0" borderId="30" xfId="222" applyNumberFormat="1" applyFont="1" applyBorder="1" applyAlignment="1">
      <alignment vertical="top"/>
    </xf>
    <xf numFmtId="0" fontId="29" fillId="7" borderId="0" xfId="222" applyFont="1" applyFill="1" applyAlignment="1">
      <alignment horizontal="center"/>
    </xf>
    <xf numFmtId="0" fontId="37" fillId="0" borderId="30" xfId="222" applyFont="1" applyBorder="1" applyAlignment="1">
      <alignment horizontal="left" vertical="top" wrapText="1"/>
    </xf>
    <xf numFmtId="167" fontId="37" fillId="0" borderId="37" xfId="226" applyNumberFormat="1" applyFont="1" applyFill="1" applyBorder="1" applyAlignment="1">
      <alignment vertical="top"/>
    </xf>
    <xf numFmtId="167" fontId="37" fillId="0" borderId="46" xfId="226" applyNumberFormat="1" applyFont="1" applyFill="1" applyBorder="1" applyAlignment="1">
      <alignment vertical="top"/>
    </xf>
    <xf numFmtId="167" fontId="15" fillId="0" borderId="0" xfId="222" applyNumberFormat="1" applyFont="1"/>
    <xf numFmtId="167" fontId="34" fillId="7" borderId="0" xfId="226" applyNumberFormat="1" applyFont="1" applyFill="1"/>
    <xf numFmtId="167" fontId="37" fillId="0" borderId="47" xfId="226" applyNumberFormat="1" applyFont="1" applyFill="1" applyBorder="1" applyAlignment="1">
      <alignment vertical="top"/>
    </xf>
    <xf numFmtId="167" fontId="37" fillId="0" borderId="32" xfId="226" applyNumberFormat="1" applyFont="1" applyFill="1" applyBorder="1" applyAlignment="1">
      <alignment vertical="top"/>
    </xf>
    <xf numFmtId="167" fontId="37" fillId="0" borderId="42" xfId="226" applyNumberFormat="1" applyFont="1" applyFill="1" applyBorder="1" applyAlignment="1">
      <alignment vertical="top"/>
    </xf>
    <xf numFmtId="167" fontId="37" fillId="0" borderId="31" xfId="226" applyNumberFormat="1" applyFont="1" applyFill="1" applyBorder="1" applyAlignment="1">
      <alignment vertical="top"/>
    </xf>
    <xf numFmtId="167" fontId="42" fillId="7" borderId="31" xfId="226" applyNumberFormat="1" applyFont="1" applyFill="1" applyBorder="1" applyAlignment="1">
      <alignment vertical="top"/>
    </xf>
    <xf numFmtId="167" fontId="37" fillId="0" borderId="44" xfId="226" applyNumberFormat="1" applyFont="1" applyFill="1" applyBorder="1" applyAlignment="1">
      <alignment vertical="top"/>
    </xf>
    <xf numFmtId="167" fontId="37" fillId="0" borderId="35" xfId="226" applyNumberFormat="1" applyFont="1" applyFill="1" applyBorder="1" applyAlignment="1">
      <alignment vertical="top"/>
    </xf>
    <xf numFmtId="167" fontId="37" fillId="0" borderId="50" xfId="226" applyNumberFormat="1" applyFont="1" applyFill="1" applyBorder="1" applyAlignment="1">
      <alignment vertical="top"/>
    </xf>
    <xf numFmtId="167" fontId="37" fillId="0" borderId="0" xfId="226" applyNumberFormat="1" applyFont="1" applyFill="1" applyBorder="1" applyAlignment="1">
      <alignment vertical="top"/>
    </xf>
    <xf numFmtId="0" fontId="37" fillId="0" borderId="41" xfId="222" applyFont="1" applyBorder="1" applyAlignment="1">
      <alignment vertical="top"/>
    </xf>
    <xf numFmtId="0" fontId="15" fillId="0" borderId="51" xfId="222" applyFont="1" applyBorder="1"/>
    <xf numFmtId="0" fontId="30" fillId="0" borderId="0" xfId="222" applyFont="1" applyAlignment="1">
      <alignment horizontal="center"/>
    </xf>
    <xf numFmtId="167" fontId="26" fillId="0" borderId="46" xfId="226" applyNumberFormat="1" applyFont="1" applyFill="1" applyBorder="1" applyAlignment="1">
      <alignment horizontal="center"/>
    </xf>
    <xf numFmtId="167" fontId="26" fillId="0" borderId="47" xfId="226" applyNumberFormat="1" applyFont="1" applyFill="1" applyBorder="1" applyAlignment="1">
      <alignment horizontal="center"/>
    </xf>
    <xf numFmtId="167" fontId="34" fillId="0" borderId="10" xfId="222" applyNumberFormat="1" applyFont="1" applyBorder="1"/>
    <xf numFmtId="167" fontId="26" fillId="0" borderId="52" xfId="226" applyNumberFormat="1" applyFont="1" applyFill="1" applyBorder="1" applyAlignment="1">
      <alignment horizontal="center"/>
    </xf>
    <xf numFmtId="0" fontId="37" fillId="0" borderId="0" xfId="222" applyFont="1" applyAlignment="1">
      <alignment vertical="top"/>
    </xf>
    <xf numFmtId="0" fontId="42" fillId="9" borderId="30" xfId="222" applyFont="1" applyFill="1" applyBorder="1" applyAlignment="1">
      <alignment horizontal="left" vertical="top" wrapText="1"/>
    </xf>
    <xf numFmtId="0" fontId="26" fillId="0" borderId="37" xfId="222" applyBorder="1" applyAlignment="1">
      <alignment horizontal="center"/>
    </xf>
    <xf numFmtId="0" fontId="15" fillId="0" borderId="30" xfId="222" applyFont="1" applyBorder="1" applyAlignment="1">
      <alignment horizontal="center"/>
    </xf>
    <xf numFmtId="171" fontId="15" fillId="0" borderId="39" xfId="222" applyNumberFormat="1" applyFont="1" applyBorder="1" applyAlignment="1">
      <alignment horizontal="center"/>
    </xf>
    <xf numFmtId="0" fontId="15" fillId="0" borderId="37" xfId="222" applyFont="1" applyBorder="1" applyAlignment="1">
      <alignment horizontal="center"/>
    </xf>
    <xf numFmtId="0" fontId="26" fillId="9" borderId="37" xfId="222" applyFill="1" applyBorder="1" applyAlignment="1">
      <alignment horizontal="center"/>
    </xf>
    <xf numFmtId="0" fontId="44" fillId="0" borderId="31" xfId="222" applyFont="1" applyBorder="1" applyAlignment="1">
      <alignment horizontal="left" wrapText="1"/>
    </xf>
    <xf numFmtId="0" fontId="37" fillId="0" borderId="31" xfId="222" applyFont="1" applyBorder="1" applyAlignment="1">
      <alignment vertical="top"/>
    </xf>
    <xf numFmtId="0" fontId="26" fillId="0" borderId="32" xfId="222" applyBorder="1" applyAlignment="1">
      <alignment horizontal="center"/>
    </xf>
    <xf numFmtId="0" fontId="44" fillId="0" borderId="34" xfId="222" applyFont="1" applyBorder="1" applyAlignment="1">
      <alignment vertical="top"/>
    </xf>
    <xf numFmtId="0" fontId="44" fillId="0" borderId="30" xfId="222" applyFont="1" applyBorder="1" applyAlignment="1">
      <alignment vertical="top"/>
    </xf>
    <xf numFmtId="9" fontId="26" fillId="0" borderId="0" xfId="223" applyFont="1" applyAlignment="1">
      <alignment horizontal="center"/>
    </xf>
    <xf numFmtId="37" fontId="34" fillId="0" borderId="0" xfId="222" applyNumberFormat="1" applyFont="1" applyAlignment="1">
      <alignment horizontal="center"/>
    </xf>
    <xf numFmtId="167" fontId="26" fillId="0" borderId="0" xfId="226" applyNumberFormat="1" applyFont="1" applyFill="1" applyAlignment="1">
      <alignment horizontal="right"/>
    </xf>
    <xf numFmtId="167" fontId="34" fillId="0" borderId="0" xfId="226" applyNumberFormat="1" applyFont="1" applyFill="1" applyAlignment="1">
      <alignment horizontal="right"/>
    </xf>
    <xf numFmtId="169" fontId="34" fillId="0" borderId="0" xfId="223" applyNumberFormat="1" applyFont="1" applyFill="1"/>
    <xf numFmtId="37" fontId="26" fillId="0" borderId="0" xfId="225" applyNumberFormat="1" applyFont="1" applyFill="1"/>
    <xf numFmtId="37" fontId="26" fillId="0" borderId="0" xfId="226" applyNumberFormat="1" applyFont="1" applyFill="1"/>
    <xf numFmtId="37" fontId="26" fillId="0" borderId="0" xfId="226" applyNumberFormat="1" applyFont="1"/>
    <xf numFmtId="167" fontId="34" fillId="0" borderId="0" xfId="226" applyNumberFormat="1" applyFont="1" applyFill="1" applyBorder="1" applyAlignment="1">
      <alignment horizontal="right"/>
    </xf>
    <xf numFmtId="37" fontId="34" fillId="0" borderId="14" xfId="226" applyNumberFormat="1" applyFont="1" applyFill="1" applyBorder="1" applyAlignment="1">
      <alignment horizontal="right"/>
    </xf>
    <xf numFmtId="37" fontId="34" fillId="0" borderId="14" xfId="222" applyNumberFormat="1" applyFont="1" applyBorder="1" applyAlignment="1">
      <alignment horizontal="right"/>
    </xf>
    <xf numFmtId="37" fontId="34" fillId="0" borderId="0" xfId="226" applyNumberFormat="1" applyFont="1" applyFill="1" applyAlignment="1">
      <alignment horizontal="right"/>
    </xf>
    <xf numFmtId="37" fontId="34" fillId="0" borderId="0" xfId="222" applyNumberFormat="1" applyFont="1" applyAlignment="1">
      <alignment horizontal="right"/>
    </xf>
    <xf numFmtId="167" fontId="26" fillId="0" borderId="0" xfId="226" applyNumberFormat="1" applyFont="1" applyBorder="1"/>
    <xf numFmtId="167" fontId="26" fillId="0" borderId="0" xfId="226" applyNumberFormat="1" applyFont="1" applyFill="1" applyBorder="1" applyAlignment="1">
      <alignment horizontal="right"/>
    </xf>
    <xf numFmtId="39" fontId="34" fillId="0" borderId="0" xfId="226" applyNumberFormat="1" applyFont="1" applyFill="1" applyAlignment="1">
      <alignment horizontal="right"/>
    </xf>
    <xf numFmtId="39" fontId="34" fillId="0" borderId="0" xfId="226" applyNumberFormat="1" applyFont="1" applyFill="1"/>
    <xf numFmtId="37" fontId="26" fillId="0" borderId="0" xfId="226" applyNumberFormat="1" applyFont="1" applyFill="1" applyBorder="1"/>
    <xf numFmtId="37" fontId="34" fillId="0" borderId="14" xfId="226" applyNumberFormat="1" applyFont="1" applyBorder="1" applyAlignment="1">
      <alignment horizontal="right"/>
    </xf>
    <xf numFmtId="37" fontId="34" fillId="0" borderId="0" xfId="226" applyNumberFormat="1" applyFont="1" applyAlignment="1">
      <alignment horizontal="right"/>
    </xf>
    <xf numFmtId="37" fontId="34" fillId="0" borderId="14" xfId="225" applyNumberFormat="1" applyFont="1" applyBorder="1" applyAlignment="1">
      <alignment horizontal="right"/>
    </xf>
    <xf numFmtId="37" fontId="34" fillId="0" borderId="14" xfId="225" applyNumberFormat="1" applyFont="1" applyBorder="1"/>
    <xf numFmtId="167" fontId="27" fillId="0" borderId="0" xfId="226" applyNumberFormat="1" applyFont="1"/>
    <xf numFmtId="167" fontId="26" fillId="8" borderId="0" xfId="222" applyNumberFormat="1" applyFill="1"/>
    <xf numFmtId="37" fontId="26" fillId="5" borderId="0" xfId="226" applyNumberFormat="1" applyFont="1" applyFill="1"/>
    <xf numFmtId="0" fontId="34" fillId="0" borderId="0" xfId="222" applyFont="1" applyAlignment="1">
      <alignment horizontal="left"/>
    </xf>
    <xf numFmtId="0" fontId="30" fillId="8" borderId="0" xfId="222" applyFont="1" applyFill="1"/>
    <xf numFmtId="0" fontId="33" fillId="8" borderId="0" xfId="222" applyFont="1" applyFill="1"/>
    <xf numFmtId="167" fontId="47" fillId="0" borderId="0" xfId="226" applyNumberFormat="1" applyFont="1" applyFill="1"/>
    <xf numFmtId="37" fontId="15" fillId="8" borderId="0" xfId="226" applyNumberFormat="1" applyFont="1" applyFill="1"/>
    <xf numFmtId="37" fontId="34" fillId="8" borderId="0" xfId="226" applyNumberFormat="1" applyFont="1" applyFill="1"/>
    <xf numFmtId="167" fontId="26" fillId="5" borderId="0" xfId="226" applyNumberFormat="1" applyFont="1" applyFill="1" applyBorder="1"/>
    <xf numFmtId="0" fontId="34" fillId="0" borderId="0" xfId="222" applyFont="1" applyAlignment="1">
      <alignment horizontal="center"/>
    </xf>
    <xf numFmtId="167" fontId="34" fillId="0" borderId="10" xfId="226" applyNumberFormat="1" applyFont="1" applyFill="1" applyBorder="1"/>
    <xf numFmtId="167" fontId="0" fillId="0" borderId="0" xfId="226" applyNumberFormat="1" applyFont="1" applyFill="1"/>
    <xf numFmtId="167" fontId="26" fillId="0" borderId="0" xfId="226" applyNumberFormat="1" applyFill="1"/>
    <xf numFmtId="170" fontId="47" fillId="0" borderId="0" xfId="226" applyNumberFormat="1" applyFont="1"/>
    <xf numFmtId="167" fontId="33" fillId="8" borderId="0" xfId="226" applyNumberFormat="1" applyFont="1" applyFill="1"/>
    <xf numFmtId="0" fontId="26" fillId="0" borderId="0" xfId="222" applyAlignment="1">
      <alignment horizontal="left"/>
    </xf>
    <xf numFmtId="37" fontId="34" fillId="0" borderId="14" xfId="225" applyNumberFormat="1" applyFont="1" applyFill="1" applyBorder="1"/>
    <xf numFmtId="167" fontId="30" fillId="8" borderId="0" xfId="226" applyNumberFormat="1" applyFont="1" applyFill="1"/>
    <xf numFmtId="37" fontId="0" fillId="0" borderId="0" xfId="226" applyNumberFormat="1" applyFont="1" applyFill="1"/>
    <xf numFmtId="170" fontId="48" fillId="0" borderId="0" xfId="226" applyNumberFormat="1" applyFont="1" applyFill="1"/>
    <xf numFmtId="41" fontId="26" fillId="0" borderId="0" xfId="226" applyNumberFormat="1" applyFont="1"/>
    <xf numFmtId="0" fontId="34" fillId="7" borderId="0" xfId="222" applyFont="1" applyFill="1"/>
    <xf numFmtId="0" fontId="26" fillId="7" borderId="0" xfId="222" applyFill="1"/>
    <xf numFmtId="167" fontId="26" fillId="7" borderId="0" xfId="226" applyNumberFormat="1" applyFont="1" applyFill="1"/>
    <xf numFmtId="37" fontId="26" fillId="7" borderId="0" xfId="222" applyNumberFormat="1" applyFill="1"/>
    <xf numFmtId="44" fontId="34" fillId="0" borderId="0" xfId="225" applyFont="1" applyFill="1"/>
    <xf numFmtId="0" fontId="34" fillId="0" borderId="0" xfId="222" quotePrefix="1" applyFont="1"/>
    <xf numFmtId="167" fontId="34" fillId="0" borderId="0" xfId="226" applyNumberFormat="1" applyFont="1" applyFill="1" applyBorder="1" applyAlignment="1">
      <alignment horizontal="left"/>
    </xf>
    <xf numFmtId="41" fontId="49" fillId="0" borderId="0" xfId="226" applyNumberFormat="1" applyFont="1" applyFill="1" applyBorder="1"/>
    <xf numFmtId="167" fontId="15" fillId="0" borderId="0" xfId="226" applyNumberFormat="1" applyFont="1" applyFill="1" applyBorder="1" applyAlignment="1">
      <alignment horizontal="left"/>
    </xf>
    <xf numFmtId="169" fontId="15" fillId="0" borderId="0" xfId="223" applyNumberFormat="1" applyFont="1" applyFill="1"/>
    <xf numFmtId="167" fontId="34" fillId="0" borderId="0" xfId="226" applyNumberFormat="1" applyFont="1" applyFill="1" applyBorder="1" applyAlignment="1">
      <alignment horizontal="center"/>
    </xf>
    <xf numFmtId="167" fontId="15" fillId="0" borderId="0" xfId="226" applyNumberFormat="1" applyFont="1" applyFill="1" applyBorder="1" applyAlignment="1">
      <alignment horizontal="center"/>
    </xf>
    <xf numFmtId="0" fontId="34" fillId="0" borderId="10" xfId="222" applyFont="1" applyBorder="1"/>
    <xf numFmtId="167" fontId="27" fillId="0" borderId="0" xfId="226" applyNumberFormat="1" applyFont="1" applyFill="1"/>
    <xf numFmtId="9" fontId="34" fillId="7" borderId="0" xfId="223" applyFont="1" applyFill="1" applyAlignment="1"/>
    <xf numFmtId="3" fontId="0" fillId="0" borderId="0" xfId="223" applyNumberFormat="1" applyFont="1" applyFill="1" applyAlignment="1"/>
    <xf numFmtId="0" fontId="26" fillId="0" borderId="0" xfId="0" applyFont="1"/>
    <xf numFmtId="0" fontId="50" fillId="0" borderId="0" xfId="0" applyFont="1"/>
    <xf numFmtId="0" fontId="50" fillId="0" borderId="0" xfId="0" applyFont="1" applyAlignment="1">
      <alignment horizontal="left"/>
    </xf>
    <xf numFmtId="37" fontId="34" fillId="0" borderId="13" xfId="225" applyNumberFormat="1" applyFont="1" applyFill="1" applyBorder="1"/>
    <xf numFmtId="9" fontId="34" fillId="3" borderId="0" xfId="223" applyFont="1" applyFill="1" applyAlignment="1"/>
    <xf numFmtId="167" fontId="27" fillId="0" borderId="11" xfId="226" applyNumberFormat="1" applyFont="1" applyFill="1" applyBorder="1"/>
    <xf numFmtId="166" fontId="34" fillId="0" borderId="0" xfId="225" applyNumberFormat="1" applyFont="1" applyFill="1" applyBorder="1" applyAlignment="1">
      <alignment horizontal="center"/>
    </xf>
    <xf numFmtId="0" fontId="15" fillId="0" borderId="0" xfId="222" applyFont="1" applyAlignment="1">
      <alignment horizontal="centerContinuous"/>
    </xf>
    <xf numFmtId="167" fontId="34" fillId="3" borderId="0" xfId="226" applyNumberFormat="1" applyFont="1" applyFill="1"/>
    <xf numFmtId="171" fontId="42" fillId="9" borderId="32" xfId="222" applyNumberFormat="1" applyFont="1" applyFill="1" applyBorder="1" applyAlignment="1">
      <alignment horizontal="center" vertical="top" wrapText="1"/>
    </xf>
    <xf numFmtId="171" fontId="44" fillId="0" borderId="35" xfId="222" applyNumberFormat="1" applyFont="1" applyBorder="1" applyAlignment="1">
      <alignment horizontal="center" vertical="top" wrapText="1"/>
    </xf>
    <xf numFmtId="171" fontId="26" fillId="0" borderId="37" xfId="222" applyNumberFormat="1" applyBorder="1" applyAlignment="1">
      <alignment horizontal="center"/>
    </xf>
    <xf numFmtId="171" fontId="26" fillId="9" borderId="41" xfId="222" applyNumberFormat="1" applyFill="1" applyBorder="1" applyAlignment="1">
      <alignment horizontal="center"/>
    </xf>
    <xf numFmtId="171" fontId="37" fillId="0" borderId="37" xfId="222" applyNumberFormat="1" applyFont="1" applyBorder="1" applyAlignment="1">
      <alignment vertical="top"/>
    </xf>
    <xf numFmtId="171" fontId="37" fillId="0" borderId="41" xfId="222" applyNumberFormat="1" applyFont="1" applyBorder="1" applyAlignment="1">
      <alignment vertical="top"/>
    </xf>
    <xf numFmtId="171" fontId="37" fillId="0" borderId="35" xfId="222" applyNumberFormat="1" applyFont="1" applyBorder="1" applyAlignment="1">
      <alignment vertical="top"/>
    </xf>
    <xf numFmtId="171" fontId="37" fillId="0" borderId="0" xfId="222" applyNumberFormat="1" applyFont="1" applyAlignment="1">
      <alignment vertical="top"/>
    </xf>
    <xf numFmtId="171" fontId="37" fillId="0" borderId="58" xfId="222" applyNumberFormat="1" applyFont="1" applyBorder="1" applyAlignment="1">
      <alignment vertical="top"/>
    </xf>
    <xf numFmtId="171" fontId="37" fillId="0" borderId="47" xfId="222" applyNumberFormat="1" applyFont="1" applyBorder="1" applyAlignment="1">
      <alignment vertical="top"/>
    </xf>
    <xf numFmtId="171" fontId="37" fillId="0" borderId="34" xfId="222" applyNumberFormat="1" applyFont="1" applyBorder="1" applyAlignment="1">
      <alignment vertical="top"/>
    </xf>
    <xf numFmtId="49" fontId="29" fillId="0" borderId="0" xfId="226" applyNumberFormat="1" applyFont="1" applyFill="1" applyAlignment="1">
      <alignment horizontal="center"/>
    </xf>
    <xf numFmtId="167" fontId="34" fillId="2" borderId="0" xfId="226" applyNumberFormat="1" applyFont="1" applyFill="1"/>
    <xf numFmtId="167" fontId="51" fillId="0" borderId="0" xfId="226" applyNumberFormat="1" applyFont="1" applyFill="1"/>
    <xf numFmtId="0" fontId="44" fillId="0" borderId="39" xfId="222" applyFont="1" applyBorder="1" applyAlignment="1">
      <alignment horizontal="center" vertical="top" wrapText="1"/>
    </xf>
    <xf numFmtId="42" fontId="37" fillId="0" borderId="39" xfId="226" applyNumberFormat="1" applyFont="1" applyFill="1" applyBorder="1" applyAlignment="1">
      <alignment vertical="top"/>
    </xf>
    <xf numFmtId="0" fontId="27" fillId="0" borderId="0" xfId="0" applyFont="1"/>
    <xf numFmtId="167" fontId="26" fillId="0" borderId="0" xfId="1" applyNumberFormat="1" applyFont="1"/>
    <xf numFmtId="37" fontId="51" fillId="0" borderId="0" xfId="226" applyNumberFormat="1" applyFont="1" applyFill="1"/>
    <xf numFmtId="0" fontId="26" fillId="0" borderId="20" xfId="222" applyBorder="1"/>
    <xf numFmtId="0" fontId="15" fillId="0" borderId="59" xfId="222" applyFont="1" applyBorder="1"/>
    <xf numFmtId="0" fontId="34" fillId="0" borderId="13" xfId="222" applyFont="1" applyBorder="1"/>
    <xf numFmtId="37" fontId="15" fillId="0" borderId="56" xfId="225" applyNumberFormat="1" applyFont="1" applyBorder="1"/>
    <xf numFmtId="37" fontId="15" fillId="0" borderId="22" xfId="226" applyNumberFormat="1" applyFont="1" applyFill="1" applyBorder="1"/>
    <xf numFmtId="37" fontId="27" fillId="0" borderId="11" xfId="225" applyNumberFormat="1" applyFont="1" applyFill="1" applyBorder="1"/>
    <xf numFmtId="0" fontId="54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Continuous"/>
    </xf>
    <xf numFmtId="167" fontId="26" fillId="0" borderId="0" xfId="1" quotePrefix="1" applyNumberFormat="1" applyFont="1" applyAlignment="1">
      <alignment horizontal="left"/>
    </xf>
    <xf numFmtId="0" fontId="55" fillId="2" borderId="0" xfId="0" quotePrefix="1" applyFont="1" applyFill="1" applyAlignment="1">
      <alignment horizontal="left"/>
    </xf>
    <xf numFmtId="0" fontId="55" fillId="2" borderId="0" xfId="0" applyFont="1" applyFill="1" applyAlignment="1">
      <alignment horizontal="center"/>
    </xf>
    <xf numFmtId="0" fontId="55" fillId="2" borderId="0" xfId="0" applyFont="1" applyFill="1"/>
    <xf numFmtId="0" fontId="55" fillId="2" borderId="0" xfId="0" applyFont="1" applyFill="1" applyAlignment="1">
      <alignment horizontal="centerContinuous"/>
    </xf>
    <xf numFmtId="0" fontId="32" fillId="0" borderId="0" xfId="0" applyFont="1" applyAlignment="1">
      <alignment horizontal="center"/>
    </xf>
    <xf numFmtId="0" fontId="49" fillId="0" borderId="0" xfId="0" applyFont="1"/>
    <xf numFmtId="0" fontId="32" fillId="0" borderId="9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167" fontId="27" fillId="0" borderId="9" xfId="1" applyNumberFormat="1" applyFont="1" applyBorder="1"/>
    <xf numFmtId="167" fontId="50" fillId="0" borderId="0" xfId="1" applyNumberFormat="1" applyFont="1"/>
    <xf numFmtId="167" fontId="27" fillId="0" borderId="9" xfId="1" applyNumberFormat="1" applyFont="1" applyFill="1" applyBorder="1"/>
    <xf numFmtId="0" fontId="51" fillId="0" borderId="0" xfId="0" applyFont="1"/>
    <xf numFmtId="167" fontId="26" fillId="0" borderId="10" xfId="1" applyNumberFormat="1" applyFont="1" applyBorder="1" applyAlignment="1">
      <alignment horizontal="center"/>
    </xf>
    <xf numFmtId="167" fontId="26" fillId="0" borderId="10" xfId="1" applyNumberFormat="1" applyFont="1" applyBorder="1"/>
    <xf numFmtId="167" fontId="50" fillId="0" borderId="10" xfId="1" applyNumberFormat="1" applyFont="1" applyBorder="1"/>
    <xf numFmtId="167" fontId="27" fillId="0" borderId="12" xfId="1" applyNumberFormat="1" applyFont="1" applyBorder="1"/>
    <xf numFmtId="0" fontId="15" fillId="0" borderId="0" xfId="0" applyFont="1"/>
    <xf numFmtId="0" fontId="53" fillId="0" borderId="0" xfId="0" applyFont="1"/>
    <xf numFmtId="0" fontId="56" fillId="0" borderId="0" xfId="0" applyFont="1" applyAlignment="1">
      <alignment horizontal="center"/>
    </xf>
    <xf numFmtId="0" fontId="56" fillId="0" borderId="0" xfId="0" applyFont="1"/>
    <xf numFmtId="167" fontId="26" fillId="0" borderId="0" xfId="1" applyNumberFormat="1" applyFont="1" applyAlignment="1">
      <alignment horizontal="center"/>
    </xf>
    <xf numFmtId="167" fontId="51" fillId="0" borderId="0" xfId="1" applyNumberFormat="1" applyFont="1"/>
    <xf numFmtId="167" fontId="53" fillId="0" borderId="9" xfId="1" applyNumberFormat="1" applyFont="1" applyBorder="1"/>
    <xf numFmtId="167" fontId="57" fillId="0" borderId="0" xfId="1" applyNumberFormat="1" applyFont="1" applyAlignment="1">
      <alignment horizontal="right"/>
    </xf>
    <xf numFmtId="167" fontId="57" fillId="0" borderId="0" xfId="1" applyNumberFormat="1" applyFont="1"/>
    <xf numFmtId="0" fontId="30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167" fontId="26" fillId="0" borderId="0" xfId="1" applyNumberFormat="1" applyFont="1" applyAlignment="1">
      <alignment horizontal="right"/>
    </xf>
    <xf numFmtId="167" fontId="50" fillId="0" borderId="0" xfId="1" applyNumberFormat="1" applyFont="1" applyAlignment="1">
      <alignment horizontal="right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492" applyAlignment="1" applyProtection="1">
      <alignment horizontal="left"/>
      <protection locked="0"/>
    </xf>
    <xf numFmtId="0" fontId="26" fillId="0" borderId="0" xfId="492" applyAlignment="1" applyProtection="1">
      <alignment horizontal="center"/>
      <protection locked="0"/>
    </xf>
    <xf numFmtId="167" fontId="26" fillId="0" borderId="10" xfId="1" applyNumberFormat="1" applyFont="1" applyBorder="1" applyAlignment="1">
      <alignment horizontal="right"/>
    </xf>
    <xf numFmtId="167" fontId="27" fillId="0" borderId="12" xfId="1" applyNumberFormat="1" applyFont="1" applyBorder="1" applyAlignment="1">
      <alignment horizontal="right"/>
    </xf>
    <xf numFmtId="167" fontId="27" fillId="0" borderId="9" xfId="1" applyNumberFormat="1" applyFont="1" applyBorder="1" applyAlignment="1">
      <alignment horizontal="right"/>
    </xf>
    <xf numFmtId="167" fontId="26" fillId="0" borderId="0" xfId="1" applyNumberFormat="1" applyFont="1" applyFill="1" applyAlignment="1">
      <alignment horizontal="right"/>
    </xf>
    <xf numFmtId="167" fontId="50" fillId="0" borderId="0" xfId="1" applyNumberFormat="1" applyFont="1" applyFill="1" applyAlignment="1">
      <alignment horizontal="right"/>
    </xf>
    <xf numFmtId="167" fontId="26" fillId="0" borderId="10" xfId="1" applyNumberFormat="1" applyFont="1" applyFill="1" applyBorder="1" applyAlignment="1">
      <alignment horizontal="right"/>
    </xf>
    <xf numFmtId="167" fontId="27" fillId="0" borderId="12" xfId="1" applyNumberFormat="1" applyFont="1" applyFill="1" applyBorder="1" applyAlignment="1">
      <alignment horizontal="right"/>
    </xf>
    <xf numFmtId="167" fontId="27" fillId="0" borderId="9" xfId="1" applyNumberFormat="1" applyFont="1" applyFill="1" applyBorder="1" applyAlignment="1">
      <alignment horizontal="right"/>
    </xf>
    <xf numFmtId="0" fontId="58" fillId="0" borderId="0" xfId="0" applyFont="1" applyAlignment="1">
      <alignment horizontal="left"/>
    </xf>
    <xf numFmtId="0" fontId="30" fillId="0" borderId="0" xfId="0" applyFont="1" applyAlignment="1">
      <alignment horizontal="left" wrapText="1"/>
    </xf>
    <xf numFmtId="167" fontId="15" fillId="0" borderId="0" xfId="1" applyNumberFormat="1" applyFont="1" applyFill="1"/>
    <xf numFmtId="167" fontId="27" fillId="2" borderId="0" xfId="226" applyNumberFormat="1" applyFont="1" applyFill="1"/>
    <xf numFmtId="37" fontId="26" fillId="6" borderId="0" xfId="0" applyNumberFormat="1" applyFont="1" applyFill="1"/>
    <xf numFmtId="0" fontId="55" fillId="10" borderId="0" xfId="0" applyFont="1" applyFill="1" applyAlignment="1">
      <alignment horizontal="left"/>
    </xf>
    <xf numFmtId="0" fontId="9" fillId="0" borderId="0" xfId="0" applyFont="1" applyAlignment="1">
      <alignment horizontal="center"/>
    </xf>
    <xf numFmtId="14" fontId="8" fillId="3" borderId="1" xfId="0" applyNumberFormat="1" applyFont="1" applyFill="1" applyBorder="1" applyAlignment="1">
      <alignment horizontal="center" vertical="center"/>
    </xf>
    <xf numFmtId="0" fontId="27" fillId="12" borderId="0" xfId="222" applyFont="1" applyFill="1" applyAlignment="1">
      <alignment horizontal="center"/>
    </xf>
    <xf numFmtId="0" fontId="24" fillId="0" borderId="0" xfId="0" applyFont="1"/>
    <xf numFmtId="167" fontId="26" fillId="0" borderId="0" xfId="1" applyNumberFormat="1" applyFont="1" applyFill="1"/>
    <xf numFmtId="0" fontId="51" fillId="0" borderId="0" xfId="222" applyFont="1"/>
    <xf numFmtId="0" fontId="42" fillId="0" borderId="38" xfId="222" applyFont="1" applyBorder="1" applyAlignment="1">
      <alignment vertical="top"/>
    </xf>
    <xf numFmtId="167" fontId="51" fillId="0" borderId="0" xfId="1" applyNumberFormat="1" applyFont="1" applyAlignment="1">
      <alignment horizontal="center"/>
    </xf>
    <xf numFmtId="167" fontId="61" fillId="0" borderId="0" xfId="1" applyNumberFormat="1" applyFont="1" applyAlignment="1">
      <alignment horizontal="left"/>
    </xf>
    <xf numFmtId="167" fontId="51" fillId="0" borderId="0" xfId="1" applyNumberFormat="1" applyFont="1" applyAlignment="1"/>
    <xf numFmtId="167" fontId="51" fillId="0" borderId="0" xfId="1" applyNumberFormat="1" applyFont="1" applyAlignment="1">
      <alignment horizontal="left"/>
    </xf>
    <xf numFmtId="167" fontId="51" fillId="0" borderId="0" xfId="1" applyNumberFormat="1" applyFont="1" applyAlignment="1" applyProtection="1">
      <protection locked="0"/>
    </xf>
    <xf numFmtId="167" fontId="51" fillId="0" borderId="0" xfId="1" applyNumberFormat="1" applyFont="1" applyAlignment="1" applyProtection="1">
      <alignment horizontal="left"/>
      <protection locked="0"/>
    </xf>
    <xf numFmtId="167" fontId="51" fillId="0" borderId="0" xfId="1" applyNumberFormat="1" applyFont="1" applyBorder="1" applyAlignment="1" applyProtection="1">
      <protection locked="0"/>
    </xf>
    <xf numFmtId="167" fontId="51" fillId="0" borderId="0" xfId="1" applyNumberFormat="1" applyFont="1" applyBorder="1" applyAlignment="1" applyProtection="1">
      <alignment horizontal="left"/>
      <protection locked="0"/>
    </xf>
    <xf numFmtId="167" fontId="51" fillId="0" borderId="0" xfId="1" applyNumberFormat="1" applyFont="1" applyAlignment="1">
      <alignment horizontal="right"/>
    </xf>
    <xf numFmtId="167" fontId="51" fillId="0" borderId="0" xfId="1" applyNumberFormat="1" applyFont="1" applyFill="1"/>
    <xf numFmtId="49" fontId="62" fillId="0" borderId="0" xfId="226" applyNumberFormat="1" applyFont="1" applyFill="1" applyAlignment="1">
      <alignment horizontal="center"/>
    </xf>
    <xf numFmtId="167" fontId="51" fillId="0" borderId="0" xfId="226" applyNumberFormat="1" applyFont="1" applyFill="1" applyBorder="1"/>
    <xf numFmtId="167" fontId="51" fillId="0" borderId="0" xfId="1" applyNumberFormat="1" applyFont="1" applyFill="1" applyAlignment="1">
      <alignment horizontal="right"/>
    </xf>
    <xf numFmtId="167" fontId="51" fillId="0" borderId="0" xfId="1" applyNumberFormat="1" applyFont="1" applyFill="1" applyBorder="1" applyAlignment="1">
      <alignment horizontal="right"/>
    </xf>
    <xf numFmtId="0" fontId="51" fillId="0" borderId="0" xfId="0" applyFont="1" applyAlignment="1">
      <alignment horizontal="center"/>
    </xf>
    <xf numFmtId="167" fontId="61" fillId="0" borderId="0" xfId="1" applyNumberFormat="1" applyFont="1" applyAlignment="1">
      <alignment horizontal="right"/>
    </xf>
    <xf numFmtId="0" fontId="7" fillId="0" borderId="7" xfId="0" applyFont="1" applyBorder="1" applyAlignment="1">
      <alignment vertical="center"/>
    </xf>
    <xf numFmtId="167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67" fontId="49" fillId="0" borderId="0" xfId="1" applyNumberFormat="1" applyFont="1" applyFill="1" applyAlignment="1"/>
    <xf numFmtId="167" fontId="26" fillId="0" borderId="11" xfId="1" applyNumberFormat="1" applyFont="1" applyBorder="1"/>
    <xf numFmtId="167" fontId="34" fillId="0" borderId="11" xfId="1" applyNumberFormat="1" applyFont="1" applyFill="1" applyBorder="1"/>
    <xf numFmtId="0" fontId="26" fillId="0" borderId="0" xfId="717" applyAlignment="1"/>
    <xf numFmtId="167" fontId="26" fillId="0" borderId="0" xfId="718" applyNumberFormat="1" applyAlignment="1"/>
    <xf numFmtId="0" fontId="30" fillId="0" borderId="0" xfId="717" applyFont="1" applyAlignment="1"/>
    <xf numFmtId="167" fontId="0" fillId="0" borderId="0" xfId="718" applyNumberFormat="1" applyFont="1" applyAlignment="1"/>
    <xf numFmtId="0" fontId="27" fillId="0" borderId="0" xfId="717" applyFont="1" applyAlignment="1"/>
    <xf numFmtId="168" fontId="0" fillId="0" borderId="0" xfId="718" applyNumberFormat="1" applyFont="1" applyFill="1" applyAlignment="1"/>
    <xf numFmtId="174" fontId="49" fillId="0" borderId="0" xfId="718" applyNumberFormat="1" applyFont="1" applyFill="1" applyBorder="1" applyAlignment="1" applyProtection="1">
      <alignment horizontal="center"/>
    </xf>
    <xf numFmtId="0" fontId="59" fillId="0" borderId="0" xfId="717" applyFont="1" applyAlignment="1"/>
    <xf numFmtId="167" fontId="27" fillId="0" borderId="0" xfId="718" applyNumberFormat="1" applyFont="1" applyAlignment="1"/>
    <xf numFmtId="168" fontId="27" fillId="0" borderId="0" xfId="718" applyNumberFormat="1" applyFont="1" applyFill="1" applyAlignment="1"/>
    <xf numFmtId="175" fontId="32" fillId="0" borderId="0" xfId="717" applyNumberFormat="1" applyFont="1" applyAlignment="1"/>
    <xf numFmtId="175" fontId="27" fillId="0" borderId="0" xfId="717" applyNumberFormat="1" applyFont="1" applyAlignment="1">
      <alignment horizontal="center"/>
    </xf>
    <xf numFmtId="167" fontId="32" fillId="0" borderId="0" xfId="718" applyNumberFormat="1" applyFont="1" applyFill="1" applyBorder="1" applyAlignment="1" applyProtection="1">
      <alignment horizontal="center"/>
    </xf>
    <xf numFmtId="175" fontId="49" fillId="0" borderId="0" xfId="717" applyNumberFormat="1" applyFont="1" applyAlignment="1"/>
    <xf numFmtId="0" fontId="27" fillId="0" borderId="0" xfId="717" applyFont="1" applyAlignment="1">
      <alignment horizontal="center"/>
    </xf>
    <xf numFmtId="175" fontId="63" fillId="0" borderId="0" xfId="717" applyNumberFormat="1" applyFont="1" applyAlignment="1"/>
    <xf numFmtId="0" fontId="27" fillId="7" borderId="28" xfId="717" applyFont="1" applyFill="1" applyBorder="1" applyAlignment="1">
      <alignment horizontal="center"/>
    </xf>
    <xf numFmtId="176" fontId="60" fillId="13" borderId="65" xfId="718" applyNumberFormat="1" applyFont="1" applyFill="1" applyBorder="1" applyAlignment="1" applyProtection="1">
      <alignment horizontal="center"/>
    </xf>
    <xf numFmtId="177" fontId="26" fillId="0" borderId="0" xfId="717" applyNumberFormat="1">
      <alignment vertical="center"/>
    </xf>
    <xf numFmtId="177" fontId="26" fillId="0" borderId="0" xfId="717" applyNumberFormat="1" applyAlignment="1"/>
    <xf numFmtId="173" fontId="32" fillId="0" borderId="61" xfId="717" applyNumberFormat="1" applyFont="1" applyBorder="1" applyAlignment="1">
      <alignment horizontal="center"/>
    </xf>
    <xf numFmtId="173" fontId="32" fillId="0" borderId="14" xfId="717" applyNumberFormat="1" applyFont="1" applyBorder="1" applyAlignment="1">
      <alignment horizontal="center"/>
    </xf>
    <xf numFmtId="0" fontId="64" fillId="0" borderId="1" xfId="717" applyFont="1" applyBorder="1" applyAlignment="1">
      <alignment horizontal="center"/>
    </xf>
    <xf numFmtId="0" fontId="27" fillId="0" borderId="10" xfId="717" applyFont="1" applyBorder="1" applyAlignment="1">
      <alignment horizontal="center" vertical="center"/>
    </xf>
    <xf numFmtId="0" fontId="26" fillId="0" borderId="0" xfId="717">
      <alignment vertical="center"/>
    </xf>
    <xf numFmtId="175" fontId="65" fillId="0" borderId="0" xfId="717" applyNumberFormat="1" applyFont="1" applyAlignment="1">
      <alignment horizontal="left"/>
    </xf>
    <xf numFmtId="175" fontId="32" fillId="0" borderId="9" xfId="717" applyNumberFormat="1" applyFont="1" applyBorder="1" applyAlignment="1">
      <alignment horizontal="center"/>
    </xf>
    <xf numFmtId="175" fontId="32" fillId="0" borderId="0" xfId="717" applyNumberFormat="1" applyFont="1" applyAlignment="1">
      <alignment horizontal="center"/>
    </xf>
    <xf numFmtId="175" fontId="32" fillId="0" borderId="67" xfId="717" applyNumberFormat="1" applyFont="1" applyBorder="1" applyAlignment="1">
      <alignment horizontal="center"/>
    </xf>
    <xf numFmtId="175" fontId="66" fillId="0" borderId="0" xfId="717" applyNumberFormat="1" applyFont="1" applyAlignment="1"/>
    <xf numFmtId="4" fontId="26" fillId="0" borderId="0" xfId="717" applyNumberFormat="1" applyAlignment="1">
      <alignment horizontal="left" vertical="center"/>
    </xf>
    <xf numFmtId="178" fontId="49" fillId="0" borderId="0" xfId="718" applyNumberFormat="1" applyFont="1" applyFill="1" applyBorder="1" applyAlignment="1" applyProtection="1">
      <alignment horizontal="center"/>
    </xf>
    <xf numFmtId="175" fontId="32" fillId="0" borderId="15" xfId="717" applyNumberFormat="1" applyFont="1" applyBorder="1" applyAlignment="1"/>
    <xf numFmtId="0" fontId="27" fillId="0" borderId="69" xfId="717" applyFont="1" applyBorder="1" applyAlignment="1"/>
    <xf numFmtId="178" fontId="32" fillId="0" borderId="15" xfId="718" applyNumberFormat="1" applyFont="1" applyFill="1" applyBorder="1" applyAlignment="1" applyProtection="1">
      <alignment horizontal="center"/>
    </xf>
    <xf numFmtId="164" fontId="0" fillId="0" borderId="9" xfId="718" applyNumberFormat="1" applyFont="1" applyBorder="1" applyAlignment="1"/>
    <xf numFmtId="164" fontId="0" fillId="0" borderId="0" xfId="718" applyNumberFormat="1" applyFont="1" applyBorder="1" applyAlignment="1"/>
    <xf numFmtId="165" fontId="51" fillId="0" borderId="0" xfId="718" applyNumberFormat="1" applyFont="1" applyBorder="1" applyAlignment="1"/>
    <xf numFmtId="164" fontId="51" fillId="0" borderId="0" xfId="718" applyNumberFormat="1" applyFont="1" applyBorder="1" applyAlignment="1"/>
    <xf numFmtId="9" fontId="51" fillId="0" borderId="0" xfId="719" applyFont="1" applyBorder="1" applyAlignment="1"/>
    <xf numFmtId="4" fontId="26" fillId="0" borderId="0" xfId="717" applyNumberFormat="1" applyAlignment="1"/>
    <xf numFmtId="0" fontId="27" fillId="0" borderId="15" xfId="717" applyFont="1" applyBorder="1" applyAlignment="1"/>
    <xf numFmtId="175" fontId="49" fillId="0" borderId="15" xfId="717" applyNumberFormat="1" applyFont="1" applyBorder="1" applyAlignment="1"/>
    <xf numFmtId="175" fontId="56" fillId="0" borderId="69" xfId="717" applyNumberFormat="1" applyFont="1" applyBorder="1" applyAlignment="1"/>
    <xf numFmtId="175" fontId="67" fillId="0" borderId="0" xfId="717" applyNumberFormat="1" applyFont="1" applyAlignment="1"/>
    <xf numFmtId="0" fontId="69" fillId="0" borderId="0" xfId="717" applyFont="1" applyAlignment="1"/>
    <xf numFmtId="175" fontId="65" fillId="0" borderId="0" xfId="717" applyNumberFormat="1" applyFont="1" applyAlignment="1"/>
    <xf numFmtId="0" fontId="70" fillId="0" borderId="0" xfId="717" applyFont="1" applyAlignment="1"/>
    <xf numFmtId="43" fontId="49" fillId="0" borderId="9" xfId="718" applyFont="1" applyFill="1" applyBorder="1" applyAlignment="1" applyProtection="1"/>
    <xf numFmtId="43" fontId="49" fillId="0" borderId="0" xfId="718" applyFont="1" applyFill="1" applyBorder="1" applyAlignment="1" applyProtection="1"/>
    <xf numFmtId="43" fontId="49" fillId="0" borderId="67" xfId="718" applyFont="1" applyFill="1" applyBorder="1" applyAlignment="1" applyProtection="1"/>
    <xf numFmtId="4" fontId="27" fillId="0" borderId="69" xfId="717" applyNumberFormat="1" applyFont="1" applyBorder="1" applyAlignment="1">
      <alignment horizontal="right"/>
    </xf>
    <xf numFmtId="4" fontId="27" fillId="0" borderId="0" xfId="717" applyNumberFormat="1" applyFont="1" applyAlignment="1">
      <alignment horizontal="right"/>
    </xf>
    <xf numFmtId="169" fontId="68" fillId="0" borderId="9" xfId="718" applyNumberFormat="1" applyFont="1" applyFill="1" applyBorder="1" applyAlignment="1" applyProtection="1"/>
    <xf numFmtId="169" fontId="68" fillId="0" borderId="0" xfId="718" applyNumberFormat="1" applyFont="1" applyFill="1" applyBorder="1" applyAlignment="1" applyProtection="1"/>
    <xf numFmtId="169" fontId="68" fillId="0" borderId="67" xfId="718" applyNumberFormat="1" applyFont="1" applyFill="1" applyBorder="1" applyAlignment="1" applyProtection="1"/>
    <xf numFmtId="175" fontId="32" fillId="0" borderId="13" xfId="717" applyNumberFormat="1" applyFont="1" applyBorder="1" applyAlignment="1"/>
    <xf numFmtId="175" fontId="32" fillId="0" borderId="71" xfId="717" applyNumberFormat="1" applyFont="1" applyBorder="1" applyAlignment="1"/>
    <xf numFmtId="175" fontId="27" fillId="0" borderId="0" xfId="717" applyNumberFormat="1" applyFont="1" applyAlignment="1"/>
    <xf numFmtId="166" fontId="32" fillId="0" borderId="7" xfId="718" applyNumberFormat="1" applyFont="1" applyFill="1" applyBorder="1" applyAlignment="1" applyProtection="1"/>
    <xf numFmtId="167" fontId="26" fillId="0" borderId="0" xfId="718" applyNumberFormat="1" applyFont="1" applyBorder="1" applyAlignment="1"/>
    <xf numFmtId="0" fontId="26" fillId="0" borderId="13" xfId="717" applyBorder="1" applyAlignment="1"/>
    <xf numFmtId="180" fontId="32" fillId="0" borderId="0" xfId="718" applyNumberFormat="1" applyFont="1" applyFill="1" applyBorder="1" applyAlignment="1" applyProtection="1"/>
    <xf numFmtId="6" fontId="32" fillId="0" borderId="0" xfId="718" applyNumberFormat="1" applyFont="1" applyFill="1" applyBorder="1" applyAlignment="1" applyProtection="1"/>
    <xf numFmtId="0" fontId="15" fillId="0" borderId="0" xfId="717" applyFont="1" applyAlignment="1"/>
    <xf numFmtId="6" fontId="32" fillId="0" borderId="67" xfId="718" applyNumberFormat="1" applyFont="1" applyFill="1" applyBorder="1" applyAlignment="1" applyProtection="1"/>
    <xf numFmtId="167" fontId="27" fillId="0" borderId="0" xfId="718" applyNumberFormat="1" applyFont="1" applyFill="1" applyBorder="1" applyAlignment="1"/>
    <xf numFmtId="167" fontId="26" fillId="0" borderId="0" xfId="718" applyNumberFormat="1" applyFont="1" applyAlignment="1"/>
    <xf numFmtId="167" fontId="26" fillId="0" borderId="0" xfId="718" applyNumberFormat="1" applyFont="1" applyFill="1" applyAlignment="1"/>
    <xf numFmtId="167" fontId="27" fillId="0" borderId="0" xfId="718" applyNumberFormat="1" applyFont="1" applyFill="1" applyAlignment="1"/>
    <xf numFmtId="167" fontId="26" fillId="0" borderId="0" xfId="718" applyNumberFormat="1" applyFont="1" applyFill="1" applyBorder="1" applyAlignment="1"/>
    <xf numFmtId="167" fontId="26" fillId="0" borderId="66" xfId="718" applyNumberFormat="1" applyFont="1" applyFill="1" applyBorder="1" applyAlignment="1"/>
    <xf numFmtId="167" fontId="26" fillId="0" borderId="10" xfId="718" applyNumberFormat="1" applyFont="1" applyFill="1" applyBorder="1" applyAlignment="1"/>
    <xf numFmtId="167" fontId="32" fillId="0" borderId="0" xfId="718" applyNumberFormat="1" applyFont="1" applyFill="1" applyBorder="1" applyAlignment="1"/>
    <xf numFmtId="167" fontId="34" fillId="0" borderId="0" xfId="718" applyNumberFormat="1" applyFont="1" applyFill="1" applyBorder="1" applyAlignment="1"/>
    <xf numFmtId="175" fontId="26" fillId="0" borderId="0" xfId="717" applyNumberFormat="1" applyAlignment="1"/>
    <xf numFmtId="175" fontId="70" fillId="0" borderId="0" xfId="717" applyNumberFormat="1" applyFont="1" applyAlignment="1">
      <alignment horizontal="right"/>
    </xf>
    <xf numFmtId="169" fontId="68" fillId="0" borderId="0" xfId="718" applyNumberFormat="1" applyFont="1" applyBorder="1" applyAlignment="1"/>
    <xf numFmtId="167" fontId="15" fillId="0" borderId="0" xfId="718" applyNumberFormat="1" applyFont="1" applyBorder="1" applyAlignment="1"/>
    <xf numFmtId="17" fontId="27" fillId="0" borderId="10" xfId="717" applyNumberFormat="1" applyFont="1" applyBorder="1" applyAlignment="1">
      <alignment horizontal="center"/>
    </xf>
    <xf numFmtId="17" fontId="27" fillId="0" borderId="0" xfId="717" applyNumberFormat="1" applyFont="1" applyAlignment="1">
      <alignment horizontal="center"/>
    </xf>
    <xf numFmtId="6" fontId="26" fillId="0" borderId="0" xfId="717" applyNumberFormat="1" applyAlignment="1"/>
    <xf numFmtId="166" fontId="0" fillId="0" borderId="0" xfId="720" applyNumberFormat="1" applyFont="1" applyFill="1" applyAlignment="1"/>
    <xf numFmtId="6" fontId="27" fillId="0" borderId="0" xfId="717" applyNumberFormat="1" applyFont="1" applyAlignment="1"/>
    <xf numFmtId="168" fontId="26" fillId="0" borderId="0" xfId="718" applyNumberFormat="1" applyFont="1" applyFill="1" applyAlignment="1"/>
    <xf numFmtId="168" fontId="26" fillId="0" borderId="0" xfId="718" applyNumberFormat="1" applyFont="1" applyFill="1" applyBorder="1" applyAlignment="1"/>
    <xf numFmtId="167" fontId="0" fillId="0" borderId="0" xfId="718" applyNumberFormat="1" applyFont="1" applyFill="1" applyAlignment="1"/>
    <xf numFmtId="166" fontId="27" fillId="0" borderId="0" xfId="720" applyNumberFormat="1" applyFont="1" applyBorder="1" applyAlignment="1"/>
    <xf numFmtId="166" fontId="27" fillId="0" borderId="0" xfId="720" applyNumberFormat="1" applyFont="1" applyFill="1" applyBorder="1" applyAlignment="1"/>
    <xf numFmtId="166" fontId="27" fillId="0" borderId="0" xfId="720" applyNumberFormat="1" applyFont="1" applyAlignment="1"/>
    <xf numFmtId="167" fontId="15" fillId="0" borderId="0" xfId="718" applyNumberFormat="1" applyFont="1" applyFill="1" applyBorder="1" applyAlignment="1"/>
    <xf numFmtId="167" fontId="0" fillId="0" borderId="0" xfId="718" applyNumberFormat="1" applyFont="1" applyFill="1" applyBorder="1" applyAlignment="1"/>
    <xf numFmtId="168" fontId="26" fillId="0" borderId="0" xfId="717" applyNumberFormat="1" applyAlignment="1"/>
    <xf numFmtId="167" fontId="73" fillId="0" borderId="0" xfId="718" applyNumberFormat="1" applyFont="1" applyFill="1" applyAlignment="1"/>
    <xf numFmtId="167" fontId="26" fillId="0" borderId="0" xfId="717" applyNumberFormat="1" applyAlignment="1"/>
    <xf numFmtId="0" fontId="27" fillId="0" borderId="9" xfId="717" applyFont="1" applyBorder="1" applyAlignment="1">
      <alignment horizontal="center"/>
    </xf>
    <xf numFmtId="0" fontId="34" fillId="0" borderId="0" xfId="717" applyFont="1" applyAlignment="1">
      <alignment horizontal="center"/>
    </xf>
    <xf numFmtId="0" fontId="27" fillId="0" borderId="12" xfId="717" applyFont="1" applyBorder="1" applyAlignment="1">
      <alignment horizontal="center"/>
    </xf>
    <xf numFmtId="0" fontId="29" fillId="0" borderId="0" xfId="717" applyFont="1" applyAlignment="1">
      <alignment horizontal="center"/>
    </xf>
    <xf numFmtId="0" fontId="27" fillId="0" borderId="9" xfId="717" applyFont="1" applyBorder="1" applyAlignment="1"/>
    <xf numFmtId="0" fontId="34" fillId="0" borderId="0" xfId="717" applyFont="1" applyAlignment="1"/>
    <xf numFmtId="179" fontId="27" fillId="0" borderId="9" xfId="717" applyNumberFormat="1" applyFont="1" applyBorder="1" applyAlignment="1"/>
    <xf numFmtId="179" fontId="27" fillId="0" borderId="9" xfId="718" applyNumberFormat="1" applyFont="1" applyFill="1" applyBorder="1" applyAlignment="1"/>
    <xf numFmtId="0" fontId="71" fillId="0" borderId="0" xfId="717" applyFont="1" applyAlignment="1"/>
    <xf numFmtId="168" fontId="34" fillId="0" borderId="0" xfId="718" applyNumberFormat="1" applyFont="1" applyAlignment="1"/>
    <xf numFmtId="0" fontId="27" fillId="7" borderId="0" xfId="717" applyFont="1" applyFill="1" applyAlignment="1"/>
    <xf numFmtId="6" fontId="27" fillId="3" borderId="0" xfId="717" applyNumberFormat="1" applyFont="1" applyFill="1" applyAlignment="1"/>
    <xf numFmtId="6" fontId="27" fillId="7" borderId="14" xfId="717" applyNumberFormat="1" applyFont="1" applyFill="1" applyBorder="1" applyAlignment="1"/>
    <xf numFmtId="6" fontId="27" fillId="7" borderId="61" xfId="717" applyNumberFormat="1" applyFont="1" applyFill="1" applyBorder="1" applyAlignment="1"/>
    <xf numFmtId="0" fontId="74" fillId="0" borderId="0" xfId="717" applyFont="1" applyAlignment="1"/>
    <xf numFmtId="166" fontId="26" fillId="0" borderId="0" xfId="717" applyNumberFormat="1" applyAlignment="1"/>
    <xf numFmtId="166" fontId="27" fillId="0" borderId="9" xfId="717" applyNumberFormat="1" applyFont="1" applyBorder="1" applyAlignment="1"/>
    <xf numFmtId="166" fontId="27" fillId="0" borderId="0" xfId="717" applyNumberFormat="1" applyFont="1" applyAlignment="1"/>
    <xf numFmtId="0" fontId="51" fillId="0" borderId="0" xfId="717" applyFont="1" applyAlignment="1"/>
    <xf numFmtId="0" fontId="28" fillId="0" borderId="0" xfId="717" applyFont="1" applyAlignment="1"/>
    <xf numFmtId="10" fontId="26" fillId="0" borderId="0" xfId="719" applyNumberFormat="1" applyFont="1" applyFill="1" applyBorder="1" applyAlignment="1"/>
    <xf numFmtId="9" fontId="27" fillId="0" borderId="0" xfId="719" applyFont="1" applyFill="1" applyBorder="1" applyAlignment="1"/>
    <xf numFmtId="1" fontId="26" fillId="0" borderId="0" xfId="717" applyNumberFormat="1" applyAlignment="1"/>
    <xf numFmtId="1" fontId="27" fillId="0" borderId="0" xfId="717" applyNumberFormat="1" applyFont="1" applyAlignment="1"/>
    <xf numFmtId="168" fontId="27" fillId="0" borderId="0" xfId="717" applyNumberFormat="1" applyFont="1" applyAlignment="1"/>
    <xf numFmtId="10" fontId="27" fillId="0" borderId="0" xfId="719" applyNumberFormat="1" applyFont="1" applyFill="1" applyBorder="1" applyAlignment="1"/>
    <xf numFmtId="167" fontId="0" fillId="0" borderId="0" xfId="718" applyNumberFormat="1" applyFont="1" applyBorder="1" applyAlignment="1"/>
    <xf numFmtId="167" fontId="27" fillId="0" borderId="0" xfId="718" applyNumberFormat="1" applyFont="1" applyBorder="1" applyAlignment="1"/>
    <xf numFmtId="49" fontId="26" fillId="0" borderId="0" xfId="717" applyNumberFormat="1" applyAlignment="1"/>
    <xf numFmtId="167" fontId="15" fillId="0" borderId="0" xfId="718" applyNumberFormat="1" applyFont="1" applyAlignment="1"/>
    <xf numFmtId="167" fontId="0" fillId="0" borderId="10" xfId="718" applyNumberFormat="1" applyFont="1" applyFill="1" applyBorder="1" applyAlignment="1"/>
    <xf numFmtId="167" fontId="27" fillId="0" borderId="10" xfId="718" applyNumberFormat="1" applyFont="1" applyFill="1" applyBorder="1" applyAlignment="1"/>
    <xf numFmtId="167" fontId="34" fillId="0" borderId="0" xfId="718" applyNumberFormat="1" applyFont="1" applyFill="1" applyAlignment="1"/>
    <xf numFmtId="167" fontId="15" fillId="0" borderId="0" xfId="718" applyNumberFormat="1" applyFont="1" applyFill="1" applyAlignment="1"/>
    <xf numFmtId="166" fontId="26" fillId="0" borderId="10" xfId="718" applyNumberFormat="1" applyFont="1" applyFill="1" applyBorder="1" applyAlignment="1"/>
    <xf numFmtId="166" fontId="26" fillId="0" borderId="0" xfId="718" applyNumberFormat="1" applyFont="1" applyFill="1" applyAlignment="1"/>
    <xf numFmtId="166" fontId="0" fillId="0" borderId="0" xfId="718" applyNumberFormat="1" applyFont="1" applyFill="1" applyAlignment="1"/>
    <xf numFmtId="166" fontId="27" fillId="0" borderId="14" xfId="720" applyNumberFormat="1" applyFont="1" applyFill="1" applyBorder="1" applyAlignment="1"/>
    <xf numFmtId="166" fontId="0" fillId="0" borderId="14" xfId="718" applyNumberFormat="1" applyFont="1" applyFill="1" applyBorder="1" applyAlignment="1"/>
    <xf numFmtId="0" fontId="78" fillId="0" borderId="0" xfId="717" applyFont="1" applyAlignment="1">
      <alignment horizontal="centerContinuous"/>
    </xf>
    <xf numFmtId="167" fontId="34" fillId="0" borderId="0" xfId="718" applyNumberFormat="1" applyFont="1" applyAlignment="1"/>
    <xf numFmtId="0" fontId="26" fillId="0" borderId="0" xfId="717" applyAlignment="1">
      <alignment horizontal="centerContinuous"/>
    </xf>
    <xf numFmtId="0" fontId="34" fillId="8" borderId="0" xfId="717" applyFont="1" applyFill="1" applyAlignment="1">
      <alignment horizontal="center"/>
    </xf>
    <xf numFmtId="0" fontId="78" fillId="0" borderId="0" xfId="717" applyFont="1" applyAlignment="1"/>
    <xf numFmtId="0" fontId="15" fillId="0" borderId="1" xfId="717" applyFont="1" applyBorder="1" applyAlignment="1">
      <alignment horizontal="center"/>
    </xf>
    <xf numFmtId="167" fontId="15" fillId="0" borderId="0" xfId="718" applyNumberFormat="1" applyFont="1" applyBorder="1" applyAlignment="1">
      <alignment horizontal="center"/>
    </xf>
    <xf numFmtId="0" fontId="15" fillId="0" borderId="0" xfId="717" applyFont="1" applyAlignment="1">
      <alignment horizontal="center"/>
    </xf>
    <xf numFmtId="167" fontId="15" fillId="0" borderId="0" xfId="718" applyNumberFormat="1" applyFont="1" applyAlignment="1">
      <alignment horizontal="center"/>
    </xf>
    <xf numFmtId="0" fontId="15" fillId="0" borderId="9" xfId="717" applyFont="1" applyBorder="1" applyAlignment="1">
      <alignment horizontal="center"/>
    </xf>
    <xf numFmtId="0" fontId="26" fillId="0" borderId="66" xfId="717" applyBorder="1" applyAlignment="1"/>
    <xf numFmtId="0" fontId="49" fillId="0" borderId="0" xfId="15" applyNumberFormat="1" applyFont="1"/>
    <xf numFmtId="0" fontId="35" fillId="0" borderId="0" xfId="717" applyFont="1" applyAlignment="1">
      <alignment horizontal="center"/>
    </xf>
    <xf numFmtId="0" fontId="15" fillId="0" borderId="10" xfId="717" applyFont="1" applyBorder="1" applyAlignment="1">
      <alignment horizontal="center"/>
    </xf>
    <xf numFmtId="167" fontId="15" fillId="0" borderId="10" xfId="718" applyNumberFormat="1" applyFont="1" applyBorder="1" applyAlignment="1">
      <alignment horizontal="center"/>
    </xf>
    <xf numFmtId="0" fontId="15" fillId="0" borderId="12" xfId="717" applyFont="1" applyBorder="1" applyAlignment="1">
      <alignment horizontal="center"/>
    </xf>
    <xf numFmtId="0" fontId="66" fillId="0" borderId="0" xfId="721" applyNumberFormat="1" applyFont="1"/>
    <xf numFmtId="171" fontId="15" fillId="0" borderId="0" xfId="717" applyNumberFormat="1" applyFont="1" applyAlignment="1">
      <alignment horizontal="center"/>
    </xf>
    <xf numFmtId="38" fontId="49" fillId="0" borderId="0" xfId="721" applyNumberFormat="1" applyFont="1"/>
    <xf numFmtId="38" fontId="15" fillId="0" borderId="9" xfId="721" applyNumberFormat="1" applyFont="1" applyBorder="1"/>
    <xf numFmtId="38" fontId="49" fillId="0" borderId="66" xfId="721" applyNumberFormat="1" applyFont="1" applyBorder="1"/>
    <xf numFmtId="0" fontId="49" fillId="0" borderId="0" xfId="721" applyNumberFormat="1" applyFont="1"/>
    <xf numFmtId="0" fontId="26" fillId="0" borderId="0" xfId="15" applyNumberFormat="1" applyFont="1"/>
    <xf numFmtId="171" fontId="34" fillId="0" borderId="0" xfId="717" applyNumberFormat="1" applyFont="1" applyAlignment="1">
      <alignment horizontal="center"/>
    </xf>
    <xf numFmtId="38" fontId="26" fillId="0" borderId="0" xfId="15" applyNumberFormat="1" applyFont="1"/>
    <xf numFmtId="38" fontId="15" fillId="0" borderId="12" xfId="721" applyNumberFormat="1" applyFont="1" applyBorder="1"/>
    <xf numFmtId="38" fontId="26" fillId="0" borderId="33" xfId="15" applyNumberFormat="1" applyFont="1" applyBorder="1"/>
    <xf numFmtId="0" fontId="32" fillId="0" borderId="0" xfId="721" applyNumberFormat="1" applyFont="1"/>
    <xf numFmtId="38" fontId="32" fillId="0" borderId="13" xfId="721" applyNumberFormat="1" applyFont="1" applyBorder="1"/>
    <xf numFmtId="38" fontId="15" fillId="0" borderId="74" xfId="721" applyNumberFormat="1" applyFont="1" applyBorder="1"/>
    <xf numFmtId="167" fontId="26" fillId="0" borderId="66" xfId="717" applyNumberFormat="1" applyBorder="1" applyAlignment="1"/>
    <xf numFmtId="167" fontId="15" fillId="0" borderId="9" xfId="718" applyNumberFormat="1" applyFont="1" applyBorder="1" applyAlignment="1"/>
    <xf numFmtId="167" fontId="26" fillId="0" borderId="66" xfId="718" applyNumberFormat="1" applyFont="1" applyBorder="1" applyAlignment="1"/>
    <xf numFmtId="0" fontId="15" fillId="0" borderId="9" xfId="717" applyFont="1" applyBorder="1" applyAlignment="1"/>
    <xf numFmtId="166" fontId="34" fillId="7" borderId="0" xfId="720" applyNumberFormat="1" applyFont="1" applyFill="1" applyAlignment="1"/>
    <xf numFmtId="14" fontId="26" fillId="0" borderId="0" xfId="717" applyNumberFormat="1" applyAlignment="1"/>
    <xf numFmtId="0" fontId="79" fillId="0" borderId="0" xfId="717" applyFont="1" applyAlignment="1"/>
    <xf numFmtId="171" fontId="80" fillId="0" borderId="0" xfId="717" applyNumberFormat="1" applyFont="1" applyAlignment="1">
      <alignment horizontal="center"/>
    </xf>
    <xf numFmtId="167" fontId="80" fillId="0" borderId="0" xfId="718" applyNumberFormat="1" applyFont="1" applyAlignment="1"/>
    <xf numFmtId="167" fontId="26" fillId="0" borderId="10" xfId="718" applyNumberFormat="1" applyFont="1" applyBorder="1" applyAlignment="1"/>
    <xf numFmtId="167" fontId="15" fillId="0" borderId="12" xfId="718" applyNumberFormat="1" applyFont="1" applyBorder="1" applyAlignment="1"/>
    <xf numFmtId="167" fontId="27" fillId="0" borderId="55" xfId="718" applyNumberFormat="1" applyFont="1" applyBorder="1" applyAlignment="1"/>
    <xf numFmtId="167" fontId="15" fillId="0" borderId="74" xfId="718" applyNumberFormat="1" applyFont="1" applyBorder="1" applyAlignment="1"/>
    <xf numFmtId="167" fontId="15" fillId="0" borderId="55" xfId="718" applyNumberFormat="1" applyFont="1" applyBorder="1" applyAlignment="1"/>
    <xf numFmtId="167" fontId="27" fillId="0" borderId="75" xfId="718" applyNumberFormat="1" applyFont="1" applyBorder="1" applyAlignment="1"/>
    <xf numFmtId="167" fontId="15" fillId="0" borderId="10" xfId="718" applyNumberFormat="1" applyFont="1" applyFill="1" applyBorder="1" applyAlignment="1"/>
    <xf numFmtId="167" fontId="26" fillId="0" borderId="33" xfId="718" applyNumberFormat="1" applyFont="1" applyBorder="1" applyAlignment="1"/>
    <xf numFmtId="167" fontId="15" fillId="0" borderId="55" xfId="718" applyNumberFormat="1" applyFont="1" applyFill="1" applyBorder="1" applyAlignment="1"/>
    <xf numFmtId="167" fontId="27" fillId="0" borderId="55" xfId="718" applyNumberFormat="1" applyFont="1" applyFill="1" applyBorder="1" applyAlignment="1"/>
    <xf numFmtId="167" fontId="15" fillId="0" borderId="9" xfId="718" applyNumberFormat="1" applyFont="1" applyFill="1" applyBorder="1" applyAlignment="1"/>
    <xf numFmtId="167" fontId="15" fillId="0" borderId="12" xfId="718" applyNumberFormat="1" applyFont="1" applyFill="1" applyBorder="1" applyAlignment="1"/>
    <xf numFmtId="167" fontId="15" fillId="0" borderId="74" xfId="718" applyNumberFormat="1" applyFont="1" applyFill="1" applyBorder="1" applyAlignment="1"/>
    <xf numFmtId="167" fontId="27" fillId="0" borderId="75" xfId="718" applyNumberFormat="1" applyFont="1" applyFill="1" applyBorder="1" applyAlignment="1"/>
    <xf numFmtId="167" fontId="27" fillId="0" borderId="66" xfId="718" applyNumberFormat="1" applyFont="1" applyFill="1" applyBorder="1" applyAlignment="1"/>
    <xf numFmtId="166" fontId="34" fillId="0" borderId="0" xfId="720" applyNumberFormat="1" applyFont="1" applyFill="1" applyAlignment="1"/>
    <xf numFmtId="167" fontId="27" fillId="0" borderId="66" xfId="718" applyNumberFormat="1" applyFont="1" applyBorder="1" applyAlignment="1"/>
    <xf numFmtId="167" fontId="27" fillId="0" borderId="55" xfId="717" applyNumberFormat="1" applyFont="1" applyBorder="1" applyAlignment="1"/>
    <xf numFmtId="167" fontId="15" fillId="0" borderId="74" xfId="717" applyNumberFormat="1" applyFont="1" applyBorder="1" applyAlignment="1"/>
    <xf numFmtId="167" fontId="15" fillId="0" borderId="55" xfId="717" applyNumberFormat="1" applyFont="1" applyBorder="1" applyAlignment="1"/>
    <xf numFmtId="167" fontId="27" fillId="0" borderId="75" xfId="717" applyNumberFormat="1" applyFont="1" applyBorder="1" applyAlignment="1"/>
    <xf numFmtId="0" fontId="30" fillId="0" borderId="0" xfId="717" applyFont="1" applyAlignment="1">
      <alignment horizontal="left"/>
    </xf>
    <xf numFmtId="168" fontId="15" fillId="0" borderId="9" xfId="718" applyNumberFormat="1" applyFont="1" applyBorder="1" applyAlignment="1"/>
    <xf numFmtId="167" fontId="26" fillId="0" borderId="10" xfId="717" applyNumberFormat="1" applyBorder="1" applyAlignment="1"/>
    <xf numFmtId="181" fontId="15" fillId="0" borderId="9" xfId="718" applyNumberFormat="1" applyFont="1" applyBorder="1" applyAlignment="1"/>
    <xf numFmtId="181" fontId="26" fillId="0" borderId="0" xfId="717" applyNumberFormat="1" applyAlignment="1"/>
    <xf numFmtId="167" fontId="0" fillId="0" borderId="66" xfId="718" applyNumberFormat="1" applyFont="1" applyBorder="1" applyAlignment="1"/>
    <xf numFmtId="171" fontId="34" fillId="0" borderId="0" xfId="721" applyNumberFormat="1" applyFont="1" applyAlignment="1">
      <alignment horizontal="center"/>
    </xf>
    <xf numFmtId="167" fontId="0" fillId="0" borderId="10" xfId="718" applyNumberFormat="1" applyFont="1" applyBorder="1" applyAlignment="1"/>
    <xf numFmtId="167" fontId="0" fillId="0" borderId="33" xfId="718" applyNumberFormat="1" applyFont="1" applyBorder="1" applyAlignment="1"/>
    <xf numFmtId="0" fontId="33" fillId="0" borderId="0" xfId="717" applyFont="1" applyAlignment="1">
      <alignment horizontal="center"/>
    </xf>
    <xf numFmtId="0" fontId="26" fillId="0" borderId="0" xfId="717" applyAlignment="1">
      <alignment horizontal="right"/>
    </xf>
    <xf numFmtId="169" fontId="27" fillId="0" borderId="0" xfId="719" applyNumberFormat="1" applyFont="1" applyAlignment="1">
      <alignment horizontal="center"/>
    </xf>
    <xf numFmtId="178" fontId="49" fillId="0" borderId="9" xfId="718" applyNumberFormat="1" applyFont="1" applyFill="1" applyBorder="1" applyAlignment="1" applyProtection="1">
      <alignment horizontal="center"/>
    </xf>
    <xf numFmtId="178" fontId="32" fillId="0" borderId="70" xfId="718" applyNumberFormat="1" applyFont="1" applyFill="1" applyBorder="1" applyAlignment="1" applyProtection="1">
      <alignment horizontal="center"/>
    </xf>
    <xf numFmtId="166" fontId="49" fillId="0" borderId="0" xfId="1" applyNumberFormat="1" applyFont="1" applyFill="1" applyBorder="1" applyAlignment="1" applyProtection="1">
      <alignment horizontal="center"/>
    </xf>
    <xf numFmtId="178" fontId="53" fillId="0" borderId="0" xfId="718" applyNumberFormat="1" applyFont="1" applyFill="1" applyBorder="1" applyAlignment="1" applyProtection="1">
      <alignment horizontal="center"/>
    </xf>
    <xf numFmtId="178" fontId="51" fillId="0" borderId="0" xfId="718" applyNumberFormat="1" applyFont="1" applyFill="1" applyBorder="1" applyAlignment="1" applyProtection="1"/>
    <xf numFmtId="178" fontId="53" fillId="0" borderId="0" xfId="718" applyNumberFormat="1" applyFont="1" applyFill="1" applyBorder="1" applyAlignment="1" applyProtection="1"/>
    <xf numFmtId="166" fontId="49" fillId="0" borderId="67" xfId="1" applyNumberFormat="1" applyFont="1" applyFill="1" applyBorder="1" applyAlignment="1" applyProtection="1">
      <alignment horizontal="center"/>
    </xf>
    <xf numFmtId="166" fontId="32" fillId="0" borderId="3" xfId="1" applyNumberFormat="1" applyFont="1" applyFill="1" applyBorder="1" applyAlignment="1" applyProtection="1">
      <alignment horizontal="center"/>
    </xf>
    <xf numFmtId="165" fontId="51" fillId="0" borderId="67" xfId="718" applyNumberFormat="1" applyFont="1" applyBorder="1" applyAlignment="1"/>
    <xf numFmtId="9" fontId="51" fillId="0" borderId="67" xfId="719" applyFont="1" applyBorder="1" applyAlignment="1"/>
    <xf numFmtId="166" fontId="49" fillId="0" borderId="0" xfId="718" applyNumberFormat="1" applyFont="1" applyFill="1" applyBorder="1" applyAlignment="1" applyProtection="1">
      <alignment horizontal="center"/>
    </xf>
    <xf numFmtId="166" fontId="32" fillId="0" borderId="15" xfId="718" applyNumberFormat="1" applyFont="1" applyFill="1" applyBorder="1" applyAlignment="1" applyProtection="1">
      <alignment horizontal="center"/>
    </xf>
    <xf numFmtId="166" fontId="32" fillId="0" borderId="70" xfId="718" applyNumberFormat="1" applyFont="1" applyFill="1" applyBorder="1" applyAlignment="1" applyProtection="1">
      <alignment horizontal="center"/>
    </xf>
    <xf numFmtId="178" fontId="49" fillId="0" borderId="67" xfId="718" applyNumberFormat="1" applyFont="1" applyFill="1" applyBorder="1" applyAlignment="1" applyProtection="1">
      <alignment horizontal="center"/>
    </xf>
    <xf numFmtId="178" fontId="32" fillId="0" borderId="3" xfId="718" applyNumberFormat="1" applyFont="1" applyFill="1" applyBorder="1" applyAlignment="1" applyProtection="1">
      <alignment horizontal="center"/>
    </xf>
    <xf numFmtId="166" fontId="49" fillId="0" borderId="67" xfId="718" applyNumberFormat="1" applyFont="1" applyFill="1" applyBorder="1" applyAlignment="1" applyProtection="1"/>
    <xf numFmtId="166" fontId="49" fillId="0" borderId="7" xfId="718" applyNumberFormat="1" applyFont="1" applyFill="1" applyBorder="1" applyAlignment="1" applyProtection="1"/>
    <xf numFmtId="166" fontId="32" fillId="0" borderId="3" xfId="718" applyNumberFormat="1" applyFont="1" applyFill="1" applyBorder="1" applyAlignment="1" applyProtection="1"/>
    <xf numFmtId="6" fontId="27" fillId="0" borderId="62" xfId="718" applyNumberFormat="1" applyFont="1" applyBorder="1" applyAlignment="1"/>
    <xf numFmtId="6" fontId="27" fillId="0" borderId="13" xfId="718" applyNumberFormat="1" applyFont="1" applyBorder="1" applyAlignment="1"/>
    <xf numFmtId="6" fontId="27" fillId="0" borderId="72" xfId="718" applyNumberFormat="1" applyFont="1" applyBorder="1" applyAlignment="1"/>
    <xf numFmtId="6" fontId="27" fillId="0" borderId="67" xfId="718" applyNumberFormat="1" applyFont="1" applyBorder="1" applyAlignment="1"/>
    <xf numFmtId="6" fontId="0" fillId="0" borderId="9" xfId="718" applyNumberFormat="1" applyFont="1" applyBorder="1" applyAlignment="1"/>
    <xf numFmtId="6" fontId="0" fillId="0" borderId="0" xfId="718" applyNumberFormat="1" applyFont="1" applyBorder="1" applyAlignment="1"/>
    <xf numFmtId="6" fontId="26" fillId="0" borderId="9" xfId="718" applyNumberFormat="1" applyFont="1" applyBorder="1" applyAlignment="1"/>
    <xf numFmtId="6" fontId="26" fillId="0" borderId="0" xfId="718" applyNumberFormat="1" applyFont="1" applyBorder="1" applyAlignment="1"/>
    <xf numFmtId="6" fontId="27" fillId="0" borderId="9" xfId="718" applyNumberFormat="1" applyFont="1" applyBorder="1" applyAlignment="1"/>
    <xf numFmtId="6" fontId="27" fillId="0" borderId="0" xfId="718" applyNumberFormat="1" applyFont="1" applyBorder="1" applyAlignment="1"/>
    <xf numFmtId="167" fontId="27" fillId="0" borderId="0" xfId="1" applyNumberFormat="1" applyFont="1" applyFill="1" applyAlignment="1"/>
    <xf numFmtId="167" fontId="27" fillId="0" borderId="0" xfId="717" applyNumberFormat="1" applyFont="1" applyAlignment="1"/>
    <xf numFmtId="167" fontId="28" fillId="0" borderId="0" xfId="717" applyNumberFormat="1" applyFont="1" applyAlignment="1"/>
    <xf numFmtId="167" fontId="26" fillId="0" borderId="0" xfId="1" applyNumberFormat="1" applyFont="1" applyFill="1" applyAlignment="1"/>
    <xf numFmtId="167" fontId="0" fillId="0" borderId="0" xfId="1" applyNumberFormat="1" applyFont="1" applyFill="1" applyAlignment="1"/>
    <xf numFmtId="167" fontId="0" fillId="0" borderId="0" xfId="1" applyNumberFormat="1" applyFont="1" applyFill="1" applyBorder="1" applyAlignment="1"/>
    <xf numFmtId="167" fontId="0" fillId="0" borderId="0" xfId="1" applyNumberFormat="1" applyFont="1" applyAlignment="1"/>
    <xf numFmtId="167" fontId="26" fillId="0" borderId="0" xfId="1" applyNumberFormat="1" applyFont="1" applyAlignment="1"/>
    <xf numFmtId="167" fontId="15" fillId="0" borderId="0" xfId="1" applyNumberFormat="1" applyFont="1" applyAlignment="1"/>
    <xf numFmtId="167" fontId="26" fillId="0" borderId="10" xfId="1" applyNumberFormat="1" applyFont="1" applyFill="1" applyBorder="1" applyAlignment="1"/>
    <xf numFmtId="167" fontId="28" fillId="0" borderId="10" xfId="1" applyNumberFormat="1" applyFont="1" applyFill="1" applyBorder="1" applyAlignment="1"/>
    <xf numFmtId="167" fontId="27" fillId="0" borderId="10" xfId="1" applyNumberFormat="1" applyFont="1" applyFill="1" applyBorder="1" applyAlignment="1"/>
    <xf numFmtId="167" fontId="27" fillId="0" borderId="0" xfId="1" applyNumberFormat="1" applyFont="1" applyBorder="1" applyAlignment="1"/>
    <xf numFmtId="175" fontId="53" fillId="0" borderId="0" xfId="717" applyNumberFormat="1" applyFont="1" applyAlignment="1">
      <alignment horizontal="right"/>
    </xf>
    <xf numFmtId="6" fontId="53" fillId="0" borderId="0" xfId="718" applyNumberFormat="1" applyFont="1" applyFill="1" applyBorder="1" applyAlignment="1"/>
    <xf numFmtId="6" fontId="27" fillId="0" borderId="67" xfId="718" applyNumberFormat="1" applyFont="1" applyFill="1" applyBorder="1" applyAlignment="1"/>
    <xf numFmtId="166" fontId="49" fillId="0" borderId="9" xfId="718" applyNumberFormat="1" applyFont="1" applyFill="1" applyBorder="1" applyAlignment="1" applyProtection="1"/>
    <xf numFmtId="166" fontId="49" fillId="0" borderId="0" xfId="718" applyNumberFormat="1" applyFont="1" applyFill="1" applyBorder="1" applyAlignment="1" applyProtection="1"/>
    <xf numFmtId="166" fontId="32" fillId="0" borderId="67" xfId="718" applyNumberFormat="1" applyFont="1" applyFill="1" applyBorder="1" applyAlignment="1" applyProtection="1"/>
    <xf numFmtId="166" fontId="49" fillId="0" borderId="12" xfId="718" applyNumberFormat="1" applyFont="1" applyFill="1" applyBorder="1" applyAlignment="1" applyProtection="1"/>
    <xf numFmtId="166" fontId="49" fillId="0" borderId="10" xfId="718" applyNumberFormat="1" applyFont="1" applyFill="1" applyBorder="1" applyAlignment="1" applyProtection="1"/>
    <xf numFmtId="166" fontId="26" fillId="0" borderId="9" xfId="718" applyNumberFormat="1" applyFont="1" applyBorder="1" applyAlignment="1"/>
    <xf numFmtId="166" fontId="26" fillId="0" borderId="0" xfId="718" applyNumberFormat="1" applyFont="1" applyBorder="1" applyAlignment="1"/>
    <xf numFmtId="166" fontId="27" fillId="0" borderId="67" xfId="718" applyNumberFormat="1" applyFont="1" applyBorder="1" applyAlignment="1"/>
    <xf numFmtId="166" fontId="49" fillId="0" borderId="12" xfId="718" applyNumberFormat="1" applyFont="1" applyFill="1" applyBorder="1" applyAlignment="1" applyProtection="1">
      <alignment horizontal="center"/>
    </xf>
    <xf numFmtId="167" fontId="72" fillId="0" borderId="0" xfId="718" applyNumberFormat="1" applyFont="1" applyFill="1" applyAlignment="1"/>
    <xf numFmtId="166" fontId="26" fillId="0" borderId="0" xfId="718" applyNumberFormat="1" applyFont="1" applyFill="1" applyBorder="1" applyAlignment="1"/>
    <xf numFmtId="167" fontId="27" fillId="0" borderId="0" xfId="1" applyNumberFormat="1" applyFont="1" applyAlignment="1"/>
    <xf numFmtId="166" fontId="27" fillId="0" borderId="9" xfId="718" applyNumberFormat="1" applyFont="1" applyFill="1" applyBorder="1" applyAlignment="1"/>
    <xf numFmtId="166" fontId="27" fillId="0" borderId="61" xfId="718" applyNumberFormat="1" applyFont="1" applyFill="1" applyBorder="1" applyAlignment="1"/>
    <xf numFmtId="6" fontId="27" fillId="0" borderId="9" xfId="717" applyNumberFormat="1" applyFont="1" applyBorder="1" applyAlignment="1"/>
    <xf numFmtId="167" fontId="34" fillId="0" borderId="0" xfId="718" applyNumberFormat="1" applyFont="1" applyFill="1" applyAlignment="1">
      <alignment horizontal="center"/>
    </xf>
    <xf numFmtId="9" fontId="51" fillId="0" borderId="0" xfId="2" applyFont="1" applyBorder="1" applyAlignment="1"/>
    <xf numFmtId="166" fontId="26" fillId="0" borderId="11" xfId="718" applyNumberFormat="1" applyFont="1" applyFill="1" applyBorder="1" applyAlignment="1"/>
    <xf numFmtId="178" fontId="49" fillId="0" borderId="11" xfId="718" applyNumberFormat="1" applyFont="1" applyFill="1" applyBorder="1" applyAlignment="1" applyProtection="1">
      <alignment horizontal="center"/>
    </xf>
    <xf numFmtId="166" fontId="55" fillId="0" borderId="0" xfId="718" applyNumberFormat="1" applyFont="1" applyFill="1" applyAlignment="1"/>
    <xf numFmtId="168" fontId="37" fillId="0" borderId="0" xfId="226" applyNumberFormat="1" applyFont="1" applyFill="1" applyBorder="1" applyAlignment="1">
      <alignment vertical="top"/>
    </xf>
    <xf numFmtId="168" fontId="37" fillId="0" borderId="57" xfId="226" applyNumberFormat="1" applyFont="1" applyFill="1" applyBorder="1" applyAlignment="1">
      <alignment vertical="top"/>
    </xf>
    <xf numFmtId="168" fontId="37" fillId="0" borderId="47" xfId="226" applyNumberFormat="1" applyFont="1" applyFill="1" applyBorder="1" applyAlignment="1">
      <alignment vertical="top"/>
    </xf>
    <xf numFmtId="168" fontId="26" fillId="0" borderId="40" xfId="226" applyNumberFormat="1" applyFont="1" applyFill="1" applyBorder="1" applyAlignment="1">
      <alignment horizontal="right"/>
    </xf>
    <xf numFmtId="168" fontId="15" fillId="0" borderId="38" xfId="226" applyNumberFormat="1" applyFont="1" applyFill="1" applyBorder="1" applyAlignment="1">
      <alignment horizontal="center"/>
    </xf>
    <xf numFmtId="168" fontId="15" fillId="0" borderId="76" xfId="226" applyNumberFormat="1" applyFont="1" applyFill="1" applyBorder="1" applyAlignment="1">
      <alignment horizontal="center"/>
    </xf>
    <xf numFmtId="167" fontId="53" fillId="0" borderId="9" xfId="1" applyNumberFormat="1" applyFont="1" applyFill="1" applyBorder="1"/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 wrapText="1"/>
    </xf>
    <xf numFmtId="166" fontId="8" fillId="3" borderId="1" xfId="0" applyNumberFormat="1" applyFont="1" applyFill="1" applyBorder="1" applyAlignment="1">
      <alignment horizontal="center" vertical="center"/>
    </xf>
    <xf numFmtId="42" fontId="37" fillId="11" borderId="37" xfId="226" applyNumberFormat="1" applyFont="1" applyFill="1" applyBorder="1" applyAlignment="1">
      <alignment vertical="top"/>
    </xf>
    <xf numFmtId="166" fontId="49" fillId="0" borderId="9" xfId="1" applyNumberFormat="1" applyFont="1" applyFill="1" applyBorder="1" applyAlignment="1" applyProtection="1">
      <alignment horizontal="center"/>
    </xf>
    <xf numFmtId="167" fontId="53" fillId="0" borderId="0" xfId="222" applyNumberFormat="1" applyFont="1"/>
    <xf numFmtId="169" fontId="34" fillId="7" borderId="0" xfId="223" applyNumberFormat="1" applyFont="1" applyFill="1" applyAlignment="1"/>
    <xf numFmtId="0" fontId="11" fillId="0" borderId="0" xfId="0" quotePrefix="1" applyFont="1"/>
    <xf numFmtId="0" fontId="62" fillId="0" borderId="0" xfId="222" applyFont="1" applyAlignment="1">
      <alignment horizontal="center"/>
    </xf>
    <xf numFmtId="44" fontId="26" fillId="0" borderId="0" xfId="226" applyNumberFormat="1" applyFont="1"/>
    <xf numFmtId="166" fontId="26" fillId="0" borderId="0" xfId="226" applyNumberFormat="1" applyFont="1"/>
    <xf numFmtId="9" fontId="51" fillId="0" borderId="0" xfId="2" applyFont="1" applyAlignment="1">
      <alignment horizontal="center"/>
    </xf>
    <xf numFmtId="41" fontId="34" fillId="0" borderId="0" xfId="226" applyNumberFormat="1" applyFont="1" applyFill="1" applyBorder="1"/>
    <xf numFmtId="167" fontId="34" fillId="0" borderId="0" xfId="1" applyNumberFormat="1" applyFont="1" applyAlignment="1"/>
    <xf numFmtId="167" fontId="34" fillId="0" borderId="0" xfId="1" applyNumberFormat="1" applyFont="1" applyFill="1" applyAlignment="1"/>
    <xf numFmtId="167" fontId="26" fillId="0" borderId="0" xfId="718" applyNumberFormat="1" applyFill="1" applyAlignment="1"/>
    <xf numFmtId="167" fontId="51" fillId="0" borderId="0" xfId="718" applyNumberFormat="1" applyFont="1" applyAlignment="1"/>
    <xf numFmtId="0" fontId="25" fillId="0" borderId="1" xfId="0" applyFont="1" applyBorder="1" applyAlignment="1">
      <alignment vertical="center"/>
    </xf>
    <xf numFmtId="0" fontId="83" fillId="0" borderId="0" xfId="0" applyFont="1"/>
    <xf numFmtId="37" fontId="34" fillId="0" borderId="0" xfId="717" applyNumberFormat="1" applyFont="1" applyAlignment="1"/>
    <xf numFmtId="178" fontId="49" fillId="0" borderId="14" xfId="718" applyNumberFormat="1" applyFont="1" applyFill="1" applyBorder="1" applyAlignment="1" applyProtection="1">
      <alignment horizontal="center"/>
    </xf>
    <xf numFmtId="6" fontId="27" fillId="0" borderId="13" xfId="718" applyNumberFormat="1" applyFont="1" applyFill="1" applyBorder="1" applyAlignment="1"/>
    <xf numFmtId="37" fontId="34" fillId="0" borderId="27" xfId="225" applyNumberFormat="1" applyFont="1" applyFill="1" applyBorder="1" applyAlignment="1"/>
    <xf numFmtId="37" fontId="34" fillId="0" borderId="59" xfId="225" applyNumberFormat="1" applyFont="1" applyFill="1" applyBorder="1"/>
    <xf numFmtId="9" fontId="67" fillId="0" borderId="9" xfId="2" applyFont="1" applyFill="1" applyBorder="1" applyAlignment="1" applyProtection="1"/>
    <xf numFmtId="9" fontId="67" fillId="0" borderId="0" xfId="2" applyFont="1" applyFill="1" applyBorder="1" applyAlignment="1" applyProtection="1"/>
    <xf numFmtId="9" fontId="67" fillId="0" borderId="67" xfId="2" applyFont="1" applyFill="1" applyBorder="1" applyAlignment="1" applyProtection="1"/>
    <xf numFmtId="0" fontId="85" fillId="0" borderId="0" xfId="0" applyFont="1"/>
    <xf numFmtId="0" fontId="86" fillId="0" borderId="0" xfId="0" applyFont="1" applyAlignment="1">
      <alignment horizontal="center"/>
    </xf>
    <xf numFmtId="0" fontId="50" fillId="0" borderId="0" xfId="222" applyFont="1"/>
    <xf numFmtId="0" fontId="26" fillId="2" borderId="0" xfId="717" applyFill="1" applyAlignment="1"/>
    <xf numFmtId="166" fontId="53" fillId="0" borderId="0" xfId="718" applyNumberFormat="1" applyFont="1" applyFill="1" applyBorder="1" applyAlignment="1"/>
    <xf numFmtId="0" fontId="88" fillId="0" borderId="0" xfId="0" applyFont="1"/>
    <xf numFmtId="0" fontId="89" fillId="0" borderId="0" xfId="0" applyFont="1" applyAlignment="1">
      <alignment horizontal="center" vertical="center"/>
    </xf>
    <xf numFmtId="0" fontId="15" fillId="9" borderId="33" xfId="225" applyNumberFormat="1" applyFont="1" applyFill="1" applyBorder="1" applyAlignment="1">
      <alignment horizontal="center" wrapText="1"/>
    </xf>
    <xf numFmtId="17" fontId="32" fillId="0" borderId="14" xfId="15" applyNumberFormat="1" applyFont="1" applyBorder="1" applyAlignment="1">
      <alignment horizontal="center"/>
    </xf>
    <xf numFmtId="167" fontId="34" fillId="0" borderId="11" xfId="1" applyNumberFormat="1" applyFont="1" applyBorder="1" applyAlignment="1"/>
    <xf numFmtId="164" fontId="50" fillId="0" borderId="0" xfId="718" applyNumberFormat="1" applyFont="1" applyBorder="1" applyAlignment="1"/>
    <xf numFmtId="6" fontId="50" fillId="0" borderId="0" xfId="718" applyNumberFormat="1" applyFont="1" applyBorder="1" applyAlignment="1"/>
    <xf numFmtId="166" fontId="32" fillId="0" borderId="0" xfId="718" applyNumberFormat="1" applyFont="1" applyFill="1" applyBorder="1" applyAlignment="1" applyProtection="1">
      <alignment horizontal="center"/>
    </xf>
    <xf numFmtId="166" fontId="26" fillId="0" borderId="11" xfId="718" applyNumberFormat="1" applyFont="1" applyBorder="1" applyAlignment="1"/>
    <xf numFmtId="0" fontId="53" fillId="0" borderId="0" xfId="717" applyFont="1" applyAlignment="1">
      <alignment horizontal="center"/>
    </xf>
    <xf numFmtId="1" fontId="50" fillId="0" borderId="0" xfId="0" applyNumberFormat="1" applyFont="1"/>
    <xf numFmtId="0" fontId="27" fillId="0" borderId="66" xfId="717" applyFont="1" applyBorder="1" applyAlignment="1">
      <alignment horizontal="center"/>
    </xf>
    <xf numFmtId="0" fontId="27" fillId="0" borderId="33" xfId="717" applyFont="1" applyBorder="1" applyAlignment="1">
      <alignment horizontal="center" vertical="center"/>
    </xf>
    <xf numFmtId="175" fontId="32" fillId="0" borderId="66" xfId="717" applyNumberFormat="1" applyFont="1" applyBorder="1" applyAlignment="1">
      <alignment horizontal="center"/>
    </xf>
    <xf numFmtId="166" fontId="49" fillId="0" borderId="66" xfId="1" applyNumberFormat="1" applyFont="1" applyFill="1" applyBorder="1" applyAlignment="1" applyProtection="1">
      <alignment horizontal="center"/>
    </xf>
    <xf numFmtId="178" fontId="32" fillId="0" borderId="69" xfId="718" applyNumberFormat="1" applyFont="1" applyFill="1" applyBorder="1" applyAlignment="1" applyProtection="1">
      <alignment horizontal="center"/>
    </xf>
    <xf numFmtId="164" fontId="51" fillId="0" borderId="66" xfId="718" applyNumberFormat="1" applyFont="1" applyBorder="1" applyAlignment="1"/>
    <xf numFmtId="166" fontId="32" fillId="0" borderId="66" xfId="718" applyNumberFormat="1" applyFont="1" applyFill="1" applyBorder="1" applyAlignment="1" applyProtection="1">
      <alignment horizontal="center"/>
    </xf>
    <xf numFmtId="43" fontId="49" fillId="0" borderId="66" xfId="718" applyFont="1" applyFill="1" applyBorder="1" applyAlignment="1" applyProtection="1"/>
    <xf numFmtId="178" fontId="49" fillId="0" borderId="66" xfId="718" applyNumberFormat="1" applyFont="1" applyFill="1" applyBorder="1" applyAlignment="1" applyProtection="1">
      <alignment horizontal="center"/>
    </xf>
    <xf numFmtId="174" fontId="49" fillId="0" borderId="66" xfId="718" applyNumberFormat="1" applyFont="1" applyFill="1" applyBorder="1" applyAlignment="1" applyProtection="1">
      <alignment horizontal="center"/>
    </xf>
    <xf numFmtId="166" fontId="32" fillId="0" borderId="69" xfId="718" applyNumberFormat="1" applyFont="1" applyFill="1" applyBorder="1" applyAlignment="1" applyProtection="1">
      <alignment horizontal="center"/>
    </xf>
    <xf numFmtId="169" fontId="68" fillId="0" borderId="66" xfId="718" applyNumberFormat="1" applyFont="1" applyFill="1" applyBorder="1" applyAlignment="1" applyProtection="1"/>
    <xf numFmtId="6" fontId="27" fillId="0" borderId="71" xfId="718" applyNumberFormat="1" applyFont="1" applyBorder="1" applyAlignment="1"/>
    <xf numFmtId="6" fontId="53" fillId="0" borderId="66" xfId="718" applyNumberFormat="1" applyFont="1" applyFill="1" applyBorder="1" applyAlignment="1"/>
    <xf numFmtId="6" fontId="50" fillId="0" borderId="66" xfId="718" applyNumberFormat="1" applyFont="1" applyBorder="1" applyAlignment="1"/>
    <xf numFmtId="166" fontId="49" fillId="0" borderId="66" xfId="718" applyNumberFormat="1" applyFont="1" applyFill="1" applyBorder="1" applyAlignment="1" applyProtection="1"/>
    <xf numFmtId="166" fontId="26" fillId="0" borderId="68" xfId="718" applyNumberFormat="1" applyFont="1" applyBorder="1" applyAlignment="1"/>
    <xf numFmtId="166" fontId="49" fillId="0" borderId="33" xfId="718" applyNumberFormat="1" applyFont="1" applyFill="1" applyBorder="1" applyAlignment="1" applyProtection="1"/>
    <xf numFmtId="6" fontId="26" fillId="0" borderId="66" xfId="718" applyNumberFormat="1" applyFont="1" applyBorder="1" applyAlignment="1"/>
    <xf numFmtId="6" fontId="27" fillId="0" borderId="66" xfId="718" applyNumberFormat="1" applyFont="1" applyBorder="1" applyAlignment="1"/>
    <xf numFmtId="166" fontId="0" fillId="0" borderId="60" xfId="718" applyNumberFormat="1" applyFont="1" applyFill="1" applyBorder="1" applyAlignment="1"/>
    <xf numFmtId="166" fontId="0" fillId="0" borderId="66" xfId="718" applyNumberFormat="1" applyFont="1" applyFill="1" applyBorder="1" applyAlignment="1"/>
    <xf numFmtId="178" fontId="49" fillId="0" borderId="68" xfId="718" applyNumberFormat="1" applyFont="1" applyFill="1" applyBorder="1" applyAlignment="1" applyProtection="1">
      <alignment horizontal="center"/>
    </xf>
    <xf numFmtId="166" fontId="4" fillId="0" borderId="60" xfId="718" applyNumberFormat="1" applyFont="1" applyFill="1" applyBorder="1" applyAlignment="1"/>
    <xf numFmtId="166" fontId="26" fillId="0" borderId="66" xfId="717" applyNumberFormat="1" applyBorder="1" applyAlignment="1"/>
    <xf numFmtId="9" fontId="68" fillId="0" borderId="0" xfId="2" applyFont="1" applyFill="1" applyBorder="1" applyAlignment="1">
      <alignment horizontal="center"/>
    </xf>
    <xf numFmtId="9" fontId="68" fillId="0" borderId="66" xfId="2" applyFont="1" applyFill="1" applyBorder="1" applyAlignment="1">
      <alignment horizontal="center"/>
    </xf>
    <xf numFmtId="167" fontId="53" fillId="0" borderId="0" xfId="718" applyNumberFormat="1" applyFont="1" applyFill="1" applyBorder="1" applyAlignment="1" applyProtection="1"/>
    <xf numFmtId="0" fontId="24" fillId="0" borderId="0" xfId="0" applyFont="1" applyAlignment="1">
      <alignment horizontal="center"/>
    </xf>
    <xf numFmtId="0" fontId="8" fillId="0" borderId="0" xfId="0" applyFont="1"/>
    <xf numFmtId="9" fontId="53" fillId="0" borderId="0" xfId="2" applyFont="1" applyFill="1" applyBorder="1" applyAlignment="1"/>
    <xf numFmtId="9" fontId="53" fillId="0" borderId="66" xfId="2" applyFont="1" applyFill="1" applyBorder="1" applyAlignment="1"/>
    <xf numFmtId="9" fontId="53" fillId="0" borderId="0" xfId="2" applyFont="1" applyFill="1" applyBorder="1" applyAlignment="1" applyProtection="1">
      <alignment horizontal="center"/>
    </xf>
    <xf numFmtId="9" fontId="53" fillId="0" borderId="15" xfId="2" applyFont="1" applyFill="1" applyBorder="1" applyAlignment="1" applyProtection="1">
      <alignment horizontal="center"/>
    </xf>
    <xf numFmtId="167" fontId="51" fillId="0" borderId="0" xfId="1" applyNumberFormat="1" applyFont="1" applyFill="1" applyBorder="1" applyAlignment="1">
      <alignment horizontal="left"/>
    </xf>
    <xf numFmtId="49" fontId="61" fillId="0" borderId="0" xfId="226" applyNumberFormat="1" applyFont="1" applyFill="1" applyAlignment="1">
      <alignment horizontal="center"/>
    </xf>
    <xf numFmtId="0" fontId="15" fillId="0" borderId="0" xfId="0" applyFont="1" applyAlignment="1">
      <alignment horizontal="left"/>
    </xf>
    <xf numFmtId="0" fontId="27" fillId="0" borderId="12" xfId="717" applyFont="1" applyBorder="1" applyAlignment="1">
      <alignment horizontal="center" vertical="center"/>
    </xf>
    <xf numFmtId="166" fontId="32" fillId="0" borderId="9" xfId="1" applyNumberFormat="1" applyFont="1" applyFill="1" applyBorder="1" applyAlignment="1" applyProtection="1">
      <alignment horizontal="center"/>
    </xf>
    <xf numFmtId="164" fontId="53" fillId="0" borderId="9" xfId="718" applyNumberFormat="1" applyFont="1" applyBorder="1" applyAlignment="1"/>
    <xf numFmtId="166" fontId="32" fillId="0" borderId="9" xfId="718" applyNumberFormat="1" applyFont="1" applyFill="1" applyBorder="1" applyAlignment="1" applyProtection="1">
      <alignment horizontal="center"/>
    </xf>
    <xf numFmtId="9" fontId="81" fillId="0" borderId="9" xfId="2" applyFont="1" applyFill="1" applyBorder="1" applyAlignment="1" applyProtection="1"/>
    <xf numFmtId="43" fontId="32" fillId="0" borderId="9" xfId="718" applyFont="1" applyFill="1" applyBorder="1" applyAlignment="1" applyProtection="1"/>
    <xf numFmtId="178" fontId="32" fillId="0" borderId="9" xfId="718" applyNumberFormat="1" applyFont="1" applyFill="1" applyBorder="1" applyAlignment="1" applyProtection="1">
      <alignment horizontal="center"/>
    </xf>
    <xf numFmtId="174" fontId="32" fillId="0" borderId="9" xfId="718" applyNumberFormat="1" applyFont="1" applyFill="1" applyBorder="1" applyAlignment="1" applyProtection="1">
      <alignment horizontal="center"/>
    </xf>
    <xf numFmtId="169" fontId="90" fillId="0" borderId="9" xfId="718" applyNumberFormat="1" applyFont="1" applyFill="1" applyBorder="1" applyAlignment="1" applyProtection="1"/>
    <xf numFmtId="6" fontId="53" fillId="0" borderId="9" xfId="718" applyNumberFormat="1" applyFont="1" applyFill="1" applyBorder="1" applyAlignment="1"/>
    <xf numFmtId="9" fontId="68" fillId="0" borderId="9" xfId="2" applyFont="1" applyFill="1" applyBorder="1" applyAlignment="1">
      <alignment horizontal="center"/>
    </xf>
    <xf numFmtId="6" fontId="56" fillId="0" borderId="9" xfId="718" applyNumberFormat="1" applyFont="1" applyBorder="1" applyAlignment="1"/>
    <xf numFmtId="166" fontId="32" fillId="0" borderId="9" xfId="718" applyNumberFormat="1" applyFont="1" applyFill="1" applyBorder="1" applyAlignment="1" applyProtection="1"/>
    <xf numFmtId="166" fontId="27" fillId="0" borderId="8" xfId="718" applyNumberFormat="1" applyFont="1" applyBorder="1" applyAlignment="1"/>
    <xf numFmtId="166" fontId="32" fillId="0" borderId="12" xfId="718" applyNumberFormat="1" applyFont="1" applyFill="1" applyBorder="1" applyAlignment="1" applyProtection="1"/>
    <xf numFmtId="0" fontId="8" fillId="0" borderId="1" xfId="0" applyFont="1" applyBorder="1" applyAlignment="1">
      <alignment vertical="center"/>
    </xf>
    <xf numFmtId="9" fontId="8" fillId="0" borderId="0" xfId="2" applyFont="1" applyFill="1" applyAlignment="1">
      <alignment horizontal="center"/>
    </xf>
    <xf numFmtId="0" fontId="91" fillId="0" borderId="1" xfId="0" applyFont="1" applyBorder="1" applyAlignment="1">
      <alignment vertical="center"/>
    </xf>
    <xf numFmtId="166" fontId="9" fillId="0" borderId="72" xfId="0" applyNumberFormat="1" applyFont="1" applyBorder="1" applyAlignment="1">
      <alignment horizontal="center" vertical="center"/>
    </xf>
    <xf numFmtId="9" fontId="9" fillId="0" borderId="72" xfId="2" applyFont="1" applyFill="1" applyBorder="1" applyAlignment="1">
      <alignment horizontal="center" vertical="center"/>
    </xf>
    <xf numFmtId="175" fontId="27" fillId="0" borderId="10" xfId="717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6" fillId="0" borderId="31" xfId="222" applyBorder="1" applyAlignment="1">
      <alignment horizontal="center"/>
    </xf>
    <xf numFmtId="171" fontId="26" fillId="0" borderId="31" xfId="222" applyNumberFormat="1" applyBorder="1" applyAlignment="1">
      <alignment horizontal="center"/>
    </xf>
    <xf numFmtId="42" fontId="37" fillId="0" borderId="32" xfId="226" applyNumberFormat="1" applyFont="1" applyFill="1" applyBorder="1" applyAlignment="1">
      <alignment vertical="top"/>
    </xf>
    <xf numFmtId="0" fontId="87" fillId="0" borderId="30" xfId="222" applyFont="1" applyBorder="1" applyAlignment="1">
      <alignment horizontal="center" vertical="top" wrapText="1"/>
    </xf>
    <xf numFmtId="168" fontId="15" fillId="0" borderId="40" xfId="226" applyNumberFormat="1" applyFont="1" applyFill="1" applyBorder="1" applyAlignment="1">
      <alignment horizontal="center"/>
    </xf>
    <xf numFmtId="168" fontId="42" fillId="0" borderId="78" xfId="226" applyNumberFormat="1" applyFont="1" applyFill="1" applyBorder="1" applyAlignment="1">
      <alignment vertical="top"/>
    </xf>
    <xf numFmtId="0" fontId="42" fillId="9" borderId="43" xfId="222" applyFont="1" applyFill="1" applyBorder="1" applyAlignment="1">
      <alignment horizontal="center" vertical="top" wrapText="1"/>
    </xf>
    <xf numFmtId="0" fontId="44" fillId="0" borderId="36" xfId="222" applyFont="1" applyBorder="1" applyAlignment="1">
      <alignment horizontal="center" vertical="top" wrapText="1"/>
    </xf>
    <xf numFmtId="42" fontId="52" fillId="0" borderId="39" xfId="226" applyNumberFormat="1" applyFont="1" applyFill="1" applyBorder="1" applyAlignment="1">
      <alignment vertical="top"/>
    </xf>
    <xf numFmtId="167" fontId="26" fillId="0" borderId="66" xfId="226" applyNumberFormat="1" applyFont="1" applyFill="1" applyBorder="1"/>
    <xf numFmtId="42" fontId="37" fillId="9" borderId="54" xfId="226" applyNumberFormat="1" applyFont="1" applyFill="1" applyBorder="1" applyAlignment="1">
      <alignment vertical="top"/>
    </xf>
    <xf numFmtId="42" fontId="37" fillId="0" borderId="43" xfId="226" applyNumberFormat="1" applyFont="1" applyFill="1" applyBorder="1" applyAlignment="1">
      <alignment vertical="top"/>
    </xf>
    <xf numFmtId="42" fontId="37" fillId="0" borderId="36" xfId="226" applyNumberFormat="1" applyFont="1" applyFill="1" applyBorder="1" applyAlignment="1">
      <alignment vertical="top"/>
    </xf>
    <xf numFmtId="42" fontId="52" fillId="0" borderId="36" xfId="226" applyNumberFormat="1" applyFont="1" applyFill="1" applyBorder="1" applyAlignment="1">
      <alignment vertical="top"/>
    </xf>
    <xf numFmtId="42" fontId="52" fillId="0" borderId="43" xfId="226" applyNumberFormat="1" applyFont="1" applyFill="1" applyBorder="1" applyAlignment="1">
      <alignment vertical="top"/>
    </xf>
    <xf numFmtId="167" fontId="52" fillId="0" borderId="39" xfId="226" applyNumberFormat="1" applyFont="1" applyFill="1" applyBorder="1" applyAlignment="1">
      <alignment vertical="top"/>
    </xf>
    <xf numFmtId="167" fontId="53" fillId="0" borderId="39" xfId="226" applyNumberFormat="1" applyFont="1" applyFill="1" applyBorder="1" applyAlignment="1">
      <alignment horizontal="center"/>
    </xf>
    <xf numFmtId="167" fontId="53" fillId="0" borderId="43" xfId="226" applyNumberFormat="1" applyFont="1" applyFill="1" applyBorder="1" applyAlignment="1">
      <alignment horizontal="center"/>
    </xf>
    <xf numFmtId="167" fontId="52" fillId="0" borderId="36" xfId="226" applyNumberFormat="1" applyFont="1" applyFill="1" applyBorder="1" applyAlignment="1">
      <alignment vertical="top"/>
    </xf>
    <xf numFmtId="0" fontId="52" fillId="3" borderId="30" xfId="222" applyFont="1" applyFill="1" applyBorder="1" applyAlignment="1">
      <alignment horizontal="left" wrapText="1"/>
    </xf>
    <xf numFmtId="0" fontId="52" fillId="3" borderId="30" xfId="222" applyFont="1" applyFill="1" applyBorder="1" applyAlignment="1">
      <alignment vertical="top"/>
    </xf>
    <xf numFmtId="0" fontId="52" fillId="3" borderId="34" xfId="222" applyFont="1" applyFill="1" applyBorder="1" applyAlignment="1">
      <alignment horizontal="center" vertical="top" wrapText="1"/>
    </xf>
    <xf numFmtId="171" fontId="53" fillId="3" borderId="30" xfId="222" applyNumberFormat="1" applyFont="1" applyFill="1" applyBorder="1" applyAlignment="1">
      <alignment horizontal="center"/>
    </xf>
    <xf numFmtId="171" fontId="53" fillId="3" borderId="37" xfId="222" applyNumberFormat="1" applyFont="1" applyFill="1" applyBorder="1" applyAlignment="1">
      <alignment horizontal="center"/>
    </xf>
    <xf numFmtId="42" fontId="52" fillId="3" borderId="39" xfId="226" applyNumberFormat="1" applyFont="1" applyFill="1" applyBorder="1" applyAlignment="1">
      <alignment vertical="top"/>
    </xf>
    <xf numFmtId="0" fontId="27" fillId="0" borderId="34" xfId="222" applyFont="1" applyBorder="1"/>
    <xf numFmtId="166" fontId="27" fillId="0" borderId="30" xfId="225" applyNumberFormat="1" applyFont="1" applyFill="1" applyBorder="1" applyAlignment="1">
      <alignment horizontal="right"/>
    </xf>
    <xf numFmtId="166" fontId="27" fillId="0" borderId="38" xfId="225" applyNumberFormat="1" applyFont="1" applyFill="1" applyBorder="1" applyAlignment="1">
      <alignment horizontal="right"/>
    </xf>
    <xf numFmtId="166" fontId="27" fillId="0" borderId="31" xfId="225" applyNumberFormat="1" applyFont="1" applyFill="1" applyBorder="1" applyAlignment="1">
      <alignment horizontal="right"/>
    </xf>
    <xf numFmtId="166" fontId="44" fillId="0" borderId="30" xfId="225" applyNumberFormat="1" applyFont="1" applyFill="1" applyBorder="1" applyAlignment="1">
      <alignment vertical="top"/>
    </xf>
    <xf numFmtId="0" fontId="27" fillId="0" borderId="48" xfId="222" applyFont="1" applyBorder="1"/>
    <xf numFmtId="167" fontId="27" fillId="0" borderId="0" xfId="222" applyNumberFormat="1" applyFont="1"/>
    <xf numFmtId="167" fontId="27" fillId="0" borderId="49" xfId="222" applyNumberFormat="1" applyFont="1" applyBorder="1"/>
    <xf numFmtId="167" fontId="44" fillId="0" borderId="34" xfId="226" applyNumberFormat="1" applyFont="1" applyFill="1" applyBorder="1" applyAlignment="1">
      <alignment vertical="top"/>
    </xf>
    <xf numFmtId="167" fontId="44" fillId="0" borderId="31" xfId="226" applyNumberFormat="1" applyFont="1" applyFill="1" applyBorder="1" applyAlignment="1">
      <alignment vertical="top"/>
    </xf>
    <xf numFmtId="167" fontId="44" fillId="0" borderId="30" xfId="226" applyNumberFormat="1" applyFont="1" applyFill="1" applyBorder="1" applyAlignment="1">
      <alignment vertical="top"/>
    </xf>
    <xf numFmtId="167" fontId="42" fillId="0" borderId="32" xfId="226" applyNumberFormat="1" applyFont="1" applyFill="1" applyBorder="1" applyAlignment="1">
      <alignment horizontal="center" vertical="top"/>
    </xf>
    <xf numFmtId="42" fontId="37" fillId="0" borderId="77" xfId="226" applyNumberFormat="1" applyFont="1" applyFill="1" applyBorder="1" applyAlignment="1">
      <alignment vertical="top"/>
    </xf>
    <xf numFmtId="171" fontId="26" fillId="0" borderId="38" xfId="222" applyNumberFormat="1" applyBorder="1" applyAlignment="1">
      <alignment horizontal="center"/>
    </xf>
    <xf numFmtId="171" fontId="26" fillId="0" borderId="41" xfId="222" applyNumberFormat="1" applyBorder="1" applyAlignment="1">
      <alignment horizontal="center"/>
    </xf>
    <xf numFmtId="171" fontId="15" fillId="0" borderId="0" xfId="222" applyNumberFormat="1" applyFont="1" applyAlignment="1">
      <alignment horizontal="center"/>
    </xf>
    <xf numFmtId="171" fontId="26" fillId="0" borderId="10" xfId="222" applyNumberFormat="1" applyBorder="1" applyAlignment="1">
      <alignment horizontal="center"/>
    </xf>
    <xf numFmtId="42" fontId="37" fillId="0" borderId="79" xfId="226" applyNumberFormat="1" applyFont="1" applyFill="1" applyBorder="1" applyAlignment="1">
      <alignment vertical="top"/>
    </xf>
    <xf numFmtId="168" fontId="15" fillId="0" borderId="42" xfId="226" applyNumberFormat="1" applyFont="1" applyFill="1" applyBorder="1" applyAlignment="1">
      <alignment horizontal="center"/>
    </xf>
    <xf numFmtId="168" fontId="15" fillId="0" borderId="31" xfId="226" applyNumberFormat="1" applyFont="1" applyFill="1" applyBorder="1" applyAlignment="1">
      <alignment horizontal="center"/>
    </xf>
    <xf numFmtId="6" fontId="0" fillId="0" borderId="0" xfId="718" applyNumberFormat="1" applyFont="1" applyFill="1" applyBorder="1" applyAlignment="1"/>
    <xf numFmtId="167" fontId="61" fillId="0" borderId="0" xfId="1" applyNumberFormat="1" applyFont="1" applyFill="1" applyAlignment="1">
      <alignment horizontal="right"/>
    </xf>
    <xf numFmtId="0" fontId="64" fillId="3" borderId="10" xfId="0" applyFont="1" applyFill="1" applyBorder="1" applyAlignment="1">
      <alignment horizontal="center"/>
    </xf>
    <xf numFmtId="0" fontId="29" fillId="0" borderId="0" xfId="222" applyFont="1" applyAlignment="1">
      <alignment horizontal="left"/>
    </xf>
    <xf numFmtId="0" fontId="29" fillId="0" borderId="0" xfId="222" applyFont="1" applyAlignment="1">
      <alignment horizontal="center"/>
    </xf>
    <xf numFmtId="167" fontId="49" fillId="0" borderId="0" xfId="718" applyNumberFormat="1" applyFont="1" applyFill="1" applyBorder="1" applyAlignment="1" applyProtection="1"/>
    <xf numFmtId="167" fontId="49" fillId="0" borderId="0" xfId="718" applyNumberFormat="1" applyFont="1" applyFill="1" applyBorder="1" applyAlignment="1" applyProtection="1">
      <alignment horizontal="center"/>
    </xf>
    <xf numFmtId="166" fontId="53" fillId="3" borderId="37" xfId="222" applyNumberFormat="1" applyFont="1" applyFill="1" applyBorder="1" applyAlignment="1">
      <alignment horizontal="center"/>
    </xf>
    <xf numFmtId="0" fontId="61" fillId="0" borderId="0" xfId="1" applyNumberFormat="1" applyFont="1" applyAlignment="1">
      <alignment horizontal="center"/>
    </xf>
    <xf numFmtId="167" fontId="51" fillId="0" borderId="0" xfId="226" applyNumberFormat="1" applyFont="1" applyBorder="1"/>
    <xf numFmtId="167" fontId="51" fillId="0" borderId="0" xfId="0" applyNumberFormat="1" applyFont="1"/>
    <xf numFmtId="167" fontId="51" fillId="0" borderId="0" xfId="1" applyNumberFormat="1" applyFont="1" applyFill="1" applyBorder="1"/>
    <xf numFmtId="0" fontId="55" fillId="2" borderId="0" xfId="717" applyFont="1" applyFill="1" applyAlignment="1"/>
    <xf numFmtId="166" fontId="55" fillId="2" borderId="0" xfId="717" applyNumberFormat="1" applyFont="1" applyFill="1" applyAlignment="1"/>
    <xf numFmtId="0" fontId="27" fillId="2" borderId="0" xfId="717" applyFont="1" applyFill="1" applyAlignment="1">
      <alignment horizontal="center"/>
    </xf>
    <xf numFmtId="0" fontId="27" fillId="3" borderId="0" xfId="717" applyFont="1" applyFill="1" applyAlignment="1">
      <alignment horizontal="center"/>
    </xf>
    <xf numFmtId="167" fontId="26" fillId="3" borderId="0" xfId="717" applyNumberFormat="1" applyFill="1" applyAlignment="1"/>
    <xf numFmtId="6" fontId="27" fillId="0" borderId="0" xfId="718" applyNumberFormat="1" applyFont="1" applyFill="1" applyBorder="1" applyAlignment="1"/>
    <xf numFmtId="166" fontId="53" fillId="0" borderId="9" xfId="718" applyNumberFormat="1" applyFont="1" applyFill="1" applyBorder="1" applyAlignment="1"/>
    <xf numFmtId="178" fontId="49" fillId="0" borderId="12" xfId="718" applyNumberFormat="1" applyFont="1" applyFill="1" applyBorder="1" applyAlignment="1" applyProtection="1">
      <alignment horizontal="center"/>
    </xf>
    <xf numFmtId="178" fontId="49" fillId="0" borderId="10" xfId="718" applyNumberFormat="1" applyFont="1" applyFill="1" applyBorder="1" applyAlignment="1" applyProtection="1">
      <alignment horizontal="center"/>
    </xf>
    <xf numFmtId="6" fontId="27" fillId="0" borderId="71" xfId="718" applyNumberFormat="1" applyFont="1" applyFill="1" applyBorder="1" applyAlignment="1"/>
    <xf numFmtId="0" fontId="92" fillId="0" borderId="0" xfId="0" applyFont="1"/>
    <xf numFmtId="9" fontId="93" fillId="0" borderId="0" xfId="2" applyFont="1"/>
    <xf numFmtId="44" fontId="92" fillId="0" borderId="0" xfId="0" applyNumberFormat="1" applyFont="1"/>
    <xf numFmtId="9" fontId="93" fillId="0" borderId="0" xfId="2" applyFont="1" applyFill="1"/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0" fontId="37" fillId="0" borderId="34" xfId="222" applyFont="1" applyBorder="1" applyAlignment="1">
      <alignment horizontal="center" vertical="top" wrapText="1"/>
    </xf>
    <xf numFmtId="0" fontId="3" fillId="0" borderId="0" xfId="0" applyFont="1"/>
    <xf numFmtId="0" fontId="84" fillId="0" borderId="0" xfId="0" applyFont="1" applyAlignment="1">
      <alignment horizontal="center"/>
    </xf>
    <xf numFmtId="0" fontId="27" fillId="12" borderId="0" xfId="222" applyFont="1" applyFill="1" applyAlignment="1">
      <alignment horizontal="left"/>
    </xf>
    <xf numFmtId="0" fontId="97" fillId="0" borderId="0" xfId="224" applyFont="1" applyAlignment="1" applyProtection="1"/>
    <xf numFmtId="0" fontId="4" fillId="0" borderId="0" xfId="0" applyFont="1"/>
    <xf numFmtId="167" fontId="27" fillId="0" borderId="14" xfId="1" applyNumberFormat="1" applyFont="1" applyBorder="1" applyAlignment="1">
      <alignment horizontal="center"/>
    </xf>
    <xf numFmtId="167" fontId="27" fillId="0" borderId="61" xfId="1" applyNumberFormat="1" applyFont="1" applyBorder="1" applyAlignment="1">
      <alignment horizontal="center"/>
    </xf>
    <xf numFmtId="166" fontId="51" fillId="0" borderId="0" xfId="718" applyNumberFormat="1" applyFont="1" applyBorder="1" applyAlignment="1"/>
    <xf numFmtId="0" fontId="2" fillId="0" borderId="0" xfId="2377"/>
    <xf numFmtId="166" fontId="2" fillId="0" borderId="0" xfId="2377" applyNumberFormat="1"/>
    <xf numFmtId="0" fontId="2" fillId="2" borderId="0" xfId="2377" applyFill="1"/>
    <xf numFmtId="167" fontId="8" fillId="3" borderId="1" xfId="1" applyNumberFormat="1" applyFont="1" applyFill="1" applyBorder="1" applyAlignment="1">
      <alignment vertical="center"/>
    </xf>
    <xf numFmtId="167" fontId="7" fillId="0" borderId="1" xfId="1" applyNumberFormat="1" applyFont="1" applyFill="1" applyBorder="1" applyAlignment="1">
      <alignment vertical="center"/>
    </xf>
    <xf numFmtId="167" fontId="7" fillId="0" borderId="2" xfId="1" applyNumberFormat="1" applyFont="1" applyFill="1" applyBorder="1" applyAlignment="1">
      <alignment vertical="center"/>
    </xf>
    <xf numFmtId="0" fontId="99" fillId="0" borderId="1" xfId="0" applyFont="1" applyBorder="1" applyAlignment="1">
      <alignment vertical="center"/>
    </xf>
    <xf numFmtId="14" fontId="99" fillId="0" borderId="1" xfId="0" applyNumberFormat="1" applyFont="1" applyBorder="1" applyAlignment="1">
      <alignment horizontal="center" vertical="center"/>
    </xf>
    <xf numFmtId="166" fontId="99" fillId="0" borderId="1" xfId="0" applyNumberFormat="1" applyFont="1" applyBorder="1" applyAlignment="1">
      <alignment horizontal="center" vertical="center"/>
    </xf>
    <xf numFmtId="0" fontId="18" fillId="3" borderId="10" xfId="0" applyFont="1" applyFill="1" applyBorder="1" applyAlignment="1">
      <alignment horizontal="center"/>
    </xf>
    <xf numFmtId="167" fontId="24" fillId="0" borderId="1" xfId="1" applyNumberFormat="1" applyFont="1" applyFill="1" applyBorder="1" applyAlignment="1">
      <alignment vertical="center"/>
    </xf>
    <xf numFmtId="166" fontId="2" fillId="0" borderId="9" xfId="2377" applyNumberFormat="1" applyBorder="1"/>
    <xf numFmtId="0" fontId="84" fillId="0" borderId="0" xfId="2377" applyFont="1"/>
    <xf numFmtId="0" fontId="84" fillId="0" borderId="0" xfId="2377" applyFont="1" applyAlignment="1">
      <alignment horizontal="center"/>
    </xf>
    <xf numFmtId="0" fontId="2" fillId="0" borderId="0" xfId="2377" applyAlignment="1">
      <alignment horizontal="center"/>
    </xf>
    <xf numFmtId="166" fontId="84" fillId="0" borderId="0" xfId="2377" applyNumberFormat="1" applyFont="1"/>
    <xf numFmtId="9" fontId="2" fillId="0" borderId="0" xfId="2" applyFont="1"/>
    <xf numFmtId="0" fontId="2" fillId="0" borderId="8" xfId="2377" applyBorder="1" applyAlignment="1">
      <alignment horizontal="center"/>
    </xf>
    <xf numFmtId="0" fontId="2" fillId="0" borderId="9" xfId="2377" applyBorder="1" applyAlignment="1">
      <alignment horizontal="center"/>
    </xf>
    <xf numFmtId="0" fontId="9" fillId="0" borderId="5" xfId="0" applyFont="1" applyBorder="1" applyAlignment="1">
      <alignment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166" fontId="9" fillId="0" borderId="11" xfId="0" applyNumberFormat="1" applyFont="1" applyBorder="1"/>
    <xf numFmtId="166" fontId="9" fillId="0" borderId="8" xfId="0" applyNumberFormat="1" applyFont="1" applyBorder="1"/>
    <xf numFmtId="9" fontId="8" fillId="0" borderId="0" xfId="0" applyNumberFormat="1" applyFont="1" applyAlignment="1">
      <alignment horizontal="center"/>
    </xf>
    <xf numFmtId="166" fontId="7" fillId="0" borderId="0" xfId="0" applyNumberFormat="1" applyFont="1"/>
    <xf numFmtId="167" fontId="7" fillId="0" borderId="0" xfId="0" applyNumberFormat="1" applyFont="1"/>
    <xf numFmtId="173" fontId="27" fillId="0" borderId="10" xfId="1" applyNumberFormat="1" applyFont="1" applyFill="1" applyBorder="1" applyAlignment="1">
      <alignment horizontal="center"/>
    </xf>
    <xf numFmtId="166" fontId="11" fillId="0" borderId="0" xfId="0" applyNumberFormat="1" applyFont="1"/>
    <xf numFmtId="166" fontId="24" fillId="0" borderId="0" xfId="1" applyNumberFormat="1" applyFont="1"/>
    <xf numFmtId="0" fontId="53" fillId="0" borderId="0" xfId="0" applyFont="1" applyAlignment="1">
      <alignment horizontal="center"/>
    </xf>
    <xf numFmtId="167" fontId="27" fillId="0" borderId="0" xfId="1" applyNumberFormat="1" applyFont="1" applyFill="1" applyBorder="1" applyAlignment="1"/>
    <xf numFmtId="167" fontId="0" fillId="0" borderId="11" xfId="1" applyNumberFormat="1" applyFont="1" applyFill="1" applyBorder="1" applyAlignment="1"/>
    <xf numFmtId="167" fontId="27" fillId="0" borderId="11" xfId="1" applyNumberFormat="1" applyFont="1" applyFill="1" applyBorder="1" applyAlignment="1"/>
    <xf numFmtId="9" fontId="51" fillId="3" borderId="0" xfId="2" applyFont="1" applyFill="1" applyAlignment="1">
      <alignment horizontal="center"/>
    </xf>
    <xf numFmtId="167" fontId="34" fillId="3" borderId="0" xfId="226" applyNumberFormat="1" applyFont="1" applyFill="1" applyBorder="1"/>
    <xf numFmtId="167" fontId="51" fillId="3" borderId="0" xfId="1" applyNumberFormat="1" applyFont="1" applyFill="1"/>
    <xf numFmtId="0" fontId="51" fillId="0" borderId="0" xfId="222" applyFont="1" applyAlignment="1">
      <alignment horizontal="left"/>
    </xf>
    <xf numFmtId="167" fontId="51" fillId="0" borderId="0" xfId="226" applyNumberFormat="1" applyFont="1"/>
    <xf numFmtId="167" fontId="26" fillId="3" borderId="0" xfId="226" applyNumberFormat="1" applyFont="1" applyFill="1"/>
    <xf numFmtId="166" fontId="51" fillId="3" borderId="0" xfId="0" applyNumberFormat="1" applyFont="1" applyFill="1"/>
    <xf numFmtId="0" fontId="52" fillId="3" borderId="30" xfId="222" applyFont="1" applyFill="1" applyBorder="1" applyAlignment="1">
      <alignment horizontal="left" vertical="center" wrapText="1"/>
    </xf>
    <xf numFmtId="0" fontId="44" fillId="0" borderId="34" xfId="222" applyFont="1" applyBorder="1" applyAlignment="1">
      <alignment horizontal="left" vertical="top" wrapText="1"/>
    </xf>
    <xf numFmtId="0" fontId="37" fillId="0" borderId="34" xfId="222" applyFont="1" applyBorder="1" applyAlignment="1">
      <alignment horizontal="left" vertical="top" wrapText="1"/>
    </xf>
    <xf numFmtId="0" fontId="52" fillId="3" borderId="34" xfId="222" applyFont="1" applyFill="1" applyBorder="1" applyAlignment="1">
      <alignment horizontal="left" vertical="top" wrapText="1"/>
    </xf>
    <xf numFmtId="167" fontId="26" fillId="0" borderId="0" xfId="226" applyNumberFormat="1" applyFont="1" applyFill="1" applyAlignment="1">
      <alignment horizontal="left"/>
    </xf>
    <xf numFmtId="0" fontId="26" fillId="9" borderId="30" xfId="222" applyFill="1" applyBorder="1" applyAlignment="1">
      <alignment horizontal="left"/>
    </xf>
    <xf numFmtId="0" fontId="26" fillId="0" borderId="31" xfId="222" applyBorder="1" applyAlignment="1">
      <alignment horizontal="left"/>
    </xf>
    <xf numFmtId="0" fontId="37" fillId="0" borderId="30" xfId="222" applyFont="1" applyBorder="1" applyAlignment="1">
      <alignment horizontal="left" vertical="top"/>
    </xf>
    <xf numFmtId="0" fontId="26" fillId="0" borderId="37" xfId="222" applyBorder="1" applyAlignment="1">
      <alignment horizontal="left"/>
    </xf>
    <xf numFmtId="0" fontId="15" fillId="0" borderId="37" xfId="222" applyFont="1" applyBorder="1" applyAlignment="1">
      <alignment horizontal="left"/>
    </xf>
    <xf numFmtId="0" fontId="26" fillId="9" borderId="37" xfId="222" applyFill="1" applyBorder="1" applyAlignment="1">
      <alignment horizontal="left"/>
    </xf>
    <xf numFmtId="0" fontId="26" fillId="0" borderId="32" xfId="222" applyBorder="1" applyAlignment="1">
      <alignment horizontal="left"/>
    </xf>
    <xf numFmtId="166" fontId="26" fillId="0" borderId="0" xfId="226" applyNumberFormat="1" applyFont="1" applyFill="1"/>
    <xf numFmtId="44" fontId="51" fillId="3" borderId="0" xfId="226" applyNumberFormat="1" applyFont="1" applyFill="1"/>
    <xf numFmtId="166" fontId="26" fillId="0" borderId="11" xfId="222" applyNumberFormat="1" applyBorder="1"/>
    <xf numFmtId="37" fontId="51" fillId="0" borderId="0" xfId="222" applyNumberFormat="1" applyFont="1"/>
    <xf numFmtId="166" fontId="34" fillId="0" borderId="0" xfId="222" applyNumberFormat="1" applyFont="1"/>
    <xf numFmtId="0" fontId="61" fillId="0" borderId="0" xfId="222" applyFont="1" applyAlignment="1">
      <alignment horizontal="center"/>
    </xf>
    <xf numFmtId="167" fontId="51" fillId="0" borderId="0" xfId="222" applyNumberFormat="1" applyFont="1"/>
    <xf numFmtId="167" fontId="100" fillId="0" borderId="53" xfId="226" applyNumberFormat="1" applyFont="1" applyFill="1" applyBorder="1" applyAlignment="1">
      <alignment vertical="top"/>
    </xf>
    <xf numFmtId="167" fontId="100" fillId="0" borderId="47" xfId="226" applyNumberFormat="1" applyFont="1" applyFill="1" applyBorder="1" applyAlignment="1">
      <alignment vertical="top"/>
    </xf>
    <xf numFmtId="171" fontId="15" fillId="3" borderId="0" xfId="717" applyNumberFormat="1" applyFont="1" applyFill="1" applyAlignment="1">
      <alignment horizontal="center"/>
    </xf>
    <xf numFmtId="167" fontId="15" fillId="3" borderId="0" xfId="718" applyNumberFormat="1" applyFont="1" applyFill="1" applyAlignment="1"/>
    <xf numFmtId="167" fontId="15" fillId="3" borderId="0" xfId="1" applyNumberFormat="1" applyFont="1" applyFill="1" applyAlignment="1"/>
    <xf numFmtId="0" fontId="53" fillId="2" borderId="0" xfId="717" applyFont="1" applyFill="1" applyAlignment="1"/>
    <xf numFmtId="0" fontId="34" fillId="3" borderId="0" xfId="222" applyFont="1" applyFill="1"/>
    <xf numFmtId="171" fontId="34" fillId="3" borderId="0" xfId="222" applyNumberFormat="1" applyFont="1" applyFill="1" applyAlignment="1">
      <alignment horizontal="center"/>
    </xf>
    <xf numFmtId="0" fontId="34" fillId="0" borderId="0" xfId="222" applyFont="1" applyAlignment="1">
      <alignment wrapText="1"/>
    </xf>
    <xf numFmtId="37" fontId="28" fillId="0" borderId="0" xfId="225" applyNumberFormat="1" applyFont="1" applyFill="1" applyBorder="1"/>
    <xf numFmtId="37" fontId="15" fillId="0" borderId="0" xfId="225" applyNumberFormat="1" applyFont="1" applyFill="1" applyBorder="1"/>
    <xf numFmtId="38" fontId="26" fillId="0" borderId="10" xfId="222" applyNumberFormat="1" applyBorder="1"/>
    <xf numFmtId="169" fontId="28" fillId="0" borderId="10" xfId="223" applyNumberFormat="1" applyFont="1" applyBorder="1"/>
    <xf numFmtId="169" fontId="15" fillId="0" borderId="0" xfId="223" applyNumberFormat="1" applyFont="1"/>
    <xf numFmtId="0" fontId="34" fillId="0" borderId="0" xfId="222" applyFont="1" applyAlignment="1">
      <alignment horizontal="right"/>
    </xf>
    <xf numFmtId="165" fontId="51" fillId="0" borderId="9" xfId="718" applyNumberFormat="1" applyFont="1" applyBorder="1" applyAlignment="1"/>
    <xf numFmtId="9" fontId="51" fillId="0" borderId="9" xfId="2" applyFont="1" applyBorder="1" applyAlignment="1"/>
    <xf numFmtId="174" fontId="49" fillId="0" borderId="9" xfId="718" applyNumberFormat="1" applyFont="1" applyFill="1" applyBorder="1" applyAlignment="1" applyProtection="1">
      <alignment horizontal="center"/>
    </xf>
    <xf numFmtId="6" fontId="27" fillId="0" borderId="62" xfId="718" applyNumberFormat="1" applyFont="1" applyFill="1" applyBorder="1" applyAlignment="1"/>
    <xf numFmtId="9" fontId="53" fillId="0" borderId="9" xfId="2" applyFont="1" applyFill="1" applyBorder="1" applyAlignment="1"/>
    <xf numFmtId="6" fontId="50" fillId="0" borderId="9" xfId="718" applyNumberFormat="1" applyFont="1" applyBorder="1" applyAlignment="1"/>
    <xf numFmtId="166" fontId="26" fillId="0" borderId="8" xfId="718" applyNumberFormat="1" applyFont="1" applyBorder="1" applyAlignment="1"/>
    <xf numFmtId="9" fontId="51" fillId="0" borderId="0" xfId="2" applyFont="1"/>
    <xf numFmtId="166" fontId="50" fillId="0" borderId="9" xfId="718" applyNumberFormat="1" applyFont="1" applyBorder="1" applyAlignment="1"/>
    <xf numFmtId="0" fontId="50" fillId="0" borderId="0" xfId="0" applyFont="1" applyAlignment="1">
      <alignment horizontal="right"/>
    </xf>
    <xf numFmtId="6" fontId="27" fillId="0" borderId="72" xfId="718" applyNumberFormat="1" applyFont="1" applyFill="1" applyBorder="1" applyAlignment="1"/>
    <xf numFmtId="6" fontId="82" fillId="0" borderId="67" xfId="718" applyNumberFormat="1" applyFont="1" applyFill="1" applyBorder="1" applyAlignment="1"/>
    <xf numFmtId="6" fontId="51" fillId="0" borderId="0" xfId="0" applyNumberFormat="1" applyFont="1"/>
    <xf numFmtId="0" fontId="93" fillId="0" borderId="0" xfId="0" applyFont="1"/>
    <xf numFmtId="9" fontId="26" fillId="0" borderId="11" xfId="2" applyFont="1" applyFill="1" applyBorder="1" applyAlignment="1"/>
    <xf numFmtId="166" fontId="0" fillId="0" borderId="0" xfId="718" applyNumberFormat="1" applyFont="1" applyFill="1" applyBorder="1" applyAlignment="1"/>
    <xf numFmtId="166" fontId="4" fillId="0" borderId="14" xfId="718" applyNumberFormat="1" applyFont="1" applyFill="1" applyBorder="1" applyAlignment="1"/>
    <xf numFmtId="0" fontId="26" fillId="0" borderId="9" xfId="717" applyBorder="1" applyAlignment="1"/>
    <xf numFmtId="166" fontId="0" fillId="0" borderId="61" xfId="718" applyNumberFormat="1" applyFont="1" applyFill="1" applyBorder="1" applyAlignment="1"/>
    <xf numFmtId="166" fontId="0" fillId="0" borderId="9" xfId="718" applyNumberFormat="1" applyFont="1" applyFill="1" applyBorder="1" applyAlignment="1"/>
    <xf numFmtId="178" fontId="49" fillId="0" borderId="8" xfId="718" applyNumberFormat="1" applyFont="1" applyFill="1" applyBorder="1" applyAlignment="1" applyProtection="1">
      <alignment horizontal="center"/>
    </xf>
    <xf numFmtId="166" fontId="50" fillId="0" borderId="0" xfId="0" applyNumberFormat="1" applyFont="1"/>
    <xf numFmtId="0" fontId="51" fillId="0" borderId="0" xfId="0" applyFont="1" applyAlignment="1">
      <alignment horizontal="right"/>
    </xf>
    <xf numFmtId="178" fontId="50" fillId="0" borderId="0" xfId="0" applyNumberFormat="1" applyFont="1"/>
    <xf numFmtId="6" fontId="50" fillId="0" borderId="0" xfId="0" applyNumberFormat="1" applyFont="1"/>
    <xf numFmtId="0" fontId="52" fillId="15" borderId="34" xfId="222" applyFont="1" applyFill="1" applyBorder="1" applyAlignment="1">
      <alignment horizontal="left" vertical="top" wrapText="1"/>
    </xf>
    <xf numFmtId="42" fontId="52" fillId="15" borderId="39" xfId="226" applyNumberFormat="1" applyFont="1" applyFill="1" applyBorder="1" applyAlignment="1">
      <alignment vertical="top"/>
    </xf>
    <xf numFmtId="0" fontId="27" fillId="9" borderId="0" xfId="222" applyFont="1" applyFill="1"/>
    <xf numFmtId="37" fontId="26" fillId="2" borderId="0" xfId="226" applyNumberFormat="1" applyFont="1" applyFill="1" applyBorder="1"/>
    <xf numFmtId="167" fontId="34" fillId="0" borderId="0" xfId="1" applyNumberFormat="1" applyFont="1" applyFill="1" applyBorder="1" applyAlignment="1"/>
    <xf numFmtId="0" fontId="1" fillId="0" borderId="0" xfId="2377" applyFont="1"/>
    <xf numFmtId="0" fontId="1" fillId="0" borderId="0" xfId="2377" applyFont="1" applyAlignment="1">
      <alignment horizontal="center"/>
    </xf>
    <xf numFmtId="166" fontId="9" fillId="0" borderId="0" xfId="0" applyNumberFormat="1" applyFont="1"/>
    <xf numFmtId="167" fontId="16" fillId="2" borderId="1" xfId="1" applyNumberFormat="1" applyFont="1" applyFill="1" applyBorder="1" applyAlignment="1">
      <alignment horizontal="right"/>
    </xf>
    <xf numFmtId="0" fontId="2" fillId="0" borderId="0" xfId="2377" applyAlignment="1">
      <alignment wrapText="1"/>
    </xf>
    <xf numFmtId="0" fontId="1" fillId="0" borderId="10" xfId="2377" applyFont="1" applyBorder="1" applyAlignment="1">
      <alignment horizontal="center" wrapText="1"/>
    </xf>
    <xf numFmtId="9" fontId="2" fillId="0" borderId="0" xfId="2" applyFont="1" applyBorder="1" applyAlignment="1">
      <alignment horizontal="right"/>
    </xf>
    <xf numFmtId="9" fontId="84" fillId="0" borderId="0" xfId="2" applyFont="1" applyBorder="1" applyAlignment="1">
      <alignment horizontal="right"/>
    </xf>
    <xf numFmtId="166" fontId="84" fillId="0" borderId="66" xfId="2377" applyNumberFormat="1" applyFont="1" applyBorder="1"/>
    <xf numFmtId="0" fontId="1" fillId="2" borderId="0" xfId="2377" applyFont="1" applyFill="1" applyAlignment="1">
      <alignment horizontal="left"/>
    </xf>
    <xf numFmtId="0" fontId="1" fillId="0" borderId="0" xfId="2377" applyFont="1" applyAlignment="1">
      <alignment horizontal="left"/>
    </xf>
    <xf numFmtId="0" fontId="105" fillId="0" borderId="0" xfId="0" applyFont="1"/>
    <xf numFmtId="0" fontId="1" fillId="0" borderId="0" xfId="0" applyFont="1"/>
    <xf numFmtId="166" fontId="8" fillId="2" borderId="1" xfId="0" applyNumberFormat="1" applyFont="1" applyFill="1" applyBorder="1" applyAlignment="1">
      <alignment horizontal="center" vertical="center"/>
    </xf>
    <xf numFmtId="166" fontId="24" fillId="0" borderId="0" xfId="2566" applyNumberFormat="1" applyFont="1" applyAlignment="1">
      <alignment horizontal="center"/>
    </xf>
    <xf numFmtId="173" fontId="32" fillId="2" borderId="61" xfId="717" applyNumberFormat="1" applyFont="1" applyFill="1" applyBorder="1" applyAlignment="1">
      <alignment horizontal="center"/>
    </xf>
    <xf numFmtId="175" fontId="27" fillId="2" borderId="0" xfId="717" applyNumberFormat="1" applyFont="1" applyFill="1" applyAlignment="1">
      <alignment horizontal="center"/>
    </xf>
    <xf numFmtId="175" fontId="111" fillId="0" borderId="0" xfId="717" applyNumberFormat="1" applyFont="1" applyAlignment="1">
      <alignment horizontal="center"/>
    </xf>
    <xf numFmtId="9" fontId="34" fillId="0" borderId="0" xfId="2" applyFont="1" applyFill="1"/>
    <xf numFmtId="0" fontId="15" fillId="0" borderId="10" xfId="222" applyFont="1" applyBorder="1" applyAlignment="1">
      <alignment horizontal="center"/>
    </xf>
    <xf numFmtId="0" fontId="26" fillId="0" borderId="10" xfId="222" applyBorder="1" applyAlignment="1">
      <alignment horizontal="center"/>
    </xf>
    <xf numFmtId="169" fontId="15" fillId="15" borderId="36" xfId="223" applyNumberFormat="1" applyFont="1" applyFill="1" applyBorder="1" applyAlignment="1">
      <alignment horizontal="center"/>
    </xf>
    <xf numFmtId="169" fontId="15" fillId="0" borderId="36" xfId="223" applyNumberFormat="1" applyFont="1" applyFill="1" applyBorder="1" applyAlignment="1">
      <alignment horizontal="center"/>
    </xf>
    <xf numFmtId="0" fontId="112" fillId="15" borderId="0" xfId="0" applyFont="1" applyFill="1"/>
    <xf numFmtId="166" fontId="51" fillId="14" borderId="0" xfId="2566" applyNumberFormat="1" applyFont="1" applyFill="1"/>
    <xf numFmtId="0" fontId="51" fillId="15" borderId="0" xfId="222" applyFont="1" applyFill="1"/>
    <xf numFmtId="167" fontId="26" fillId="2" borderId="0" xfId="226" applyNumberFormat="1" applyFont="1" applyFill="1"/>
    <xf numFmtId="9" fontId="51" fillId="0" borderId="0" xfId="2" applyFont="1" applyFill="1"/>
    <xf numFmtId="0" fontId="89" fillId="2" borderId="10" xfId="0" applyFont="1" applyFill="1" applyBorder="1" applyAlignment="1">
      <alignment horizontal="centerContinuous"/>
    </xf>
    <xf numFmtId="0" fontId="30" fillId="2" borderId="0" xfId="717" applyFont="1" applyFill="1" applyAlignment="1"/>
    <xf numFmtId="167" fontId="15" fillId="15" borderId="0" xfId="1" applyNumberFormat="1" applyFont="1" applyFill="1" applyAlignment="1"/>
    <xf numFmtId="0" fontId="28" fillId="2" borderId="0" xfId="717" applyFont="1" applyFill="1" applyAlignment="1"/>
    <xf numFmtId="0" fontId="98" fillId="2" borderId="0" xfId="0" applyFont="1" applyFill="1"/>
    <xf numFmtId="0" fontId="10" fillId="2" borderId="0" xfId="0" applyFont="1" applyFill="1"/>
    <xf numFmtId="0" fontId="4" fillId="2" borderId="0" xfId="0" applyFont="1" applyFill="1"/>
    <xf numFmtId="9" fontId="67" fillId="0" borderId="80" xfId="2" applyFont="1" applyFill="1" applyBorder="1" applyAlignment="1" applyProtection="1"/>
    <xf numFmtId="9" fontId="67" fillId="0" borderId="81" xfId="2" applyFont="1" applyFill="1" applyBorder="1" applyAlignment="1" applyProtection="1"/>
    <xf numFmtId="9" fontId="68" fillId="0" borderId="81" xfId="2" applyFont="1" applyFill="1" applyBorder="1" applyAlignment="1">
      <alignment horizontal="center"/>
    </xf>
    <xf numFmtId="43" fontId="50" fillId="0" borderId="0" xfId="0" applyNumberFormat="1" applyFont="1"/>
    <xf numFmtId="6" fontId="27" fillId="15" borderId="14" xfId="717" applyNumberFormat="1" applyFont="1" applyFill="1" applyBorder="1" applyAlignment="1"/>
    <xf numFmtId="6" fontId="26" fillId="0" borderId="81" xfId="717" applyNumberFormat="1" applyBorder="1" applyAlignment="1"/>
    <xf numFmtId="167" fontId="53" fillId="0" borderId="0" xfId="1" applyNumberFormat="1" applyFont="1" applyFill="1" applyBorder="1" applyAlignment="1"/>
    <xf numFmtId="167" fontId="92" fillId="0" borderId="0" xfId="1" applyNumberFormat="1" applyFont="1" applyFill="1"/>
    <xf numFmtId="167" fontId="53" fillId="0" borderId="9" xfId="1" applyNumberFormat="1" applyFont="1" applyFill="1" applyBorder="1" applyAlignment="1"/>
    <xf numFmtId="9" fontId="49" fillId="0" borderId="0" xfId="2" applyFont="1" applyFill="1" applyBorder="1" applyAlignment="1" applyProtection="1"/>
    <xf numFmtId="9" fontId="49" fillId="0" borderId="66" xfId="2" applyFont="1" applyFill="1" applyBorder="1" applyAlignment="1" applyProtection="1"/>
    <xf numFmtId="9" fontId="32" fillId="0" borderId="9" xfId="2" applyFont="1" applyFill="1" applyBorder="1" applyAlignment="1" applyProtection="1"/>
    <xf numFmtId="9" fontId="92" fillId="0" borderId="0" xfId="2" applyFont="1" applyFill="1"/>
    <xf numFmtId="9" fontId="50" fillId="0" borderId="0" xfId="2" applyFont="1" applyFill="1"/>
    <xf numFmtId="9" fontId="49" fillId="0" borderId="9" xfId="2" applyFont="1" applyFill="1" applyBorder="1" applyAlignment="1" applyProtection="1"/>
    <xf numFmtId="167" fontId="50" fillId="0" borderId="0" xfId="1" applyNumberFormat="1" applyFont="1" applyFill="1"/>
    <xf numFmtId="167" fontId="93" fillId="0" borderId="0" xfId="1" applyNumberFormat="1" applyFont="1" applyFill="1"/>
    <xf numFmtId="167" fontId="15" fillId="0" borderId="0" xfId="1" applyNumberFormat="1" applyFont="1" applyFill="1" applyAlignment="1"/>
    <xf numFmtId="166" fontId="118" fillId="3" borderId="1" xfId="0" applyNumberFormat="1" applyFont="1" applyFill="1" applyBorder="1" applyAlignment="1">
      <alignment horizontal="center" vertical="center"/>
    </xf>
    <xf numFmtId="9" fontId="118" fillId="3" borderId="1" xfId="2" applyFont="1" applyFill="1" applyBorder="1" applyAlignment="1">
      <alignment horizontal="right" vertical="center"/>
    </xf>
    <xf numFmtId="176" fontId="63" fillId="13" borderId="63" xfId="718" applyNumberFormat="1" applyFont="1" applyFill="1" applyBorder="1" applyAlignment="1" applyProtection="1">
      <alignment horizontal="center"/>
    </xf>
    <xf numFmtId="176" fontId="63" fillId="13" borderId="73" xfId="718" applyNumberFormat="1" applyFont="1" applyFill="1" applyBorder="1" applyAlignment="1" applyProtection="1">
      <alignment horizontal="center"/>
    </xf>
    <xf numFmtId="176" fontId="63" fillId="13" borderId="64" xfId="718" applyNumberFormat="1" applyFont="1" applyFill="1" applyBorder="1" applyAlignment="1" applyProtection="1">
      <alignment horizontal="center"/>
    </xf>
    <xf numFmtId="0" fontId="94" fillId="0" borderId="12" xfId="2377" applyFont="1" applyBorder="1" applyAlignment="1">
      <alignment horizontal="center"/>
    </xf>
    <xf numFmtId="0" fontId="94" fillId="0" borderId="10" xfId="2377" applyFont="1" applyBorder="1" applyAlignment="1">
      <alignment horizontal="center"/>
    </xf>
    <xf numFmtId="0" fontId="27" fillId="0" borderId="10" xfId="222" applyFont="1" applyBorder="1" applyAlignment="1">
      <alignment horizontal="center"/>
    </xf>
  </cellXfs>
  <cellStyles count="2567">
    <cellStyle name="Comma" xfId="1" builtinId="3"/>
    <cellStyle name="Comma 2" xfId="226" xr:uid="{00000000-0005-0000-0000-000001000000}"/>
    <cellStyle name="Comma 3" xfId="718" xr:uid="{00000000-0005-0000-0000-000002000000}"/>
    <cellStyle name="Currency" xfId="2566" builtinId="4"/>
    <cellStyle name="Currency 2" xfId="225" xr:uid="{00000000-0005-0000-0000-000003000000}"/>
    <cellStyle name="Currency 3" xfId="720" xr:uid="{00000000-0005-0000-0000-000004000000}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38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98" builtinId="9" hidden="1"/>
    <cellStyle name="Followed Hyperlink" xfId="1499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4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1556" builtinId="9" hidden="1"/>
    <cellStyle name="Followed Hyperlink" xfId="1557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7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157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" xfId="1816" builtinId="9" hidden="1"/>
    <cellStyle name="Followed Hyperlink" xfId="1817" builtinId="9" hidden="1"/>
    <cellStyle name="Followed Hyperlink" xfId="1818" builtinId="9" hidden="1"/>
    <cellStyle name="Followed Hyperlink" xfId="1819" builtinId="9" hidden="1"/>
    <cellStyle name="Followed Hyperlink" xfId="1820" builtinId="9" hidden="1"/>
    <cellStyle name="Followed Hyperlink" xfId="1821" builtinId="9" hidden="1"/>
    <cellStyle name="Followed Hyperlink" xfId="1822" builtinId="9" hidden="1"/>
    <cellStyle name="Followed Hyperlink" xfId="1823" builtinId="9" hidden="1"/>
    <cellStyle name="Followed Hyperlink" xfId="1824" builtinId="9" hidden="1"/>
    <cellStyle name="Followed Hyperlink" xfId="1825" builtinId="9" hidden="1"/>
    <cellStyle name="Followed Hyperlink" xfId="1826" builtinId="9" hidden="1"/>
    <cellStyle name="Followed Hyperlink" xfId="1827" builtinId="9" hidden="1"/>
    <cellStyle name="Followed Hyperlink" xfId="1828" builtinId="9" hidden="1"/>
    <cellStyle name="Followed Hyperlink" xfId="1829" builtinId="9" hidden="1"/>
    <cellStyle name="Followed Hyperlink" xfId="1830" builtinId="9" hidden="1"/>
    <cellStyle name="Followed Hyperlink" xfId="1831" builtinId="9" hidden="1"/>
    <cellStyle name="Followed Hyperlink" xfId="1832" builtinId="9" hidden="1"/>
    <cellStyle name="Followed Hyperlink" xfId="1833" builtinId="9" hidden="1"/>
    <cellStyle name="Followed Hyperlink" xfId="1834" builtinId="9" hidden="1"/>
    <cellStyle name="Followed Hyperlink" xfId="1835" builtinId="9" hidden="1"/>
    <cellStyle name="Followed Hyperlink" xfId="1836" builtinId="9" hidden="1"/>
    <cellStyle name="Followed Hyperlink" xfId="1837" builtinId="9" hidden="1"/>
    <cellStyle name="Followed Hyperlink" xfId="1838" builtinId="9" hidden="1"/>
    <cellStyle name="Followed Hyperlink" xfId="1839" builtinId="9" hidden="1"/>
    <cellStyle name="Followed Hyperlink" xfId="1840" builtinId="9" hidden="1"/>
    <cellStyle name="Followed Hyperlink" xfId="1841" builtinId="9" hidden="1"/>
    <cellStyle name="Followed Hyperlink" xfId="1842" builtinId="9" hidden="1"/>
    <cellStyle name="Followed Hyperlink" xfId="1843" builtinId="9" hidden="1"/>
    <cellStyle name="Followed Hyperlink" xfId="1844" builtinId="9" hidden="1"/>
    <cellStyle name="Followed Hyperlink" xfId="1845" builtinId="9" hidden="1"/>
    <cellStyle name="Followed Hyperlink" xfId="1846" builtinId="9" hidden="1"/>
    <cellStyle name="Followed Hyperlink" xfId="1847" builtinId="9" hidden="1"/>
    <cellStyle name="Followed Hyperlink" xfId="1848" builtinId="9" hidden="1"/>
    <cellStyle name="Followed Hyperlink" xfId="1849" builtinId="9" hidden="1"/>
    <cellStyle name="Followed Hyperlink" xfId="1850" builtinId="9" hidden="1"/>
    <cellStyle name="Followed Hyperlink" xfId="1851" builtinId="9" hidden="1"/>
    <cellStyle name="Followed Hyperlink" xfId="1852" builtinId="9" hidden="1"/>
    <cellStyle name="Followed Hyperlink" xfId="1853" builtinId="9" hidden="1"/>
    <cellStyle name="Followed Hyperlink" xfId="1854" builtinId="9" hidden="1"/>
    <cellStyle name="Followed Hyperlink" xfId="1855" builtinId="9" hidden="1"/>
    <cellStyle name="Followed Hyperlink" xfId="1856" builtinId="9" hidden="1"/>
    <cellStyle name="Followed Hyperlink" xfId="1857" builtinId="9" hidden="1"/>
    <cellStyle name="Followed Hyperlink" xfId="1858" builtinId="9" hidden="1"/>
    <cellStyle name="Followed Hyperlink" xfId="1859" builtinId="9" hidden="1"/>
    <cellStyle name="Followed Hyperlink" xfId="1860" builtinId="9" hidden="1"/>
    <cellStyle name="Followed Hyperlink" xfId="1861" builtinId="9" hidden="1"/>
    <cellStyle name="Followed Hyperlink" xfId="1862" builtinId="9" hidden="1"/>
    <cellStyle name="Followed Hyperlink" xfId="1863" builtinId="9" hidden="1"/>
    <cellStyle name="Followed Hyperlink" xfId="1864" builtinId="9" hidden="1"/>
    <cellStyle name="Followed Hyperlink" xfId="1865" builtinId="9" hidden="1"/>
    <cellStyle name="Followed Hyperlink" xfId="1866" builtinId="9" hidden="1"/>
    <cellStyle name="Followed Hyperlink" xfId="1867" builtinId="9" hidden="1"/>
    <cellStyle name="Followed Hyperlink" xfId="1868" builtinId="9" hidden="1"/>
    <cellStyle name="Followed Hyperlink" xfId="1869" builtinId="9" hidden="1"/>
    <cellStyle name="Followed Hyperlink" xfId="1870" builtinId="9" hidden="1"/>
    <cellStyle name="Followed Hyperlink" xfId="1871" builtinId="9" hidden="1"/>
    <cellStyle name="Followed Hyperlink" xfId="1872" builtinId="9" hidden="1"/>
    <cellStyle name="Followed Hyperlink" xfId="1873" builtinId="9" hidden="1"/>
    <cellStyle name="Followed Hyperlink" xfId="1874" builtinId="9" hidden="1"/>
    <cellStyle name="Followed Hyperlink" xfId="1875" builtinId="9" hidden="1"/>
    <cellStyle name="Followed Hyperlink" xfId="1876" builtinId="9" hidden="1"/>
    <cellStyle name="Followed Hyperlink" xfId="1877" builtinId="9" hidden="1"/>
    <cellStyle name="Followed Hyperlink" xfId="1878" builtinId="9" hidden="1"/>
    <cellStyle name="Followed Hyperlink" xfId="1879" builtinId="9" hidden="1"/>
    <cellStyle name="Followed Hyperlink" xfId="1880" builtinId="9" hidden="1"/>
    <cellStyle name="Followed Hyperlink" xfId="1881" builtinId="9" hidden="1"/>
    <cellStyle name="Followed Hyperlink" xfId="1882" builtinId="9" hidden="1"/>
    <cellStyle name="Followed Hyperlink" xfId="1883" builtinId="9" hidden="1"/>
    <cellStyle name="Followed Hyperlink" xfId="1884" builtinId="9" hidden="1"/>
    <cellStyle name="Followed Hyperlink" xfId="1885" builtinId="9" hidden="1"/>
    <cellStyle name="Followed Hyperlink" xfId="1886" builtinId="9" hidden="1"/>
    <cellStyle name="Followed Hyperlink" xfId="1887" builtinId="9" hidden="1"/>
    <cellStyle name="Followed Hyperlink" xfId="1888" builtinId="9" hidden="1"/>
    <cellStyle name="Followed Hyperlink" xfId="1889" builtinId="9" hidden="1"/>
    <cellStyle name="Followed Hyperlink" xfId="1890" builtinId="9" hidden="1"/>
    <cellStyle name="Followed Hyperlink" xfId="1891" builtinId="9" hidden="1"/>
    <cellStyle name="Followed Hyperlink" xfId="1892" builtinId="9" hidden="1"/>
    <cellStyle name="Followed Hyperlink" xfId="1893" builtinId="9" hidden="1"/>
    <cellStyle name="Followed Hyperlink" xfId="1894" builtinId="9" hidden="1"/>
    <cellStyle name="Followed Hyperlink" xfId="1895" builtinId="9" hidden="1"/>
    <cellStyle name="Followed Hyperlink" xfId="1896" builtinId="9" hidden="1"/>
    <cellStyle name="Followed Hyperlink" xfId="1897" builtinId="9" hidden="1"/>
    <cellStyle name="Followed Hyperlink" xfId="1898" builtinId="9" hidden="1"/>
    <cellStyle name="Followed Hyperlink" xfId="1899" builtinId="9" hidden="1"/>
    <cellStyle name="Followed Hyperlink" xfId="1900" builtinId="9" hidden="1"/>
    <cellStyle name="Followed Hyperlink" xfId="1901" builtinId="9" hidden="1"/>
    <cellStyle name="Followed Hyperlink" xfId="1902" builtinId="9" hidden="1"/>
    <cellStyle name="Followed Hyperlink" xfId="1903" builtinId="9" hidden="1"/>
    <cellStyle name="Followed Hyperlink" xfId="1904" builtinId="9" hidden="1"/>
    <cellStyle name="Followed Hyperlink" xfId="1905" builtinId="9" hidden="1"/>
    <cellStyle name="Followed Hyperlink" xfId="1906" builtinId="9" hidden="1"/>
    <cellStyle name="Followed Hyperlink" xfId="1907" builtinId="9" hidden="1"/>
    <cellStyle name="Followed Hyperlink" xfId="1908" builtinId="9" hidden="1"/>
    <cellStyle name="Followed Hyperlink" xfId="1909" builtinId="9" hidden="1"/>
    <cellStyle name="Followed Hyperlink" xfId="1910" builtinId="9" hidden="1"/>
    <cellStyle name="Followed Hyperlink" xfId="1911" builtinId="9" hidden="1"/>
    <cellStyle name="Followed Hyperlink" xfId="1912" builtinId="9" hidden="1"/>
    <cellStyle name="Followed Hyperlink" xfId="1913" builtinId="9" hidden="1"/>
    <cellStyle name="Followed Hyperlink" xfId="1914" builtinId="9" hidden="1"/>
    <cellStyle name="Followed Hyperlink" xfId="1915" builtinId="9" hidden="1"/>
    <cellStyle name="Followed Hyperlink" xfId="1916" builtinId="9" hidden="1"/>
    <cellStyle name="Followed Hyperlink" xfId="1917" builtinId="9" hidden="1"/>
    <cellStyle name="Followed Hyperlink" xfId="1918" builtinId="9" hidden="1"/>
    <cellStyle name="Followed Hyperlink" xfId="1919" builtinId="9" hidden="1"/>
    <cellStyle name="Followed Hyperlink" xfId="1920" builtinId="9" hidden="1"/>
    <cellStyle name="Followed Hyperlink" xfId="1921" builtinId="9" hidden="1"/>
    <cellStyle name="Followed Hyperlink" xfId="1922" builtinId="9" hidden="1"/>
    <cellStyle name="Followed Hyperlink" xfId="1923" builtinId="9" hidden="1"/>
    <cellStyle name="Followed Hyperlink" xfId="1924" builtinId="9" hidden="1"/>
    <cellStyle name="Followed Hyperlink" xfId="1925" builtinId="9" hidden="1"/>
    <cellStyle name="Followed Hyperlink" xfId="1926" builtinId="9" hidden="1"/>
    <cellStyle name="Followed Hyperlink" xfId="1927" builtinId="9" hidden="1"/>
    <cellStyle name="Followed Hyperlink" xfId="1928" builtinId="9" hidden="1"/>
    <cellStyle name="Followed Hyperlink" xfId="1929" builtinId="9" hidden="1"/>
    <cellStyle name="Followed Hyperlink" xfId="1930" builtinId="9" hidden="1"/>
    <cellStyle name="Followed Hyperlink" xfId="1931" builtinId="9" hidden="1"/>
    <cellStyle name="Followed Hyperlink" xfId="1932" builtinId="9" hidden="1"/>
    <cellStyle name="Followed Hyperlink" xfId="1933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5" builtinId="9" hidden="1"/>
    <cellStyle name="Followed Hyperlink" xfId="1976" builtinId="9" hidden="1"/>
    <cellStyle name="Followed Hyperlink" xfId="1977" builtinId="9" hidden="1"/>
    <cellStyle name="Followed Hyperlink" xfId="1978" builtinId="9" hidden="1"/>
    <cellStyle name="Followed Hyperlink" xfId="1979" builtinId="9" hidden="1"/>
    <cellStyle name="Followed Hyperlink" xfId="1980" builtinId="9" hidden="1"/>
    <cellStyle name="Followed Hyperlink" xfId="1981" builtinId="9" hidden="1"/>
    <cellStyle name="Followed Hyperlink" xfId="1982" builtinId="9" hidden="1"/>
    <cellStyle name="Followed Hyperlink" xfId="1983" builtinId="9" hidden="1"/>
    <cellStyle name="Followed Hyperlink" xfId="1984" builtinId="9" hidden="1"/>
    <cellStyle name="Followed Hyperlink" xfId="1985" builtinId="9" hidden="1"/>
    <cellStyle name="Followed Hyperlink" xfId="1986" builtinId="9" hidden="1"/>
    <cellStyle name="Followed Hyperlink" xfId="1987" builtinId="9" hidden="1"/>
    <cellStyle name="Followed Hyperlink" xfId="1988" builtinId="9" hidden="1"/>
    <cellStyle name="Followed Hyperlink" xfId="1989" builtinId="9" hidden="1"/>
    <cellStyle name="Followed Hyperlink" xfId="1990" builtinId="9" hidden="1"/>
    <cellStyle name="Followed Hyperlink" xfId="1991" builtinId="9" hidden="1"/>
    <cellStyle name="Followed Hyperlink" xfId="1992" builtinId="9" hidden="1"/>
    <cellStyle name="Followed Hyperlink" xfId="1993" builtinId="9" hidden="1"/>
    <cellStyle name="Followed Hyperlink" xfId="1994" builtinId="9" hidden="1"/>
    <cellStyle name="Followed Hyperlink" xfId="1995" builtinId="9" hidden="1"/>
    <cellStyle name="Followed Hyperlink" xfId="1996" builtinId="9" hidden="1"/>
    <cellStyle name="Followed Hyperlink" xfId="1997" builtinId="9" hidden="1"/>
    <cellStyle name="Followed Hyperlink" xfId="1998" builtinId="9" hidden="1"/>
    <cellStyle name="Followed Hyperlink" xfId="1999" builtinId="9" hidden="1"/>
    <cellStyle name="Followed Hyperlink" xfId="2000" builtinId="9" hidden="1"/>
    <cellStyle name="Followed Hyperlink" xfId="2001" builtinId="9" hidden="1"/>
    <cellStyle name="Followed Hyperlink" xfId="2002" builtinId="9" hidden="1"/>
    <cellStyle name="Followed Hyperlink" xfId="2003" builtinId="9" hidden="1"/>
    <cellStyle name="Followed Hyperlink" xfId="2004" builtinId="9" hidden="1"/>
    <cellStyle name="Followed Hyperlink" xfId="2005" builtinId="9" hidden="1"/>
    <cellStyle name="Followed Hyperlink" xfId="2006" builtinId="9" hidden="1"/>
    <cellStyle name="Followed Hyperlink" xfId="2007" builtinId="9" hidden="1"/>
    <cellStyle name="Followed Hyperlink" xfId="2008" builtinId="9" hidden="1"/>
    <cellStyle name="Followed Hyperlink" xfId="2009" builtinId="9" hidden="1"/>
    <cellStyle name="Followed Hyperlink" xfId="2010" builtinId="9" hidden="1"/>
    <cellStyle name="Followed Hyperlink" xfId="2011" builtinId="9" hidden="1"/>
    <cellStyle name="Followed Hyperlink" xfId="2012" builtinId="9" hidden="1"/>
    <cellStyle name="Followed Hyperlink" xfId="2013" builtinId="9" hidden="1"/>
    <cellStyle name="Followed Hyperlink" xfId="2014" builtinId="9" hidden="1"/>
    <cellStyle name="Followed Hyperlink" xfId="2015" builtinId="9" hidden="1"/>
    <cellStyle name="Followed Hyperlink" xfId="2016" builtinId="9" hidden="1"/>
    <cellStyle name="Followed Hyperlink" xfId="2017" builtinId="9" hidden="1"/>
    <cellStyle name="Followed Hyperlink" xfId="2018" builtinId="9" hidden="1"/>
    <cellStyle name="Followed Hyperlink" xfId="2019" builtinId="9" hidden="1"/>
    <cellStyle name="Followed Hyperlink" xfId="2020" builtinId="9" hidden="1"/>
    <cellStyle name="Followed Hyperlink" xfId="2021" builtinId="9" hidden="1"/>
    <cellStyle name="Followed Hyperlink" xfId="2022" builtinId="9" hidden="1"/>
    <cellStyle name="Followed Hyperlink" xfId="2023" builtinId="9" hidden="1"/>
    <cellStyle name="Followed Hyperlink" xfId="2024" builtinId="9" hidden="1"/>
    <cellStyle name="Followed Hyperlink" xfId="2025" builtinId="9" hidden="1"/>
    <cellStyle name="Followed Hyperlink" xfId="2026" builtinId="9" hidden="1"/>
    <cellStyle name="Followed Hyperlink" xfId="2027" builtinId="9" hidden="1"/>
    <cellStyle name="Followed Hyperlink" xfId="2028" builtinId="9" hidden="1"/>
    <cellStyle name="Followed Hyperlink" xfId="2029" builtinId="9" hidden="1"/>
    <cellStyle name="Followed Hyperlink" xfId="2030" builtinId="9" hidden="1"/>
    <cellStyle name="Followed Hyperlink" xfId="2031" builtinId="9" hidden="1"/>
    <cellStyle name="Followed Hyperlink" xfId="2032" builtinId="9" hidden="1"/>
    <cellStyle name="Followed Hyperlink" xfId="2033" builtinId="9" hidden="1"/>
    <cellStyle name="Followed Hyperlink" xfId="2034" builtinId="9" hidden="1"/>
    <cellStyle name="Followed Hyperlink" xfId="2035" builtinId="9" hidden="1"/>
    <cellStyle name="Followed Hyperlink" xfId="2036" builtinId="9" hidden="1"/>
    <cellStyle name="Followed Hyperlink" xfId="2037" builtinId="9" hidden="1"/>
    <cellStyle name="Followed Hyperlink" xfId="2038" builtinId="9" hidden="1"/>
    <cellStyle name="Followed Hyperlink" xfId="2039" builtinId="9" hidden="1"/>
    <cellStyle name="Followed Hyperlink" xfId="2040" builtinId="9" hidden="1"/>
    <cellStyle name="Followed Hyperlink" xfId="2041" builtinId="9" hidden="1"/>
    <cellStyle name="Followed Hyperlink" xfId="2042" builtinId="9" hidden="1"/>
    <cellStyle name="Followed Hyperlink" xfId="2043" builtinId="9" hidden="1"/>
    <cellStyle name="Followed Hyperlink" xfId="2044" builtinId="9" hidden="1"/>
    <cellStyle name="Followed Hyperlink" xfId="2045" builtinId="9" hidden="1"/>
    <cellStyle name="Followed Hyperlink" xfId="2046" builtinId="9" hidden="1"/>
    <cellStyle name="Followed Hyperlink" xfId="2047" builtinId="9" hidden="1"/>
    <cellStyle name="Followed Hyperlink" xfId="2048" builtinId="9" hidden="1"/>
    <cellStyle name="Followed Hyperlink" xfId="2049" builtinId="9" hidden="1"/>
    <cellStyle name="Followed Hyperlink" xfId="2050" builtinId="9" hidden="1"/>
    <cellStyle name="Followed Hyperlink" xfId="2051" builtinId="9" hidden="1"/>
    <cellStyle name="Followed Hyperlink" xfId="2052" builtinId="9" hidden="1"/>
    <cellStyle name="Followed Hyperlink" xfId="2053" builtinId="9" hidden="1"/>
    <cellStyle name="Followed Hyperlink" xfId="2054" builtinId="9" hidden="1"/>
    <cellStyle name="Followed Hyperlink" xfId="2055" builtinId="9" hidden="1"/>
    <cellStyle name="Followed Hyperlink" xfId="2056" builtinId="9" hidden="1"/>
    <cellStyle name="Followed Hyperlink" xfId="2057" builtinId="9" hidden="1"/>
    <cellStyle name="Followed Hyperlink" xfId="2058" builtinId="9" hidden="1"/>
    <cellStyle name="Followed Hyperlink" xfId="2059" builtinId="9" hidden="1"/>
    <cellStyle name="Followed Hyperlink" xfId="2060" builtinId="9" hidden="1"/>
    <cellStyle name="Followed Hyperlink" xfId="2061" builtinId="9" hidden="1"/>
    <cellStyle name="Followed Hyperlink" xfId="2062" builtinId="9" hidden="1"/>
    <cellStyle name="Followed Hyperlink" xfId="2063" builtinId="9" hidden="1"/>
    <cellStyle name="Followed Hyperlink" xfId="2064" builtinId="9" hidden="1"/>
    <cellStyle name="Followed Hyperlink" xfId="2065" builtinId="9" hidden="1"/>
    <cellStyle name="Followed Hyperlink" xfId="2066" builtinId="9" hidden="1"/>
    <cellStyle name="Followed Hyperlink" xfId="2067" builtinId="9" hidden="1"/>
    <cellStyle name="Followed Hyperlink" xfId="2068" builtinId="9" hidden="1"/>
    <cellStyle name="Followed Hyperlink" xfId="2069" builtinId="9" hidden="1"/>
    <cellStyle name="Followed Hyperlink" xfId="2070" builtinId="9" hidden="1"/>
    <cellStyle name="Followed Hyperlink" xfId="2071" builtinId="9" hidden="1"/>
    <cellStyle name="Followed Hyperlink" xfId="2072" builtinId="9" hidden="1"/>
    <cellStyle name="Followed Hyperlink" xfId="2073" builtinId="9" hidden="1"/>
    <cellStyle name="Followed Hyperlink" xfId="2074" builtinId="9" hidden="1"/>
    <cellStyle name="Followed Hyperlink" xfId="2075" builtinId="9" hidden="1"/>
    <cellStyle name="Followed Hyperlink" xfId="2076" builtinId="9" hidden="1"/>
    <cellStyle name="Followed Hyperlink" xfId="2077" builtinId="9" hidden="1"/>
    <cellStyle name="Followed Hyperlink" xfId="2078" builtinId="9" hidden="1"/>
    <cellStyle name="Followed Hyperlink" xfId="2079" builtinId="9" hidden="1"/>
    <cellStyle name="Followed Hyperlink" xfId="2080" builtinId="9" hidden="1"/>
    <cellStyle name="Followed Hyperlink" xfId="2081" builtinId="9" hidden="1"/>
    <cellStyle name="Followed Hyperlink" xfId="2082" builtinId="9" hidden="1"/>
    <cellStyle name="Followed Hyperlink" xfId="2083" builtinId="9" hidden="1"/>
    <cellStyle name="Followed Hyperlink" xfId="2084" builtinId="9" hidden="1"/>
    <cellStyle name="Followed Hyperlink" xfId="2085" builtinId="9" hidden="1"/>
    <cellStyle name="Followed Hyperlink" xfId="2086" builtinId="9" hidden="1"/>
    <cellStyle name="Followed Hyperlink" xfId="2087" builtinId="9" hidden="1"/>
    <cellStyle name="Followed Hyperlink" xfId="2088" builtinId="9" hidden="1"/>
    <cellStyle name="Followed Hyperlink" xfId="2089" builtinId="9" hidden="1"/>
    <cellStyle name="Followed Hyperlink" xfId="2090" builtinId="9" hidden="1"/>
    <cellStyle name="Followed Hyperlink" xfId="2091" builtinId="9" hidden="1"/>
    <cellStyle name="Followed Hyperlink" xfId="2092" builtinId="9" hidden="1"/>
    <cellStyle name="Followed Hyperlink" xfId="2093" builtinId="9" hidden="1"/>
    <cellStyle name="Followed Hyperlink" xfId="2094" builtinId="9" hidden="1"/>
    <cellStyle name="Followed Hyperlink" xfId="2095" builtinId="9" hidden="1"/>
    <cellStyle name="Followed Hyperlink" xfId="2096" builtinId="9" hidden="1"/>
    <cellStyle name="Followed Hyperlink" xfId="2097" builtinId="9" hidden="1"/>
    <cellStyle name="Followed Hyperlink" xfId="2098" builtinId="9" hidden="1"/>
    <cellStyle name="Followed Hyperlink" xfId="2099" builtinId="9" hidden="1"/>
    <cellStyle name="Followed Hyperlink" xfId="2100" builtinId="9" hidden="1"/>
    <cellStyle name="Followed Hyperlink" xfId="2101" builtinId="9" hidden="1"/>
    <cellStyle name="Followed Hyperlink" xfId="2102" builtinId="9" hidden="1"/>
    <cellStyle name="Followed Hyperlink" xfId="2103" builtinId="9" hidden="1"/>
    <cellStyle name="Followed Hyperlink" xfId="2104" builtinId="9" hidden="1"/>
    <cellStyle name="Followed Hyperlink" xfId="2105" builtinId="9" hidden="1"/>
    <cellStyle name="Followed Hyperlink" xfId="2106" builtinId="9" hidden="1"/>
    <cellStyle name="Followed Hyperlink" xfId="2107" builtinId="9" hidden="1"/>
    <cellStyle name="Followed Hyperlink" xfId="2108" builtinId="9" hidden="1"/>
    <cellStyle name="Followed Hyperlink" xfId="2109" builtinId="9" hidden="1"/>
    <cellStyle name="Followed Hyperlink" xfId="2110" builtinId="9" hidden="1"/>
    <cellStyle name="Followed Hyperlink" xfId="2111" builtinId="9" hidden="1"/>
    <cellStyle name="Followed Hyperlink" xfId="2112" builtinId="9" hidden="1"/>
    <cellStyle name="Followed Hyperlink" xfId="2113" builtinId="9" hidden="1"/>
    <cellStyle name="Followed Hyperlink" xfId="2114" builtinId="9" hidden="1"/>
    <cellStyle name="Followed Hyperlink" xfId="2115" builtinId="9" hidden="1"/>
    <cellStyle name="Followed Hyperlink" xfId="2116" builtinId="9" hidden="1"/>
    <cellStyle name="Followed Hyperlink" xfId="2117" builtinId="9" hidden="1"/>
    <cellStyle name="Followed Hyperlink" xfId="2118" builtinId="9" hidden="1"/>
    <cellStyle name="Followed Hyperlink" xfId="2119" builtinId="9" hidden="1"/>
    <cellStyle name="Followed Hyperlink" xfId="2120" builtinId="9" hidden="1"/>
    <cellStyle name="Followed Hyperlink" xfId="2121" builtinId="9" hidden="1"/>
    <cellStyle name="Followed Hyperlink" xfId="2122" builtinId="9" hidden="1"/>
    <cellStyle name="Followed Hyperlink" xfId="2123" builtinId="9" hidden="1"/>
    <cellStyle name="Followed Hyperlink" xfId="2124" builtinId="9" hidden="1"/>
    <cellStyle name="Followed Hyperlink" xfId="2125" builtinId="9" hidden="1"/>
    <cellStyle name="Followed Hyperlink" xfId="2126" builtinId="9" hidden="1"/>
    <cellStyle name="Followed Hyperlink" xfId="2127" builtinId="9" hidden="1"/>
    <cellStyle name="Followed Hyperlink" xfId="2128" builtinId="9" hidden="1"/>
    <cellStyle name="Followed Hyperlink" xfId="2129" builtinId="9" hidden="1"/>
    <cellStyle name="Followed Hyperlink" xfId="2130" builtinId="9" hidden="1"/>
    <cellStyle name="Followed Hyperlink" xfId="2131" builtinId="9" hidden="1"/>
    <cellStyle name="Followed Hyperlink" xfId="2132" builtinId="9" hidden="1"/>
    <cellStyle name="Followed Hyperlink" xfId="2133" builtinId="9" hidden="1"/>
    <cellStyle name="Followed Hyperlink" xfId="2134" builtinId="9" hidden="1"/>
    <cellStyle name="Followed Hyperlink" xfId="2135" builtinId="9" hidden="1"/>
    <cellStyle name="Followed Hyperlink" xfId="2136" builtinId="9" hidden="1"/>
    <cellStyle name="Followed Hyperlink" xfId="2137" builtinId="9" hidden="1"/>
    <cellStyle name="Followed Hyperlink" xfId="2138" builtinId="9" hidden="1"/>
    <cellStyle name="Followed Hyperlink" xfId="2139" builtinId="9" hidden="1"/>
    <cellStyle name="Followed Hyperlink" xfId="2140" builtinId="9" hidden="1"/>
    <cellStyle name="Followed Hyperlink" xfId="2141" builtinId="9" hidden="1"/>
    <cellStyle name="Followed Hyperlink" xfId="2142" builtinId="9" hidden="1"/>
    <cellStyle name="Followed Hyperlink" xfId="2143" builtinId="9" hidden="1"/>
    <cellStyle name="Followed Hyperlink" xfId="2144" builtinId="9" hidden="1"/>
    <cellStyle name="Followed Hyperlink" xfId="2145" builtinId="9" hidden="1"/>
    <cellStyle name="Followed Hyperlink" xfId="2146" builtinId="9" hidden="1"/>
    <cellStyle name="Followed Hyperlink" xfId="2147" builtinId="9" hidden="1"/>
    <cellStyle name="Followed Hyperlink" xfId="2148" builtinId="9" hidden="1"/>
    <cellStyle name="Followed Hyperlink" xfId="2149" builtinId="9" hidden="1"/>
    <cellStyle name="Followed Hyperlink" xfId="2150" builtinId="9" hidden="1"/>
    <cellStyle name="Followed Hyperlink" xfId="2151" builtinId="9" hidden="1"/>
    <cellStyle name="Followed Hyperlink" xfId="2152" builtinId="9" hidden="1"/>
    <cellStyle name="Followed Hyperlink" xfId="2153" builtinId="9" hidden="1"/>
    <cellStyle name="Followed Hyperlink" xfId="2154" builtinId="9" hidden="1"/>
    <cellStyle name="Followed Hyperlink" xfId="2155" builtinId="9" hidden="1"/>
    <cellStyle name="Followed Hyperlink" xfId="2156" builtinId="9" hidden="1"/>
    <cellStyle name="Followed Hyperlink" xfId="2157" builtinId="9" hidden="1"/>
    <cellStyle name="Followed Hyperlink" xfId="2158" builtinId="9" hidden="1"/>
    <cellStyle name="Followed Hyperlink" xfId="2159" builtinId="9" hidden="1"/>
    <cellStyle name="Followed Hyperlink" xfId="2160" builtinId="9" hidden="1"/>
    <cellStyle name="Followed Hyperlink" xfId="2161" builtinId="9" hidden="1"/>
    <cellStyle name="Followed Hyperlink" xfId="2162" builtinId="9" hidden="1"/>
    <cellStyle name="Followed Hyperlink" xfId="2163" builtinId="9" hidden="1"/>
    <cellStyle name="Followed Hyperlink" xfId="2164" builtinId="9" hidden="1"/>
    <cellStyle name="Followed Hyperlink" xfId="2165" builtinId="9" hidden="1"/>
    <cellStyle name="Followed Hyperlink" xfId="2166" builtinId="9" hidden="1"/>
    <cellStyle name="Followed Hyperlink" xfId="2167" builtinId="9" hidden="1"/>
    <cellStyle name="Followed Hyperlink" xfId="2168" builtinId="9" hidden="1"/>
    <cellStyle name="Followed Hyperlink" xfId="2169" builtinId="9" hidden="1"/>
    <cellStyle name="Followed Hyperlink" xfId="2170" builtinId="9" hidden="1"/>
    <cellStyle name="Followed Hyperlink" xfId="2171" builtinId="9" hidden="1"/>
    <cellStyle name="Followed Hyperlink" xfId="2172" builtinId="9" hidden="1"/>
    <cellStyle name="Followed Hyperlink" xfId="2173" builtinId="9" hidden="1"/>
    <cellStyle name="Followed Hyperlink" xfId="2174" builtinId="9" hidden="1"/>
    <cellStyle name="Followed Hyperlink" xfId="2175" builtinId="9" hidden="1"/>
    <cellStyle name="Followed Hyperlink" xfId="2176" builtinId="9" hidden="1"/>
    <cellStyle name="Followed Hyperlink" xfId="2177" builtinId="9" hidden="1"/>
    <cellStyle name="Followed Hyperlink" xfId="2178" builtinId="9" hidden="1"/>
    <cellStyle name="Followed Hyperlink" xfId="2179" builtinId="9" hidden="1"/>
    <cellStyle name="Followed Hyperlink" xfId="2180" builtinId="9" hidden="1"/>
    <cellStyle name="Followed Hyperlink" xfId="2181" builtinId="9" hidden="1"/>
    <cellStyle name="Followed Hyperlink" xfId="2182" builtinId="9" hidden="1"/>
    <cellStyle name="Followed Hyperlink" xfId="2183" builtinId="9" hidden="1"/>
    <cellStyle name="Followed Hyperlink" xfId="2184" builtinId="9" hidden="1"/>
    <cellStyle name="Followed Hyperlink" xfId="2185" builtinId="9" hidden="1"/>
    <cellStyle name="Followed Hyperlink" xfId="2186" builtinId="9" hidden="1"/>
    <cellStyle name="Followed Hyperlink" xfId="2187" builtinId="9" hidden="1"/>
    <cellStyle name="Followed Hyperlink" xfId="2188" builtinId="9" hidden="1"/>
    <cellStyle name="Followed Hyperlink" xfId="2189" builtinId="9" hidden="1"/>
    <cellStyle name="Followed Hyperlink" xfId="2190" builtinId="9" hidden="1"/>
    <cellStyle name="Followed Hyperlink" xfId="2191" builtinId="9" hidden="1"/>
    <cellStyle name="Followed Hyperlink" xfId="2192" builtinId="9" hidden="1"/>
    <cellStyle name="Followed Hyperlink" xfId="2193" builtinId="9" hidden="1"/>
    <cellStyle name="Followed Hyperlink" xfId="2194" builtinId="9" hidden="1"/>
    <cellStyle name="Followed Hyperlink" xfId="2195" builtinId="9" hidden="1"/>
    <cellStyle name="Followed Hyperlink" xfId="2196" builtinId="9" hidden="1"/>
    <cellStyle name="Followed Hyperlink" xfId="2197" builtinId="9" hidden="1"/>
    <cellStyle name="Followed Hyperlink" xfId="2198" builtinId="9" hidden="1"/>
    <cellStyle name="Followed Hyperlink" xfId="2199" builtinId="9" hidden="1"/>
    <cellStyle name="Followed Hyperlink" xfId="2200" builtinId="9" hidden="1"/>
    <cellStyle name="Followed Hyperlink" xfId="2201" builtinId="9" hidden="1"/>
    <cellStyle name="Followed Hyperlink" xfId="2202" builtinId="9" hidden="1"/>
    <cellStyle name="Followed Hyperlink" xfId="2203" builtinId="9" hidden="1"/>
    <cellStyle name="Followed Hyperlink" xfId="2204" builtinId="9" hidden="1"/>
    <cellStyle name="Followed Hyperlink" xfId="2205" builtinId="9" hidden="1"/>
    <cellStyle name="Followed Hyperlink" xfId="2206" builtinId="9" hidden="1"/>
    <cellStyle name="Followed Hyperlink" xfId="2207" builtinId="9" hidden="1"/>
    <cellStyle name="Followed Hyperlink" xfId="2208" builtinId="9" hidden="1"/>
    <cellStyle name="Followed Hyperlink" xfId="2209" builtinId="9" hidden="1"/>
    <cellStyle name="Followed Hyperlink" xfId="2210" builtinId="9" hidden="1"/>
    <cellStyle name="Followed Hyperlink" xfId="2211" builtinId="9" hidden="1"/>
    <cellStyle name="Followed Hyperlink" xfId="2212" builtinId="9" hidden="1"/>
    <cellStyle name="Followed Hyperlink" xfId="2213" builtinId="9" hidden="1"/>
    <cellStyle name="Followed Hyperlink" xfId="2214" builtinId="9" hidden="1"/>
    <cellStyle name="Followed Hyperlink" xfId="2215" builtinId="9" hidden="1"/>
    <cellStyle name="Followed Hyperlink" xfId="2216" builtinId="9" hidden="1"/>
    <cellStyle name="Followed Hyperlink" xfId="2217" builtinId="9" hidden="1"/>
    <cellStyle name="Followed Hyperlink" xfId="2218" builtinId="9" hidden="1"/>
    <cellStyle name="Followed Hyperlink" xfId="2219" builtinId="9" hidden="1"/>
    <cellStyle name="Followed Hyperlink" xfId="2220" builtinId="9" hidden="1"/>
    <cellStyle name="Followed Hyperlink" xfId="2221" builtinId="9" hidden="1"/>
    <cellStyle name="Followed Hyperlink" xfId="2222" builtinId="9" hidden="1"/>
    <cellStyle name="Followed Hyperlink" xfId="2223" builtinId="9" hidden="1"/>
    <cellStyle name="Followed Hyperlink" xfId="2224" builtinId="9" hidden="1"/>
    <cellStyle name="Followed Hyperlink" xfId="2225" builtinId="9" hidden="1"/>
    <cellStyle name="Followed Hyperlink" xfId="2226" builtinId="9" hidden="1"/>
    <cellStyle name="Followed Hyperlink" xfId="2227" builtinId="9" hidden="1"/>
    <cellStyle name="Followed Hyperlink" xfId="2228" builtinId="9" hidden="1"/>
    <cellStyle name="Followed Hyperlink" xfId="2229" builtinId="9" hidden="1"/>
    <cellStyle name="Followed Hyperlink" xfId="2230" builtinId="9" hidden="1"/>
    <cellStyle name="Followed Hyperlink" xfId="2231" builtinId="9" hidden="1"/>
    <cellStyle name="Followed Hyperlink" xfId="2232" builtinId="9" hidden="1"/>
    <cellStyle name="Followed Hyperlink" xfId="2233" builtinId="9" hidden="1"/>
    <cellStyle name="Followed Hyperlink" xfId="2234" builtinId="9" hidden="1"/>
    <cellStyle name="Followed Hyperlink" xfId="2235" builtinId="9" hidden="1"/>
    <cellStyle name="Followed Hyperlink" xfId="2236" builtinId="9" hidden="1"/>
    <cellStyle name="Followed Hyperlink" xfId="2237" builtinId="9" hidden="1"/>
    <cellStyle name="Followed Hyperlink" xfId="2238" builtinId="9" hidden="1"/>
    <cellStyle name="Followed Hyperlink" xfId="2239" builtinId="9" hidden="1"/>
    <cellStyle name="Followed Hyperlink" xfId="2240" builtinId="9" hidden="1"/>
    <cellStyle name="Followed Hyperlink" xfId="2241" builtinId="9" hidden="1"/>
    <cellStyle name="Followed Hyperlink" xfId="2242" builtinId="9" hidden="1"/>
    <cellStyle name="Followed Hyperlink" xfId="2243" builtinId="9" hidden="1"/>
    <cellStyle name="Followed Hyperlink" xfId="2244" builtinId="9" hidden="1"/>
    <cellStyle name="Followed Hyperlink" xfId="2245" builtinId="9" hidden="1"/>
    <cellStyle name="Followed Hyperlink" xfId="2246" builtinId="9" hidden="1"/>
    <cellStyle name="Followed Hyperlink" xfId="2247" builtinId="9" hidden="1"/>
    <cellStyle name="Followed Hyperlink" xfId="2248" builtinId="9" hidden="1"/>
    <cellStyle name="Followed Hyperlink" xfId="2249" builtinId="9" hidden="1"/>
    <cellStyle name="Followed Hyperlink" xfId="2250" builtinId="9" hidden="1"/>
    <cellStyle name="Followed Hyperlink" xfId="2251" builtinId="9" hidden="1"/>
    <cellStyle name="Followed Hyperlink" xfId="2252" builtinId="9" hidden="1"/>
    <cellStyle name="Followed Hyperlink" xfId="2253" builtinId="9" hidden="1"/>
    <cellStyle name="Followed Hyperlink" xfId="2254" builtinId="9" hidden="1"/>
    <cellStyle name="Followed Hyperlink" xfId="2255" builtinId="9" hidden="1"/>
    <cellStyle name="Followed Hyperlink" xfId="2256" builtinId="9" hidden="1"/>
    <cellStyle name="Followed Hyperlink" xfId="2257" builtinId="9" hidden="1"/>
    <cellStyle name="Followed Hyperlink" xfId="2258" builtinId="9" hidden="1"/>
    <cellStyle name="Followed Hyperlink" xfId="2259" builtinId="9" hidden="1"/>
    <cellStyle name="Followed Hyperlink" xfId="2260" builtinId="9" hidden="1"/>
    <cellStyle name="Followed Hyperlink" xfId="2261" builtinId="9" hidden="1"/>
    <cellStyle name="Followed Hyperlink" xfId="2262" builtinId="9" hidden="1"/>
    <cellStyle name="Followed Hyperlink" xfId="2263" builtinId="9" hidden="1"/>
    <cellStyle name="Followed Hyperlink" xfId="2264" builtinId="9" hidden="1"/>
    <cellStyle name="Followed Hyperlink" xfId="2265" builtinId="9" hidden="1"/>
    <cellStyle name="Followed Hyperlink" xfId="2266" builtinId="9" hidden="1"/>
    <cellStyle name="Followed Hyperlink" xfId="2267" builtinId="9" hidden="1"/>
    <cellStyle name="Followed Hyperlink" xfId="2268" builtinId="9" hidden="1"/>
    <cellStyle name="Followed Hyperlink" xfId="2269" builtinId="9" hidden="1"/>
    <cellStyle name="Followed Hyperlink" xfId="2270" builtinId="9" hidden="1"/>
    <cellStyle name="Followed Hyperlink" xfId="2271" builtinId="9" hidden="1"/>
    <cellStyle name="Followed Hyperlink" xfId="2272" builtinId="9" hidden="1"/>
    <cellStyle name="Followed Hyperlink" xfId="2273" builtinId="9" hidden="1"/>
    <cellStyle name="Followed Hyperlink" xfId="2274" builtinId="9" hidden="1"/>
    <cellStyle name="Followed Hyperlink" xfId="2275" builtinId="9" hidden="1"/>
    <cellStyle name="Followed Hyperlink" xfId="2276" builtinId="9" hidden="1"/>
    <cellStyle name="Followed Hyperlink" xfId="2277" builtinId="9" hidden="1"/>
    <cellStyle name="Followed Hyperlink" xfId="2278" builtinId="9" hidden="1"/>
    <cellStyle name="Followed Hyperlink" xfId="2279" builtinId="9" hidden="1"/>
    <cellStyle name="Followed Hyperlink" xfId="2280" builtinId="9" hidden="1"/>
    <cellStyle name="Followed Hyperlink" xfId="2281" builtinId="9" hidden="1"/>
    <cellStyle name="Followed Hyperlink" xfId="2282" builtinId="9" hidden="1"/>
    <cellStyle name="Followed Hyperlink" xfId="2283" builtinId="9" hidden="1"/>
    <cellStyle name="Followed Hyperlink" xfId="2284" builtinId="9" hidden="1"/>
    <cellStyle name="Followed Hyperlink" xfId="2285" builtinId="9" hidden="1"/>
    <cellStyle name="Followed Hyperlink" xfId="2286" builtinId="9" hidden="1"/>
    <cellStyle name="Followed Hyperlink" xfId="2287" builtinId="9" hidden="1"/>
    <cellStyle name="Followed Hyperlink" xfId="2288" builtinId="9" hidden="1"/>
    <cellStyle name="Followed Hyperlink" xfId="2289" builtinId="9" hidden="1"/>
    <cellStyle name="Followed Hyperlink" xfId="2290" builtinId="9" hidden="1"/>
    <cellStyle name="Followed Hyperlink" xfId="2291" builtinId="9" hidden="1"/>
    <cellStyle name="Followed Hyperlink" xfId="2292" builtinId="9" hidden="1"/>
    <cellStyle name="Followed Hyperlink" xfId="2293" builtinId="9" hidden="1"/>
    <cellStyle name="Followed Hyperlink" xfId="2294" builtinId="9" hidden="1"/>
    <cellStyle name="Followed Hyperlink" xfId="2295" builtinId="9" hidden="1"/>
    <cellStyle name="Followed Hyperlink" xfId="2296" builtinId="9" hidden="1"/>
    <cellStyle name="Followed Hyperlink" xfId="2297" builtinId="9" hidden="1"/>
    <cellStyle name="Followed Hyperlink" xfId="2298" builtinId="9" hidden="1"/>
    <cellStyle name="Followed Hyperlink" xfId="2299" builtinId="9" hidden="1"/>
    <cellStyle name="Followed Hyperlink" xfId="2300" builtinId="9" hidden="1"/>
    <cellStyle name="Followed Hyperlink" xfId="2301" builtinId="9" hidden="1"/>
    <cellStyle name="Followed Hyperlink" xfId="2302" builtinId="9" hidden="1"/>
    <cellStyle name="Followed Hyperlink" xfId="2303" builtinId="9" hidden="1"/>
    <cellStyle name="Followed Hyperlink" xfId="2304" builtinId="9" hidden="1"/>
    <cellStyle name="Followed Hyperlink" xfId="2305" builtinId="9" hidden="1"/>
    <cellStyle name="Followed Hyperlink" xfId="2306" builtinId="9" hidden="1"/>
    <cellStyle name="Followed Hyperlink" xfId="2307" builtinId="9" hidden="1"/>
    <cellStyle name="Followed Hyperlink" xfId="2308" builtinId="9" hidden="1"/>
    <cellStyle name="Followed Hyperlink" xfId="2309" builtinId="9" hidden="1"/>
    <cellStyle name="Followed Hyperlink" xfId="2310" builtinId="9" hidden="1"/>
    <cellStyle name="Followed Hyperlink" xfId="2311" builtinId="9" hidden="1"/>
    <cellStyle name="Followed Hyperlink" xfId="2312" builtinId="9" hidden="1"/>
    <cellStyle name="Followed Hyperlink" xfId="2313" builtinId="9" hidden="1"/>
    <cellStyle name="Followed Hyperlink" xfId="2314" builtinId="9" hidden="1"/>
    <cellStyle name="Followed Hyperlink" xfId="2315" builtinId="9" hidden="1"/>
    <cellStyle name="Followed Hyperlink" xfId="2316" builtinId="9" hidden="1"/>
    <cellStyle name="Followed Hyperlink" xfId="2317" builtinId="9" hidden="1"/>
    <cellStyle name="Followed Hyperlink" xfId="2318" builtinId="9" hidden="1"/>
    <cellStyle name="Followed Hyperlink" xfId="2319" builtinId="9" hidden="1"/>
    <cellStyle name="Followed Hyperlink" xfId="2320" builtinId="9" hidden="1"/>
    <cellStyle name="Followed Hyperlink" xfId="2321" builtinId="9" hidden="1"/>
    <cellStyle name="Followed Hyperlink" xfId="2322" builtinId="9" hidden="1"/>
    <cellStyle name="Followed Hyperlink" xfId="2323" builtinId="9" hidden="1"/>
    <cellStyle name="Followed Hyperlink" xfId="2324" builtinId="9" hidden="1"/>
    <cellStyle name="Followed Hyperlink" xfId="2325" builtinId="9" hidden="1"/>
    <cellStyle name="Followed Hyperlink" xfId="2326" builtinId="9" hidden="1"/>
    <cellStyle name="Followed Hyperlink" xfId="2327" builtinId="9" hidden="1"/>
    <cellStyle name="Followed Hyperlink" xfId="2328" builtinId="9" hidden="1"/>
    <cellStyle name="Followed Hyperlink" xfId="2329" builtinId="9" hidden="1"/>
    <cellStyle name="Followed Hyperlink" xfId="2330" builtinId="9" hidden="1"/>
    <cellStyle name="Followed Hyperlink" xfId="2331" builtinId="9" hidden="1"/>
    <cellStyle name="Followed Hyperlink" xfId="2332" builtinId="9" hidden="1"/>
    <cellStyle name="Followed Hyperlink" xfId="2333" builtinId="9" hidden="1"/>
    <cellStyle name="Followed Hyperlink" xfId="2334" builtinId="9" hidden="1"/>
    <cellStyle name="Followed Hyperlink" xfId="2335" builtinId="9" hidden="1"/>
    <cellStyle name="Followed Hyperlink" xfId="2336" builtinId="9" hidden="1"/>
    <cellStyle name="Followed Hyperlink" xfId="2337" builtinId="9" hidden="1"/>
    <cellStyle name="Followed Hyperlink" xfId="2338" builtinId="9" hidden="1"/>
    <cellStyle name="Followed Hyperlink" xfId="2339" builtinId="9" hidden="1"/>
    <cellStyle name="Followed Hyperlink" xfId="2340" builtinId="9" hidden="1"/>
    <cellStyle name="Followed Hyperlink" xfId="2341" builtinId="9" hidden="1"/>
    <cellStyle name="Followed Hyperlink" xfId="2342" builtinId="9" hidden="1"/>
    <cellStyle name="Followed Hyperlink" xfId="2343" builtinId="9" hidden="1"/>
    <cellStyle name="Followed Hyperlink" xfId="2344" builtinId="9" hidden="1"/>
    <cellStyle name="Followed Hyperlink" xfId="2345" builtinId="9" hidden="1"/>
    <cellStyle name="Followed Hyperlink" xfId="2346" builtinId="9" hidden="1"/>
    <cellStyle name="Followed Hyperlink" xfId="2347" builtinId="9" hidden="1"/>
    <cellStyle name="Followed Hyperlink" xfId="2348" builtinId="9" hidden="1"/>
    <cellStyle name="Followed Hyperlink" xfId="2349" builtinId="9" hidden="1"/>
    <cellStyle name="Followed Hyperlink" xfId="2350" builtinId="9" hidden="1"/>
    <cellStyle name="Followed Hyperlink" xfId="2351" builtinId="9" hidden="1"/>
    <cellStyle name="Followed Hyperlink" xfId="2352" builtinId="9" hidden="1"/>
    <cellStyle name="Followed Hyperlink" xfId="2353" builtinId="9" hidden="1"/>
    <cellStyle name="Followed Hyperlink" xfId="2354" builtinId="9" hidden="1"/>
    <cellStyle name="Followed Hyperlink" xfId="2355" builtinId="9" hidden="1"/>
    <cellStyle name="Followed Hyperlink" xfId="2356" builtinId="9" hidden="1"/>
    <cellStyle name="Followed Hyperlink" xfId="2357" builtinId="9" hidden="1"/>
    <cellStyle name="Followed Hyperlink" xfId="2358" builtinId="9" hidden="1"/>
    <cellStyle name="Followed Hyperlink" xfId="2359" builtinId="9" hidden="1"/>
    <cellStyle name="Followed Hyperlink" xfId="2360" builtinId="9" hidden="1"/>
    <cellStyle name="Followed Hyperlink" xfId="2361" builtinId="9" hidden="1"/>
    <cellStyle name="Followed Hyperlink" xfId="2362" builtinId="9" hidden="1"/>
    <cellStyle name="Followed Hyperlink" xfId="2363" builtinId="9" hidden="1"/>
    <cellStyle name="Followed Hyperlink" xfId="2364" builtinId="9" hidden="1"/>
    <cellStyle name="Followed Hyperlink" xfId="2365" builtinId="9" hidden="1"/>
    <cellStyle name="Followed Hyperlink" xfId="2366" builtinId="9" hidden="1"/>
    <cellStyle name="Followed Hyperlink" xfId="2367" builtinId="9" hidden="1"/>
    <cellStyle name="Followed Hyperlink" xfId="2368" builtinId="9" hidden="1"/>
    <cellStyle name="Followed Hyperlink" xfId="2369" builtinId="9" hidden="1"/>
    <cellStyle name="Followed Hyperlink" xfId="2370" builtinId="9" hidden="1"/>
    <cellStyle name="Followed Hyperlink" xfId="2371" builtinId="9" hidden="1"/>
    <cellStyle name="Followed Hyperlink" xfId="2372" builtinId="9" hidden="1"/>
    <cellStyle name="Followed Hyperlink" xfId="2373" builtinId="9" hidden="1"/>
    <cellStyle name="Followed Hyperlink" xfId="2374" builtinId="9" hidden="1"/>
    <cellStyle name="Followed Hyperlink" xfId="2375" builtinId="9" hidden="1"/>
    <cellStyle name="Followed Hyperlink" xfId="2376" builtinId="9" hidden="1"/>
    <cellStyle name="Followed Hyperlink" xfId="2379" builtinId="9" hidden="1"/>
    <cellStyle name="Followed Hyperlink" xfId="2380" builtinId="9" hidden="1"/>
    <cellStyle name="Followed Hyperlink" xfId="2381" builtinId="9" hidden="1"/>
    <cellStyle name="Followed Hyperlink" xfId="2382" builtinId="9" hidden="1"/>
    <cellStyle name="Followed Hyperlink" xfId="2383" builtinId="9" hidden="1"/>
    <cellStyle name="Followed Hyperlink" xfId="2384" builtinId="9" hidden="1"/>
    <cellStyle name="Followed Hyperlink" xfId="2385" builtinId="9" hidden="1"/>
    <cellStyle name="Followed Hyperlink" xfId="2386" builtinId="9" hidden="1"/>
    <cellStyle name="Followed Hyperlink" xfId="2387" builtinId="9" hidden="1"/>
    <cellStyle name="Followed Hyperlink" xfId="2388" builtinId="9" hidden="1"/>
    <cellStyle name="Followed Hyperlink" xfId="2389" builtinId="9" hidden="1"/>
    <cellStyle name="Followed Hyperlink" xfId="2390" builtinId="9" hidden="1"/>
    <cellStyle name="Followed Hyperlink" xfId="2391" builtinId="9" hidden="1"/>
    <cellStyle name="Followed Hyperlink" xfId="2392" builtinId="9" hidden="1"/>
    <cellStyle name="Followed Hyperlink" xfId="2393" builtinId="9" hidden="1"/>
    <cellStyle name="Followed Hyperlink" xfId="2394" builtinId="9" hidden="1"/>
    <cellStyle name="Followed Hyperlink" xfId="2395" builtinId="9" hidden="1"/>
    <cellStyle name="Followed Hyperlink" xfId="2396" builtinId="9" hidden="1"/>
    <cellStyle name="Followed Hyperlink" xfId="2397" builtinId="9" hidden="1"/>
    <cellStyle name="Followed Hyperlink" xfId="2398" builtinId="9" hidden="1"/>
    <cellStyle name="Followed Hyperlink" xfId="2399" builtinId="9" hidden="1"/>
    <cellStyle name="Followed Hyperlink" xfId="2400" builtinId="9" hidden="1"/>
    <cellStyle name="Followed Hyperlink" xfId="2401" builtinId="9" hidden="1"/>
    <cellStyle name="Followed Hyperlink" xfId="2402" builtinId="9" hidden="1"/>
    <cellStyle name="Followed Hyperlink" xfId="2403" builtinId="9" hidden="1"/>
    <cellStyle name="Followed Hyperlink" xfId="2404" builtinId="9" hidden="1"/>
    <cellStyle name="Followed Hyperlink" xfId="2405" builtinId="9" hidden="1"/>
    <cellStyle name="Followed Hyperlink" xfId="2406" builtinId="9" hidden="1"/>
    <cellStyle name="Followed Hyperlink" xfId="2407" builtinId="9" hidden="1"/>
    <cellStyle name="Followed Hyperlink" xfId="2408" builtinId="9" hidden="1"/>
    <cellStyle name="Followed Hyperlink" xfId="2409" builtinId="9" hidden="1"/>
    <cellStyle name="Followed Hyperlink" xfId="2410" builtinId="9" hidden="1"/>
    <cellStyle name="Followed Hyperlink" xfId="2411" builtinId="9" hidden="1"/>
    <cellStyle name="Followed Hyperlink" xfId="2412" builtinId="9" hidden="1"/>
    <cellStyle name="Followed Hyperlink" xfId="2413" builtinId="9" hidden="1"/>
    <cellStyle name="Followed Hyperlink" xfId="2414" builtinId="9" hidden="1"/>
    <cellStyle name="Followed Hyperlink" xfId="2415" builtinId="9" hidden="1"/>
    <cellStyle name="Followed Hyperlink" xfId="2416" builtinId="9" hidden="1"/>
    <cellStyle name="Followed Hyperlink" xfId="2417" builtinId="9" hidden="1"/>
    <cellStyle name="Followed Hyperlink" xfId="2418" builtinId="9" hidden="1"/>
    <cellStyle name="Followed Hyperlink" xfId="2419" builtinId="9" hidden="1"/>
    <cellStyle name="Followed Hyperlink" xfId="2420" builtinId="9" hidden="1"/>
    <cellStyle name="Followed Hyperlink" xfId="2421" builtinId="9" hidden="1"/>
    <cellStyle name="Followed Hyperlink" xfId="2422" builtinId="9" hidden="1"/>
    <cellStyle name="Followed Hyperlink" xfId="2423" builtinId="9" hidden="1"/>
    <cellStyle name="Followed Hyperlink" xfId="2424" builtinId="9" hidden="1"/>
    <cellStyle name="Followed Hyperlink" xfId="2425" builtinId="9" hidden="1"/>
    <cellStyle name="Followed Hyperlink" xfId="2426" builtinId="9" hidden="1"/>
    <cellStyle name="Followed Hyperlink" xfId="2427" builtinId="9" hidden="1"/>
    <cellStyle name="Followed Hyperlink" xfId="2428" builtinId="9" hidden="1"/>
    <cellStyle name="Followed Hyperlink" xfId="2429" builtinId="9" hidden="1"/>
    <cellStyle name="Followed Hyperlink" xfId="2430" builtinId="9" hidden="1"/>
    <cellStyle name="Followed Hyperlink" xfId="2431" builtinId="9" hidden="1"/>
    <cellStyle name="Followed Hyperlink" xfId="2432" builtinId="9" hidden="1"/>
    <cellStyle name="Followed Hyperlink" xfId="2433" builtinId="9" hidden="1"/>
    <cellStyle name="Followed Hyperlink" xfId="2434" builtinId="9" hidden="1"/>
    <cellStyle name="Followed Hyperlink" xfId="2435" builtinId="9" hidden="1"/>
    <cellStyle name="Followed Hyperlink" xfId="2436" builtinId="9" hidden="1"/>
    <cellStyle name="Followed Hyperlink" xfId="2437" builtinId="9" hidden="1"/>
    <cellStyle name="Followed Hyperlink" xfId="2438" builtinId="9" hidden="1"/>
    <cellStyle name="Followed Hyperlink" xfId="2439" builtinId="9" hidden="1"/>
    <cellStyle name="Followed Hyperlink" xfId="2440" builtinId="9" hidden="1"/>
    <cellStyle name="Followed Hyperlink" xfId="2441" builtinId="9" hidden="1"/>
    <cellStyle name="Followed Hyperlink" xfId="2442" builtinId="9" hidden="1"/>
    <cellStyle name="Followed Hyperlink" xfId="2443" builtinId="9" hidden="1"/>
    <cellStyle name="Followed Hyperlink" xfId="2444" builtinId="9" hidden="1"/>
    <cellStyle name="Followed Hyperlink" xfId="2445" builtinId="9" hidden="1"/>
    <cellStyle name="Followed Hyperlink" xfId="2446" builtinId="9" hidden="1"/>
    <cellStyle name="Followed Hyperlink" xfId="2447" builtinId="9" hidden="1"/>
    <cellStyle name="Followed Hyperlink" xfId="2448" builtinId="9" hidden="1"/>
    <cellStyle name="Followed Hyperlink" xfId="2449" builtinId="9" hidden="1"/>
    <cellStyle name="Followed Hyperlink" xfId="2450" builtinId="9" hidden="1"/>
    <cellStyle name="Followed Hyperlink" xfId="2451" builtinId="9" hidden="1"/>
    <cellStyle name="Followed Hyperlink" xfId="2452" builtinId="9" hidden="1"/>
    <cellStyle name="Followed Hyperlink" xfId="2453" builtinId="9" hidden="1"/>
    <cellStyle name="Followed Hyperlink" xfId="2454" builtinId="9" hidden="1"/>
    <cellStyle name="Followed Hyperlink" xfId="2455" builtinId="9" hidden="1"/>
    <cellStyle name="Followed Hyperlink" xfId="2456" builtinId="9" hidden="1"/>
    <cellStyle name="Followed Hyperlink" xfId="2457" builtinId="9" hidden="1"/>
    <cellStyle name="Followed Hyperlink" xfId="2458" builtinId="9" hidden="1"/>
    <cellStyle name="Followed Hyperlink" xfId="2459" builtinId="9" hidden="1"/>
    <cellStyle name="Followed Hyperlink" xfId="2460" builtinId="9" hidden="1"/>
    <cellStyle name="Followed Hyperlink" xfId="2461" builtinId="9" hidden="1"/>
    <cellStyle name="Followed Hyperlink" xfId="2462" builtinId="9" hidden="1"/>
    <cellStyle name="Followed Hyperlink" xfId="2463" builtinId="9" hidden="1"/>
    <cellStyle name="Followed Hyperlink" xfId="2464" builtinId="9" hidden="1"/>
    <cellStyle name="Followed Hyperlink" xfId="2465" builtinId="9" hidden="1"/>
    <cellStyle name="Followed Hyperlink" xfId="2466" builtinId="9" hidden="1"/>
    <cellStyle name="Followed Hyperlink" xfId="2467" builtinId="9" hidden="1"/>
    <cellStyle name="Followed Hyperlink" xfId="2468" builtinId="9" hidden="1"/>
    <cellStyle name="Followed Hyperlink" xfId="2469" builtinId="9" hidden="1"/>
    <cellStyle name="Followed Hyperlink" xfId="2470" builtinId="9" hidden="1"/>
    <cellStyle name="Followed Hyperlink" xfId="2471" builtinId="9" hidden="1"/>
    <cellStyle name="Followed Hyperlink" xfId="2472" builtinId="9" hidden="1"/>
    <cellStyle name="Followed Hyperlink" xfId="2473" builtinId="9" hidden="1"/>
    <cellStyle name="Followed Hyperlink" xfId="2474" builtinId="9" hidden="1"/>
    <cellStyle name="Followed Hyperlink" xfId="2475" builtinId="9" hidden="1"/>
    <cellStyle name="Followed Hyperlink" xfId="2476" builtinId="9" hidden="1"/>
    <cellStyle name="Followed Hyperlink" xfId="2477" builtinId="9" hidden="1"/>
    <cellStyle name="Followed Hyperlink" xfId="2478" builtinId="9" hidden="1"/>
    <cellStyle name="Followed Hyperlink" xfId="2479" builtinId="9" hidden="1"/>
    <cellStyle name="Followed Hyperlink" xfId="2480" builtinId="9" hidden="1"/>
    <cellStyle name="Followed Hyperlink" xfId="2481" builtinId="9" hidden="1"/>
    <cellStyle name="Followed Hyperlink" xfId="2482" builtinId="9" hidden="1"/>
    <cellStyle name="Followed Hyperlink" xfId="2483" builtinId="9" hidden="1"/>
    <cellStyle name="Followed Hyperlink" xfId="2484" builtinId="9" hidden="1"/>
    <cellStyle name="Followed Hyperlink" xfId="2485" builtinId="9" hidden="1"/>
    <cellStyle name="Followed Hyperlink" xfId="2486" builtinId="9" hidden="1"/>
    <cellStyle name="Followed Hyperlink" xfId="2487" builtinId="9" hidden="1"/>
    <cellStyle name="Followed Hyperlink" xfId="2488" builtinId="9" hidden="1"/>
    <cellStyle name="Followed Hyperlink" xfId="2489" builtinId="9" hidden="1"/>
    <cellStyle name="Followed Hyperlink" xfId="2490" builtinId="9" hidden="1"/>
    <cellStyle name="Followed Hyperlink" xfId="2491" builtinId="9" hidden="1"/>
    <cellStyle name="Followed Hyperlink" xfId="2492" builtinId="9" hidden="1"/>
    <cellStyle name="Followed Hyperlink" xfId="2493" builtinId="9" hidden="1"/>
    <cellStyle name="Followed Hyperlink" xfId="2494" builtinId="9" hidden="1"/>
    <cellStyle name="Followed Hyperlink" xfId="2495" builtinId="9" hidden="1"/>
    <cellStyle name="Followed Hyperlink" xfId="2496" builtinId="9" hidden="1"/>
    <cellStyle name="Followed Hyperlink" xfId="2497" builtinId="9" hidden="1"/>
    <cellStyle name="Followed Hyperlink" xfId="2498" builtinId="9" hidden="1"/>
    <cellStyle name="Followed Hyperlink" xfId="2499" builtinId="9" hidden="1"/>
    <cellStyle name="Followed Hyperlink" xfId="2500" builtinId="9" hidden="1"/>
    <cellStyle name="Followed Hyperlink" xfId="2501" builtinId="9" hidden="1"/>
    <cellStyle name="Followed Hyperlink" xfId="2502" builtinId="9" hidden="1"/>
    <cellStyle name="Followed Hyperlink" xfId="2503" builtinId="9" hidden="1"/>
    <cellStyle name="Followed Hyperlink" xfId="2504" builtinId="9" hidden="1"/>
    <cellStyle name="Followed Hyperlink" xfId="2505" builtinId="9" hidden="1"/>
    <cellStyle name="Followed Hyperlink" xfId="2506" builtinId="9" hidden="1"/>
    <cellStyle name="Followed Hyperlink" xfId="2507" builtinId="9" hidden="1"/>
    <cellStyle name="Followed Hyperlink" xfId="2508" builtinId="9" hidden="1"/>
    <cellStyle name="Followed Hyperlink" xfId="2509" builtinId="9" hidden="1"/>
    <cellStyle name="Followed Hyperlink" xfId="2510" builtinId="9" hidden="1"/>
    <cellStyle name="Followed Hyperlink" xfId="2511" builtinId="9" hidden="1"/>
    <cellStyle name="Followed Hyperlink" xfId="2512" builtinId="9" hidden="1"/>
    <cellStyle name="Followed Hyperlink" xfId="2513" builtinId="9" hidden="1"/>
    <cellStyle name="Followed Hyperlink" xfId="2514" builtinId="9" hidden="1"/>
    <cellStyle name="Followed Hyperlink" xfId="2515" builtinId="9" hidden="1"/>
    <cellStyle name="Followed Hyperlink" xfId="2516" builtinId="9" hidden="1"/>
    <cellStyle name="Followed Hyperlink" xfId="2517" builtinId="9" hidden="1"/>
    <cellStyle name="Followed Hyperlink" xfId="2518" builtinId="9" hidden="1"/>
    <cellStyle name="Followed Hyperlink" xfId="2519" builtinId="9" hidden="1"/>
    <cellStyle name="Followed Hyperlink" xfId="2520" builtinId="9" hidden="1"/>
    <cellStyle name="Followed Hyperlink" xfId="2521" builtinId="9" hidden="1"/>
    <cellStyle name="Followed Hyperlink" xfId="2522" builtinId="9" hidden="1"/>
    <cellStyle name="Followed Hyperlink" xfId="2523" builtinId="9" hidden="1"/>
    <cellStyle name="Followed Hyperlink" xfId="2524" builtinId="9" hidden="1"/>
    <cellStyle name="Followed Hyperlink" xfId="2525" builtinId="9" hidden="1"/>
    <cellStyle name="Followed Hyperlink" xfId="2526" builtinId="9" hidden="1"/>
    <cellStyle name="Followed Hyperlink" xfId="2527" builtinId="9" hidden="1"/>
    <cellStyle name="Followed Hyperlink" xfId="2528" builtinId="9" hidden="1"/>
    <cellStyle name="Followed Hyperlink" xfId="2529" builtinId="9" hidden="1"/>
    <cellStyle name="Followed Hyperlink" xfId="2530" builtinId="9" hidden="1"/>
    <cellStyle name="Followed Hyperlink" xfId="2531" builtinId="9" hidden="1"/>
    <cellStyle name="Followed Hyperlink" xfId="2532" builtinId="9" hidden="1"/>
    <cellStyle name="Followed Hyperlink" xfId="2533" builtinId="9" hidden="1"/>
    <cellStyle name="Followed Hyperlink" xfId="2534" builtinId="9" hidden="1"/>
    <cellStyle name="Followed Hyperlink" xfId="2535" builtinId="9" hidden="1"/>
    <cellStyle name="Followed Hyperlink" xfId="2536" builtinId="9" hidden="1"/>
    <cellStyle name="Followed Hyperlink" xfId="2537" builtinId="9" hidden="1"/>
    <cellStyle name="Followed Hyperlink" xfId="2538" builtinId="9" hidden="1"/>
    <cellStyle name="Followed Hyperlink" xfId="2539" builtinId="9" hidden="1"/>
    <cellStyle name="Followed Hyperlink" xfId="2540" builtinId="9" hidden="1"/>
    <cellStyle name="Followed Hyperlink" xfId="2541" builtinId="9" hidden="1"/>
    <cellStyle name="Followed Hyperlink" xfId="2542" builtinId="9" hidden="1"/>
    <cellStyle name="Followed Hyperlink" xfId="2543" builtinId="9" hidden="1"/>
    <cellStyle name="Followed Hyperlink" xfId="2544" builtinId="9" hidden="1"/>
    <cellStyle name="Followed Hyperlink" xfId="2545" builtinId="9" hidden="1"/>
    <cellStyle name="Followed Hyperlink" xfId="2546" builtinId="9" hidden="1"/>
    <cellStyle name="Followed Hyperlink" xfId="2547" builtinId="9" hidden="1"/>
    <cellStyle name="Followed Hyperlink" xfId="2548" builtinId="9" hidden="1"/>
    <cellStyle name="Followed Hyperlink" xfId="2549" builtinId="9" hidden="1"/>
    <cellStyle name="Followed Hyperlink" xfId="2550" builtinId="9" hidden="1"/>
    <cellStyle name="Followed Hyperlink" xfId="2551" builtinId="9" hidden="1"/>
    <cellStyle name="Followed Hyperlink" xfId="2552" builtinId="9" hidden="1"/>
    <cellStyle name="Followed Hyperlink" xfId="2553" builtinId="9" hidden="1"/>
    <cellStyle name="Followed Hyperlink" xfId="2554" builtinId="9" hidden="1"/>
    <cellStyle name="Followed Hyperlink" xfId="2555" builtinId="9" hidden="1"/>
    <cellStyle name="Followed Hyperlink" xfId="2556" builtinId="9" hidden="1"/>
    <cellStyle name="Followed Hyperlink" xfId="2557" builtinId="9" hidden="1"/>
    <cellStyle name="Followed Hyperlink" xfId="2558" builtinId="9" hidden="1"/>
    <cellStyle name="Followed Hyperlink" xfId="2559" builtinId="9" hidden="1"/>
    <cellStyle name="Followed Hyperlink" xfId="2560" builtinId="9" hidden="1"/>
    <cellStyle name="Followed Hyperlink" xfId="2561" builtinId="9" hidden="1"/>
    <cellStyle name="Followed Hyperlink" xfId="2562" builtinId="9" hidden="1"/>
    <cellStyle name="Followed Hyperlink" xfId="2563" builtinId="9" hidden="1"/>
    <cellStyle name="Followed Hyperlink" xfId="2564" builtinId="9" hidden="1"/>
    <cellStyle name="Followed Hyperlink" xfId="2565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4" builtinId="8"/>
    <cellStyle name="Normal" xfId="0" builtinId="0"/>
    <cellStyle name="Normal 2" xfId="222" xr:uid="{00000000-0005-0000-0000-0000FA090000}"/>
    <cellStyle name="Normal 2 2" xfId="722" xr:uid="{00000000-0005-0000-0000-0000FB090000}"/>
    <cellStyle name="Normal 3" xfId="717" xr:uid="{00000000-0005-0000-0000-0000FC090000}"/>
    <cellStyle name="Normal 4" xfId="1500" xr:uid="{00000000-0005-0000-0000-0000FD090000}"/>
    <cellStyle name="Normal 5" xfId="2377" xr:uid="{00000000-0005-0000-0000-0000FE090000}"/>
    <cellStyle name="Normal_Budget - 2003 @ 1-23-03 GL Format-2" xfId="492" xr:uid="{00000000-0005-0000-0000-0000FF090000}"/>
    <cellStyle name="Normal_Profit FY 1999" xfId="721" xr:uid="{00000000-0005-0000-0000-0000000A0000}"/>
    <cellStyle name="Normal_Profit FY 2000" xfId="15" xr:uid="{00000000-0005-0000-0000-0000010A0000}"/>
    <cellStyle name="Percent" xfId="2" builtinId="5"/>
    <cellStyle name="Percent 2" xfId="223" xr:uid="{00000000-0005-0000-0000-0000030A0000}"/>
    <cellStyle name="Percent 3" xfId="719" xr:uid="{00000000-0005-0000-0000-0000040A0000}"/>
    <cellStyle name="Percent 4" xfId="2378" xr:uid="{00000000-0005-0000-0000-0000050A0000}"/>
  </cellStyles>
  <dxfs count="0"/>
  <tableStyles count="0" defaultTableStyle="TableStyleMedium2" defaultPivotStyle="PivotStyleLight16"/>
  <colors>
    <mruColors>
      <color rgb="FFCDFFCB"/>
      <color rgb="FF1D00D7"/>
      <color rgb="FF3664ED"/>
      <color rgb="FF3100B8"/>
      <color rgb="FFFFD81E"/>
      <color rgb="FF24E1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1838464037784"/>
          <c:y val="9.5729411548792553E-2"/>
          <c:w val="0.70593119478445154"/>
          <c:h val="0.89064358528728271"/>
        </c:manualLayout>
      </c:layout>
      <c:lineChart>
        <c:grouping val="standard"/>
        <c:varyColors val="0"/>
        <c:ser>
          <c:idx val="0"/>
          <c:order val="0"/>
          <c:tx>
            <c:strRef>
              <c:f>'Stmts Summ'!$AP$2</c:f>
              <c:strCache>
                <c:ptCount val="1"/>
                <c:pt idx="0">
                  <c:v>Bookings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Summ'!$AQ$2:$AU$2</c:f>
              <c:numCache>
                <c:formatCode>_("$"* #,##0_);_("$"* \(#,##0\);_("$"* "-"??_);_(@_)</c:formatCode>
                <c:ptCount val="5"/>
                <c:pt idx="0">
                  <c:v>280000</c:v>
                </c:pt>
                <c:pt idx="1">
                  <c:v>3100000</c:v>
                </c:pt>
                <c:pt idx="2">
                  <c:v>11640000</c:v>
                </c:pt>
                <c:pt idx="3">
                  <c:v>18200000</c:v>
                </c:pt>
                <c:pt idx="4">
                  <c:v>34580000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4-9F45-9DAD-2ADD041EAD58}"/>
            </c:ext>
          </c:extLst>
        </c:ser>
        <c:ser>
          <c:idx val="1"/>
          <c:order val="1"/>
          <c:tx>
            <c:strRef>
              <c:f>'Stmts Summ'!$AP$3</c:f>
              <c:strCache>
                <c:ptCount val="1"/>
                <c:pt idx="0">
                  <c:v>Revenues</c:v>
                </c:pt>
              </c:strCache>
            </c:strRef>
          </c:tx>
          <c:spPr>
            <a:ln>
              <a:solidFill>
                <a:srgbClr val="24E142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Summ'!$AQ$3:$AU$3</c:f>
              <c:numCache>
                <c:formatCode>_("$"* #,##0_);_("$"* \(#,##0\);_("$"* "-"??_);_(@_)</c:formatCode>
                <c:ptCount val="5"/>
                <c:pt idx="0">
                  <c:v>143333.33333333334</c:v>
                </c:pt>
                <c:pt idx="1">
                  <c:v>1316666.6666666667</c:v>
                </c:pt>
                <c:pt idx="2">
                  <c:v>7385000</c:v>
                </c:pt>
                <c:pt idx="3">
                  <c:v>17280000</c:v>
                </c:pt>
                <c:pt idx="4">
                  <c:v>32483000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4-9F45-9DAD-2ADD041EAD58}"/>
            </c:ext>
          </c:extLst>
        </c:ser>
        <c:ser>
          <c:idx val="2"/>
          <c:order val="2"/>
          <c:tx>
            <c:strRef>
              <c:f>'Stmts Summ'!$AP$4</c:f>
              <c:strCache>
                <c:ptCount val="1"/>
                <c:pt idx="0">
                  <c:v>Operating Exps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Summ'!$AQ$4:$AU$4</c:f>
              <c:numCache>
                <c:formatCode>_("$"* #,##0_);_("$"* \(#,##0\);_("$"* "-"??_);_(@_)</c:formatCode>
                <c:ptCount val="5"/>
                <c:pt idx="0">
                  <c:v>904693.5</c:v>
                </c:pt>
                <c:pt idx="1">
                  <c:v>3164448.75</c:v>
                </c:pt>
                <c:pt idx="2">
                  <c:v>4790101.3913712846</c:v>
                </c:pt>
                <c:pt idx="3">
                  <c:v>8591198.2031659782</c:v>
                </c:pt>
                <c:pt idx="4">
                  <c:v>15464156.765698763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4-9F45-9DAD-2ADD041EAD58}"/>
            </c:ext>
          </c:extLst>
        </c:ser>
        <c:ser>
          <c:idx val="3"/>
          <c:order val="3"/>
          <c:tx>
            <c:strRef>
              <c:f>'Stmts Summ'!$AP$5</c:f>
              <c:strCache>
                <c:ptCount val="1"/>
                <c:pt idx="0">
                  <c:v>EBITDA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Summ'!$AQ$5:$AU$5</c:f>
              <c:numCache>
                <c:formatCode>_("$"* #,##0_);_("$"* \(#,##0\);_("$"* "-"??_);_(@_)</c:formatCode>
                <c:ptCount val="5"/>
                <c:pt idx="0">
                  <c:v>-851901.83333333337</c:v>
                </c:pt>
                <c:pt idx="1">
                  <c:v>-2507829.375</c:v>
                </c:pt>
                <c:pt idx="2">
                  <c:v>-199101.39137128461</c:v>
                </c:pt>
                <c:pt idx="3">
                  <c:v>2275041.7968340218</c:v>
                </c:pt>
                <c:pt idx="4">
                  <c:v>4962236.4009679053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4-9F45-9DAD-2ADD041E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408360"/>
        <c:axId val="2134504872"/>
      </c:lineChart>
      <c:catAx>
        <c:axId val="213440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34504872"/>
        <c:crosses val="autoZero"/>
        <c:auto val="1"/>
        <c:lblAlgn val="ctr"/>
        <c:lblOffset val="100"/>
        <c:noMultiLvlLbl val="0"/>
      </c:catAx>
      <c:valAx>
        <c:axId val="2134504872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2134408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 w="31750">
      <a:solidFill>
        <a:srgbClr val="3100B8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673653</xdr:colOff>
      <xdr:row>8</xdr:row>
      <xdr:rowOff>99393</xdr:rowOff>
    </xdr:from>
    <xdr:to>
      <xdr:col>48</xdr:col>
      <xdr:colOff>640524</xdr:colOff>
      <xdr:row>49</xdr:row>
      <xdr:rowOff>77305</xdr:rowOff>
    </xdr:to>
    <xdr:graphicFrame macro="">
      <xdr:nvGraphicFramePr>
        <xdr:cNvPr id="2" name="Chart 1" title="5 Year Pla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0.3999</cdr:x>
      <cdr:y>0.0153</cdr:y>
    </cdr:from>
    <cdr:to>
      <cdr:x>0.55062</cdr:x>
      <cdr:y>0.07141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8E6B35-6986-CB49-845D-DEBCF982676F}"/>
            </a:ext>
          </a:extLst>
        </cdr:cNvPr>
        <cdr:cNvSpPr txBox="1"/>
      </cdr:nvSpPr>
      <cdr:spPr>
        <a:xfrm xmlns:a="http://schemas.openxmlformats.org/drawingml/2006/main">
          <a:off x="3281268" y="88344"/>
          <a:ext cx="1236709" cy="32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5 Year Projections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265044</xdr:colOff>
      <xdr:row>1</xdr:row>
      <xdr:rowOff>22087</xdr:rowOff>
    </xdr:from>
    <xdr:to>
      <xdr:col>5</xdr:col>
      <xdr:colOff>265044</xdr:colOff>
      <xdr:row>2</xdr:row>
      <xdr:rowOff>143565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4726609" y="198783"/>
          <a:ext cx="0" cy="320260"/>
        </a:xfrm>
        <a:prstGeom prst="line">
          <a:avLst/>
        </a:prstGeom>
        <a:ln>
          <a:solidFill>
            <a:srgbClr val="0000FF"/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/PAC%20-%20Lucas/Excel/Budgets%20-%202006/Budget%202006%20-%20Forecast%20@%2012-13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hil%20Compton/Desktop/Project%20Acctg/Project%20Tracking%20@%2011-6-09%20with%20Week%2045%20Respons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/Documents%20and%20Settings/philc/Local%20Settings/Temporary%20Internet%20Files/OLK4/the%20curv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hanges"/>
      <sheetName val="Annual P&amp;L "/>
      <sheetName val="Quarterly P&amp;L"/>
      <sheetName val="Monthly Balance Sheet"/>
      <sheetName val="Monthly Cash Flow"/>
      <sheetName val="Recap"/>
      <sheetName val="Compare"/>
      <sheetName val="Monthly P&amp;L"/>
      <sheetName val="Rolling P &amp; L"/>
      <sheetName val="Updates"/>
      <sheetName val="Revs - 2006"/>
      <sheetName val="Exp Summ"/>
      <sheetName val="Emp Input"/>
      <sheetName val="Emp 2005"/>
      <sheetName val="Emp 2006"/>
      <sheetName val="Emp 2007"/>
      <sheetName val="Operations"/>
      <sheetName val="Support"/>
      <sheetName val="Sales"/>
      <sheetName val="Marketing"/>
      <sheetName val="G&amp;A"/>
      <sheetName val="Lightfoot"/>
      <sheetName val="Cap Ex"/>
      <sheetName val="Facilities (OH) Alloc"/>
      <sheetName val="BS Assumptions"/>
      <sheetName val="Sales Rep Productivity Schedule"/>
      <sheetName val="Billings &amp; Commissions"/>
      <sheetName val="Headcount &amp; Salaries"/>
      <sheetName val="Capital Expenditures"/>
      <sheetName val="Capital Leases"/>
      <sheetName val="Debt"/>
      <sheetName val="PTO Calculation"/>
    </sheetNames>
    <sheetDataSet>
      <sheetData sheetId="0">
        <row r="4">
          <cell r="C4">
            <v>1</v>
          </cell>
          <cell r="D4" t="str">
            <v>Low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F2" t="str">
            <v>Operations</v>
          </cell>
          <cell r="I2">
            <v>38336</v>
          </cell>
          <cell r="M2">
            <v>116750</v>
          </cell>
        </row>
        <row r="3">
          <cell r="F3" t="str">
            <v>Operations</v>
          </cell>
          <cell r="I3">
            <v>38446</v>
          </cell>
          <cell r="J3">
            <v>38852</v>
          </cell>
          <cell r="M3">
            <v>120000</v>
          </cell>
        </row>
        <row r="4">
          <cell r="F4" t="str">
            <v>Operations</v>
          </cell>
          <cell r="I4">
            <v>37921</v>
          </cell>
          <cell r="M4">
            <v>73990</v>
          </cell>
        </row>
        <row r="5">
          <cell r="F5" t="str">
            <v>Operations</v>
          </cell>
          <cell r="I5">
            <v>38720</v>
          </cell>
          <cell r="M5">
            <v>75500</v>
          </cell>
        </row>
        <row r="6">
          <cell r="F6" t="str">
            <v>Operations</v>
          </cell>
          <cell r="I6">
            <v>37988</v>
          </cell>
          <cell r="J6">
            <v>38772</v>
          </cell>
          <cell r="M6">
            <v>45190.080000000002</v>
          </cell>
        </row>
        <row r="7">
          <cell r="F7" t="str">
            <v>Operations</v>
          </cell>
          <cell r="I7">
            <v>38495</v>
          </cell>
          <cell r="M7">
            <v>56900</v>
          </cell>
        </row>
        <row r="8">
          <cell r="F8" t="str">
            <v>Operations</v>
          </cell>
          <cell r="I8">
            <v>37844</v>
          </cell>
          <cell r="J8">
            <v>38891</v>
          </cell>
          <cell r="M8">
            <v>60293.333333333336</v>
          </cell>
        </row>
        <row r="9">
          <cell r="F9" t="str">
            <v>Operations</v>
          </cell>
          <cell r="I9">
            <v>38047</v>
          </cell>
          <cell r="M9">
            <v>69858.720000000001</v>
          </cell>
        </row>
        <row r="10">
          <cell r="F10" t="str">
            <v>Operations</v>
          </cell>
          <cell r="I10">
            <v>35815</v>
          </cell>
          <cell r="M10">
            <v>107377.92</v>
          </cell>
        </row>
        <row r="11">
          <cell r="F11" t="str">
            <v>Operations</v>
          </cell>
          <cell r="I11">
            <v>35809</v>
          </cell>
          <cell r="M11">
            <v>102000</v>
          </cell>
        </row>
        <row r="12">
          <cell r="F12" t="str">
            <v>Operations</v>
          </cell>
          <cell r="I12">
            <v>38726</v>
          </cell>
          <cell r="M12">
            <v>73000</v>
          </cell>
        </row>
        <row r="13">
          <cell r="F13" t="str">
            <v>Operations</v>
          </cell>
          <cell r="I13">
            <v>38504</v>
          </cell>
          <cell r="J13">
            <v>38847</v>
          </cell>
          <cell r="M13">
            <v>43350</v>
          </cell>
        </row>
        <row r="14">
          <cell r="F14" t="str">
            <v>Operations</v>
          </cell>
          <cell r="I14">
            <v>38386</v>
          </cell>
          <cell r="M14">
            <v>82400</v>
          </cell>
        </row>
        <row r="15">
          <cell r="F15" t="str">
            <v>Operations</v>
          </cell>
          <cell r="I15">
            <v>38656</v>
          </cell>
          <cell r="M15">
            <v>74000</v>
          </cell>
        </row>
        <row r="16">
          <cell r="F16" t="str">
            <v>Operations</v>
          </cell>
          <cell r="I16">
            <v>38601</v>
          </cell>
          <cell r="J16">
            <v>38968</v>
          </cell>
          <cell r="M16">
            <v>54035</v>
          </cell>
        </row>
        <row r="17">
          <cell r="F17" t="str">
            <v>Operations</v>
          </cell>
          <cell r="I17">
            <v>38754</v>
          </cell>
          <cell r="M17">
            <v>150000</v>
          </cell>
        </row>
        <row r="18">
          <cell r="F18" t="str">
            <v>Operations</v>
          </cell>
          <cell r="I18">
            <v>38992</v>
          </cell>
          <cell r="M18">
            <v>34000</v>
          </cell>
        </row>
        <row r="19">
          <cell r="F19" t="str">
            <v>Operations</v>
          </cell>
          <cell r="I19">
            <v>38824</v>
          </cell>
          <cell r="M19">
            <v>64000</v>
          </cell>
        </row>
        <row r="20">
          <cell r="F20" t="str">
            <v>Operations</v>
          </cell>
          <cell r="I20">
            <v>38867</v>
          </cell>
          <cell r="J20">
            <v>39027</v>
          </cell>
          <cell r="M20">
            <v>60000</v>
          </cell>
        </row>
        <row r="21">
          <cell r="F21" t="str">
            <v>Operations</v>
          </cell>
          <cell r="I21">
            <v>38869</v>
          </cell>
          <cell r="M21">
            <v>75000</v>
          </cell>
        </row>
        <row r="22">
          <cell r="F22" t="str">
            <v>Operations</v>
          </cell>
          <cell r="I22">
            <v>39052</v>
          </cell>
          <cell r="M22">
            <v>70000</v>
          </cell>
        </row>
        <row r="23">
          <cell r="F23" t="str">
            <v>Operations</v>
          </cell>
          <cell r="I23">
            <v>38929</v>
          </cell>
          <cell r="M23">
            <v>61000</v>
          </cell>
        </row>
        <row r="24">
          <cell r="F24" t="str">
            <v>Operations</v>
          </cell>
          <cell r="I24">
            <v>39083</v>
          </cell>
          <cell r="M24">
            <v>70000</v>
          </cell>
        </row>
        <row r="25">
          <cell r="F25" t="str">
            <v>Operations</v>
          </cell>
          <cell r="I25">
            <v>39114</v>
          </cell>
          <cell r="M25">
            <v>70000</v>
          </cell>
        </row>
        <row r="26">
          <cell r="F26" t="str">
            <v>Operations</v>
          </cell>
          <cell r="I26">
            <v>39203</v>
          </cell>
          <cell r="M26">
            <v>70000</v>
          </cell>
        </row>
        <row r="27">
          <cell r="F27" t="str">
            <v>Operations</v>
          </cell>
          <cell r="I27">
            <v>39264</v>
          </cell>
          <cell r="M27">
            <v>70000</v>
          </cell>
        </row>
        <row r="28">
          <cell r="F28" t="str">
            <v>Operations</v>
          </cell>
          <cell r="I28">
            <v>38943</v>
          </cell>
          <cell r="M28">
            <v>90000</v>
          </cell>
        </row>
        <row r="29">
          <cell r="F29" t="str">
            <v>Operations</v>
          </cell>
          <cell r="I29">
            <v>39142</v>
          </cell>
          <cell r="M29">
            <v>90000</v>
          </cell>
        </row>
        <row r="30">
          <cell r="F30" t="str">
            <v>Support</v>
          </cell>
          <cell r="I30">
            <v>38504</v>
          </cell>
          <cell r="M30">
            <v>125000</v>
          </cell>
        </row>
        <row r="31">
          <cell r="F31" t="str">
            <v>Support</v>
          </cell>
          <cell r="I31">
            <v>37591</v>
          </cell>
          <cell r="J31">
            <v>39052</v>
          </cell>
          <cell r="M31">
            <v>55504.800000000003</v>
          </cell>
        </row>
        <row r="32">
          <cell r="F32" t="str">
            <v>Support</v>
          </cell>
          <cell r="I32">
            <v>38244</v>
          </cell>
          <cell r="M32">
            <v>34800</v>
          </cell>
        </row>
        <row r="33">
          <cell r="F33" t="str">
            <v>Support</v>
          </cell>
          <cell r="I33">
            <v>36017</v>
          </cell>
          <cell r="M33">
            <v>74420</v>
          </cell>
        </row>
        <row r="34">
          <cell r="F34" t="str">
            <v>Support</v>
          </cell>
          <cell r="I34">
            <v>38607</v>
          </cell>
          <cell r="M34">
            <v>52200</v>
          </cell>
        </row>
        <row r="35">
          <cell r="F35" t="str">
            <v>Support</v>
          </cell>
          <cell r="I35">
            <v>37753</v>
          </cell>
          <cell r="M35">
            <v>45500</v>
          </cell>
        </row>
        <row r="36">
          <cell r="F36" t="str">
            <v>Support</v>
          </cell>
          <cell r="I36">
            <v>38649</v>
          </cell>
          <cell r="J36">
            <v>38974</v>
          </cell>
          <cell r="M36">
            <v>45450</v>
          </cell>
        </row>
        <row r="37">
          <cell r="F37" t="str">
            <v>Support</v>
          </cell>
          <cell r="I37">
            <v>39013</v>
          </cell>
          <cell r="M37">
            <v>59000</v>
          </cell>
        </row>
        <row r="38">
          <cell r="F38" t="str">
            <v>Support</v>
          </cell>
          <cell r="I38">
            <v>39048</v>
          </cell>
          <cell r="M38">
            <v>47000</v>
          </cell>
        </row>
        <row r="39">
          <cell r="F39" t="str">
            <v>Support</v>
          </cell>
          <cell r="I39">
            <v>39083</v>
          </cell>
          <cell r="M39">
            <v>44000</v>
          </cell>
        </row>
        <row r="40">
          <cell r="F40" t="str">
            <v>Support</v>
          </cell>
          <cell r="I40">
            <v>39234</v>
          </cell>
          <cell r="M40">
            <v>46500</v>
          </cell>
        </row>
        <row r="41">
          <cell r="F41" t="str">
            <v>Sales</v>
          </cell>
          <cell r="I41">
            <v>38243</v>
          </cell>
          <cell r="J41">
            <v>38748</v>
          </cell>
          <cell r="M41">
            <v>70000</v>
          </cell>
        </row>
        <row r="42">
          <cell r="F42" t="str">
            <v>Sales</v>
          </cell>
          <cell r="I42">
            <v>37760</v>
          </cell>
          <cell r="M42">
            <v>71400</v>
          </cell>
        </row>
        <row r="43">
          <cell r="F43" t="str">
            <v>Sales</v>
          </cell>
          <cell r="I43">
            <v>36745</v>
          </cell>
          <cell r="M43">
            <v>102500</v>
          </cell>
        </row>
        <row r="44">
          <cell r="F44" t="str">
            <v>Sales</v>
          </cell>
          <cell r="I44">
            <v>37858</v>
          </cell>
          <cell r="M44">
            <v>83750</v>
          </cell>
        </row>
        <row r="45">
          <cell r="F45" t="str">
            <v>Sales</v>
          </cell>
          <cell r="I45">
            <v>39173</v>
          </cell>
          <cell r="M45">
            <v>100000</v>
          </cell>
        </row>
        <row r="46">
          <cell r="F46" t="str">
            <v>Sales</v>
          </cell>
          <cell r="I46">
            <v>39203</v>
          </cell>
          <cell r="M46">
            <v>70000</v>
          </cell>
        </row>
        <row r="47">
          <cell r="F47" t="str">
            <v>Sales</v>
          </cell>
          <cell r="I47">
            <v>39083</v>
          </cell>
          <cell r="M47">
            <v>80000</v>
          </cell>
        </row>
        <row r="48">
          <cell r="F48" t="str">
            <v>Sales</v>
          </cell>
          <cell r="I48">
            <v>39142</v>
          </cell>
          <cell r="M48">
            <v>80000</v>
          </cell>
        </row>
        <row r="49">
          <cell r="F49" t="str">
            <v>Sales</v>
          </cell>
          <cell r="I49">
            <v>39234</v>
          </cell>
          <cell r="M49">
            <v>80000</v>
          </cell>
        </row>
        <row r="50">
          <cell r="F50" t="str">
            <v>Marketing</v>
          </cell>
          <cell r="I50">
            <v>38390</v>
          </cell>
          <cell r="M50">
            <v>78250</v>
          </cell>
        </row>
        <row r="51">
          <cell r="F51" t="str">
            <v>Marketing</v>
          </cell>
          <cell r="I51">
            <v>39022</v>
          </cell>
          <cell r="M51">
            <v>65000</v>
          </cell>
        </row>
        <row r="52">
          <cell r="F52" t="str">
            <v>GeneralAdmin</v>
          </cell>
          <cell r="I52">
            <v>35809</v>
          </cell>
          <cell r="M52">
            <v>183000</v>
          </cell>
        </row>
        <row r="53">
          <cell r="F53" t="str">
            <v>GeneralAdmin</v>
          </cell>
          <cell r="I53">
            <v>38601</v>
          </cell>
          <cell r="J53">
            <v>39128</v>
          </cell>
          <cell r="M53">
            <v>141400</v>
          </cell>
        </row>
        <row r="54">
          <cell r="F54" t="str">
            <v>GeneralAdmin</v>
          </cell>
          <cell r="I54">
            <v>39114</v>
          </cell>
          <cell r="M54">
            <v>101000</v>
          </cell>
        </row>
        <row r="55">
          <cell r="F55" t="str">
            <v>GeneralAdmin</v>
          </cell>
          <cell r="I55">
            <v>37844</v>
          </cell>
          <cell r="M55">
            <v>48000</v>
          </cell>
        </row>
        <row r="56">
          <cell r="F56" t="str">
            <v>GeneralAdmin</v>
          </cell>
          <cell r="I56">
            <v>38439</v>
          </cell>
          <cell r="M56">
            <v>34000</v>
          </cell>
        </row>
        <row r="57">
          <cell r="F57" t="str">
            <v>GeneralAdmin</v>
          </cell>
          <cell r="I57">
            <v>37963</v>
          </cell>
          <cell r="M57">
            <v>40144</v>
          </cell>
        </row>
        <row r="58">
          <cell r="F58" t="str">
            <v>GeneralAdmin</v>
          </cell>
          <cell r="I58">
            <v>37638</v>
          </cell>
          <cell r="M58">
            <v>160000</v>
          </cell>
        </row>
        <row r="59">
          <cell r="F59" t="str">
            <v>GeneralAdmin</v>
          </cell>
          <cell r="I59">
            <v>39036</v>
          </cell>
          <cell r="M59">
            <v>34000</v>
          </cell>
        </row>
        <row r="60">
          <cell r="F60" t="str">
            <v>Lightfoot</v>
          </cell>
          <cell r="I60">
            <v>38215</v>
          </cell>
          <cell r="M60">
            <v>106750</v>
          </cell>
        </row>
        <row r="61">
          <cell r="F61" t="str">
            <v>Lightfoot</v>
          </cell>
          <cell r="I61">
            <v>38691</v>
          </cell>
          <cell r="M61">
            <v>87000</v>
          </cell>
        </row>
        <row r="62">
          <cell r="F62" t="str">
            <v>Lightfoot</v>
          </cell>
          <cell r="I62">
            <v>38222</v>
          </cell>
          <cell r="M62">
            <v>71675</v>
          </cell>
        </row>
        <row r="63">
          <cell r="F63" t="str">
            <v>Lightfoot</v>
          </cell>
          <cell r="I63">
            <v>38565</v>
          </cell>
          <cell r="M63">
            <v>92820</v>
          </cell>
        </row>
        <row r="64">
          <cell r="F64" t="str">
            <v>Lightfoot</v>
          </cell>
          <cell r="I64">
            <v>39083</v>
          </cell>
          <cell r="M64">
            <v>50000</v>
          </cell>
        </row>
        <row r="65">
          <cell r="F65" t="str">
            <v>Lightfoot</v>
          </cell>
          <cell r="I65">
            <v>39114</v>
          </cell>
          <cell r="M65">
            <v>45000</v>
          </cell>
        </row>
        <row r="66">
          <cell r="F66" t="str">
            <v>Lightfoot</v>
          </cell>
          <cell r="I66">
            <v>39142</v>
          </cell>
          <cell r="M66">
            <v>75000</v>
          </cell>
        </row>
        <row r="67">
          <cell r="F67" t="str">
            <v>Lightfoot</v>
          </cell>
          <cell r="I67">
            <v>39173</v>
          </cell>
          <cell r="M67">
            <v>48000</v>
          </cell>
        </row>
        <row r="68">
          <cell r="F68" t="str">
            <v>Operations</v>
          </cell>
          <cell r="I68">
            <v>39203</v>
          </cell>
          <cell r="M68">
            <v>75000</v>
          </cell>
        </row>
        <row r="69">
          <cell r="F69" t="str">
            <v>Operations</v>
          </cell>
          <cell r="I69">
            <v>39234</v>
          </cell>
          <cell r="M69">
            <v>75000</v>
          </cell>
        </row>
        <row r="70">
          <cell r="F70" t="str">
            <v>Operations</v>
          </cell>
          <cell r="I70">
            <v>39295</v>
          </cell>
          <cell r="M70">
            <v>75000</v>
          </cell>
        </row>
        <row r="71">
          <cell r="F71" t="str">
            <v>Operations</v>
          </cell>
          <cell r="I71">
            <v>39356</v>
          </cell>
          <cell r="M71">
            <v>75000</v>
          </cell>
        </row>
        <row r="72">
          <cell r="F72" t="str">
            <v>Operations</v>
          </cell>
          <cell r="I72">
            <v>39173</v>
          </cell>
          <cell r="M72">
            <v>75000</v>
          </cell>
        </row>
        <row r="73">
          <cell r="F73" t="str">
            <v>Operations</v>
          </cell>
          <cell r="I73">
            <v>39264</v>
          </cell>
          <cell r="M73">
            <v>85000</v>
          </cell>
        </row>
        <row r="74">
          <cell r="F74" t="str">
            <v>Support</v>
          </cell>
          <cell r="I74">
            <v>39203</v>
          </cell>
          <cell r="M74">
            <v>45000</v>
          </cell>
        </row>
        <row r="75">
          <cell r="F75" t="str">
            <v>Sales</v>
          </cell>
          <cell r="I75">
            <v>39173</v>
          </cell>
          <cell r="M75">
            <v>45000</v>
          </cell>
        </row>
        <row r="81">
          <cell r="M81">
            <v>5506708.8533333335</v>
          </cell>
        </row>
        <row r="83">
          <cell r="M83">
            <v>1.9109979821311491</v>
          </cell>
        </row>
      </sheetData>
      <sheetData sheetId="14" refreshError="1"/>
      <sheetData sheetId="15" refreshError="1"/>
      <sheetData sheetId="16">
        <row r="1">
          <cell r="B1">
            <v>0.08</v>
          </cell>
        </row>
        <row r="2">
          <cell r="B2">
            <v>0.08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Projects Input"/>
      <sheetName val="Projects Summary"/>
      <sheetName val="Comp Calcs"/>
      <sheetName val="Notes"/>
      <sheetName val="SF - Sept 09"/>
      <sheetName val="SF - Oct 09"/>
    </sheetNames>
    <sheetDataSet>
      <sheetData sheetId="0" refreshError="1"/>
      <sheetData sheetId="1">
        <row r="237">
          <cell r="B237" t="str">
            <v>1000</v>
          </cell>
        </row>
        <row r="238">
          <cell r="B238">
            <v>1100</v>
          </cell>
        </row>
        <row r="239">
          <cell r="B239">
            <v>1200</v>
          </cell>
        </row>
        <row r="240">
          <cell r="B240">
            <v>1300</v>
          </cell>
        </row>
        <row r="241">
          <cell r="B241">
            <v>1400</v>
          </cell>
        </row>
        <row r="242">
          <cell r="B242">
            <v>2000</v>
          </cell>
        </row>
        <row r="243">
          <cell r="B243">
            <v>2100</v>
          </cell>
        </row>
        <row r="244">
          <cell r="B244">
            <v>2300</v>
          </cell>
        </row>
        <row r="245">
          <cell r="B245">
            <v>2600</v>
          </cell>
        </row>
        <row r="246">
          <cell r="B246">
            <v>2700</v>
          </cell>
        </row>
        <row r="247">
          <cell r="B247">
            <v>2900</v>
          </cell>
        </row>
        <row r="248">
          <cell r="B248">
            <v>3000</v>
          </cell>
        </row>
        <row r="249">
          <cell r="B249">
            <v>3100</v>
          </cell>
        </row>
        <row r="250">
          <cell r="B250">
            <v>4000</v>
          </cell>
        </row>
        <row r="251">
          <cell r="B251">
            <v>4100</v>
          </cell>
        </row>
        <row r="252">
          <cell r="B252">
            <v>4200</v>
          </cell>
        </row>
        <row r="253">
          <cell r="B253">
            <v>4300</v>
          </cell>
        </row>
        <row r="254">
          <cell r="B254">
            <v>4400</v>
          </cell>
        </row>
        <row r="255">
          <cell r="B255">
            <v>5000</v>
          </cell>
        </row>
        <row r="256">
          <cell r="B256">
            <v>5100</v>
          </cell>
        </row>
        <row r="257">
          <cell r="B257">
            <v>5200</v>
          </cell>
        </row>
        <row r="258">
          <cell r="B258">
            <v>5300</v>
          </cell>
        </row>
        <row r="259">
          <cell r="B259">
            <v>5400</v>
          </cell>
        </row>
        <row r="260">
          <cell r="B260">
            <v>6000</v>
          </cell>
        </row>
        <row r="261">
          <cell r="B261">
            <v>6200</v>
          </cell>
        </row>
        <row r="262">
          <cell r="B262">
            <v>6300</v>
          </cell>
        </row>
        <row r="263">
          <cell r="B263">
            <v>6400</v>
          </cell>
        </row>
        <row r="264">
          <cell r="B264">
            <v>6500</v>
          </cell>
        </row>
        <row r="265">
          <cell r="B265">
            <v>6600</v>
          </cell>
        </row>
        <row r="266">
          <cell r="B266">
            <v>8000</v>
          </cell>
        </row>
        <row r="267">
          <cell r="B267">
            <v>8100</v>
          </cell>
        </row>
        <row r="268">
          <cell r="B268">
            <v>8200</v>
          </cell>
        </row>
        <row r="269">
          <cell r="B269">
            <v>8300</v>
          </cell>
        </row>
        <row r="270">
          <cell r="B270">
            <v>9000</v>
          </cell>
        </row>
        <row r="271">
          <cell r="B271">
            <v>9100</v>
          </cell>
        </row>
        <row r="272">
          <cell r="B272">
            <v>9200</v>
          </cell>
        </row>
        <row r="273">
          <cell r="B273">
            <v>9300</v>
          </cell>
        </row>
        <row r="274">
          <cell r="B274">
            <v>9400</v>
          </cell>
        </row>
        <row r="275">
          <cell r="B275">
            <v>10000</v>
          </cell>
        </row>
        <row r="276">
          <cell r="B276">
            <v>11000</v>
          </cell>
        </row>
        <row r="277">
          <cell r="B277">
            <v>11100</v>
          </cell>
        </row>
        <row r="278">
          <cell r="B278">
            <v>11200</v>
          </cell>
        </row>
        <row r="279">
          <cell r="B279">
            <v>11300</v>
          </cell>
        </row>
        <row r="280">
          <cell r="B280">
            <v>11400</v>
          </cell>
        </row>
        <row r="281">
          <cell r="B281">
            <v>11500</v>
          </cell>
        </row>
        <row r="282">
          <cell r="B282">
            <v>11600</v>
          </cell>
        </row>
        <row r="283">
          <cell r="B283">
            <v>12000</v>
          </cell>
        </row>
        <row r="284">
          <cell r="B284">
            <v>12100</v>
          </cell>
        </row>
        <row r="285">
          <cell r="B285">
            <v>12200</v>
          </cell>
        </row>
        <row r="286">
          <cell r="B286">
            <v>13000</v>
          </cell>
        </row>
        <row r="287">
          <cell r="B287">
            <v>13100</v>
          </cell>
        </row>
        <row r="288">
          <cell r="B288">
            <v>13200</v>
          </cell>
        </row>
        <row r="289">
          <cell r="B289">
            <v>13300</v>
          </cell>
        </row>
        <row r="290">
          <cell r="B290">
            <v>13400</v>
          </cell>
        </row>
        <row r="291">
          <cell r="B291">
            <v>13500</v>
          </cell>
        </row>
        <row r="292">
          <cell r="B292">
            <v>14000</v>
          </cell>
        </row>
        <row r="293">
          <cell r="B293">
            <v>14100</v>
          </cell>
        </row>
        <row r="294">
          <cell r="B294">
            <v>14200</v>
          </cell>
        </row>
        <row r="295">
          <cell r="B295">
            <v>15000</v>
          </cell>
        </row>
        <row r="296">
          <cell r="B296">
            <v>15100</v>
          </cell>
        </row>
        <row r="297">
          <cell r="B297">
            <v>15200</v>
          </cell>
        </row>
        <row r="298">
          <cell r="B298">
            <v>15300</v>
          </cell>
        </row>
        <row r="299">
          <cell r="B299">
            <v>15400</v>
          </cell>
        </row>
        <row r="300">
          <cell r="B300">
            <v>16000</v>
          </cell>
        </row>
        <row r="301">
          <cell r="B301">
            <v>16100</v>
          </cell>
        </row>
        <row r="302">
          <cell r="B302">
            <v>16200</v>
          </cell>
        </row>
        <row r="303">
          <cell r="B303">
            <v>16300</v>
          </cell>
        </row>
        <row r="304">
          <cell r="B304">
            <v>17000</v>
          </cell>
        </row>
        <row r="305">
          <cell r="B305">
            <v>17100</v>
          </cell>
        </row>
        <row r="306">
          <cell r="B306">
            <v>17200</v>
          </cell>
        </row>
        <row r="307">
          <cell r="B307">
            <v>18000</v>
          </cell>
        </row>
        <row r="308">
          <cell r="B308">
            <v>18100</v>
          </cell>
        </row>
        <row r="309">
          <cell r="B309">
            <v>18200</v>
          </cell>
        </row>
        <row r="310">
          <cell r="B310">
            <v>18300</v>
          </cell>
        </row>
        <row r="311">
          <cell r="B311">
            <v>19000</v>
          </cell>
        </row>
        <row r="312">
          <cell r="B312">
            <v>19100</v>
          </cell>
        </row>
        <row r="313">
          <cell r="B313">
            <v>19200</v>
          </cell>
        </row>
        <row r="314">
          <cell r="B314">
            <v>20000</v>
          </cell>
        </row>
        <row r="315">
          <cell r="B315">
            <v>20100</v>
          </cell>
        </row>
        <row r="316">
          <cell r="B316">
            <v>21000</v>
          </cell>
        </row>
        <row r="317">
          <cell r="B317">
            <v>21100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age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hil Compton" id="{9295038D-141C-1E4C-9609-A6AF3D5048BE}" userId="ace4c3b7c2a6f04d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17" dT="2020-01-23T01:10:00.23" personId="{9295038D-141C-1E4C-9609-A6AF3D5048BE}" id="{ECC1C2D2-96A9-E94E-B85C-19CE5B4B09FE}">
    <text xml:space="preserve">used cost info from Deal Profiles tab
</text>
  </threadedComment>
  <threadedComment ref="AA17" dT="2020-01-23T01:10:00.23" personId="{9295038D-141C-1E4C-9609-A6AF3D5048BE}" id="{1AE37429-AEA1-674D-8497-9E88A5002C29}">
    <text xml:space="preserve">used cost info from Deal Profiles tab
</text>
  </threadedComment>
  <threadedComment ref="AJ17" dT="2020-01-23T01:10:00.23" personId="{9295038D-141C-1E4C-9609-A6AF3D5048BE}" id="{F93EF5B4-1A4D-8D4D-96E4-EAA107F162CE}">
    <text xml:space="preserve">used cost info from Deal Profiles tab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6" dT="2020-01-23T01:10:00.23" personId="{9295038D-141C-1E4C-9609-A6AF3D5048BE}" id="{8FEC98EE-B182-B94D-B816-49490B353AF4}">
    <text xml:space="preserve">used cost info from Deal Profiles tab
</text>
  </threadedComment>
  <threadedComment ref="U16" dT="2020-01-23T01:10:00.23" personId="{9295038D-141C-1E4C-9609-A6AF3D5048BE}" id="{1A45CFCD-ADD8-2E4F-8DF4-C24677F0B7CF}">
    <text xml:space="preserve">used cost info from Deal Profiles tab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101" dT="2020-01-22T22:57:09.46" personId="{9295038D-141C-1E4C-9609-A6AF3D5048BE}" id="{408931F4-F259-DD44-9978-8C5A6E1D386A}">
    <text>Period / Term over which revenues are recognized</text>
  </threadedComment>
  <threadedComment ref="J102" dT="2020-01-22T21:31:27.66" personId="{9295038D-141C-1E4C-9609-A6AF3D5048BE}" id="{312211FF-9856-A84C-96F6-620F63D3863D}">
    <text>Revenues start to be recognized 1 Qtr / 90 days after Booking month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pacmanwvu@gmai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10"/>
  <sheetViews>
    <sheetView tabSelected="1" zoomScale="130" zoomScaleNormal="130" zoomScalePageLayoutView="120" workbookViewId="0"/>
  </sheetViews>
  <sheetFormatPr baseColWidth="10" defaultColWidth="11.5" defaultRowHeight="15"/>
  <cols>
    <col min="1" max="1" width="43.1640625" customWidth="1"/>
    <col min="2" max="2" width="13.33203125" customWidth="1"/>
  </cols>
  <sheetData>
    <row r="1" spans="1:4" s="894" customFormat="1" ht="16">
      <c r="A1" s="1018" t="s">
        <v>703</v>
      </c>
      <c r="D1" s="895" t="s">
        <v>501</v>
      </c>
    </row>
    <row r="2" spans="1:4" s="894" customFormat="1" ht="16">
      <c r="A2" s="897" t="s">
        <v>704</v>
      </c>
    </row>
    <row r="5" spans="1:4" s="1019" customFormat="1" ht="16">
      <c r="A5" s="1019" t="s">
        <v>705</v>
      </c>
    </row>
    <row r="7" spans="1:4">
      <c r="A7" s="1" t="s">
        <v>384</v>
      </c>
    </row>
    <row r="8" spans="1:4">
      <c r="A8" t="s">
        <v>644</v>
      </c>
    </row>
    <row r="9" spans="1:4">
      <c r="A9" t="s">
        <v>489</v>
      </c>
    </row>
    <row r="10" spans="1:4">
      <c r="A10" t="s">
        <v>746</v>
      </c>
    </row>
    <row r="11" spans="1:4">
      <c r="A11" t="s">
        <v>592</v>
      </c>
    </row>
    <row r="12" spans="1:4">
      <c r="A12" t="s">
        <v>490</v>
      </c>
    </row>
    <row r="13" spans="1:4">
      <c r="A13" t="s">
        <v>723</v>
      </c>
    </row>
    <row r="14" spans="1:4">
      <c r="A14" t="s">
        <v>724</v>
      </c>
    </row>
    <row r="15" spans="1:4">
      <c r="A15" t="s">
        <v>725</v>
      </c>
    </row>
    <row r="16" spans="1:4">
      <c r="A16" t="s">
        <v>494</v>
      </c>
    </row>
    <row r="17" spans="1:8">
      <c r="A17" t="s">
        <v>726</v>
      </c>
    </row>
    <row r="18" spans="1:8">
      <c r="A18" t="s">
        <v>491</v>
      </c>
    </row>
    <row r="19" spans="1:8">
      <c r="A19" t="s">
        <v>727</v>
      </c>
    </row>
    <row r="20" spans="1:8">
      <c r="A20" t="s">
        <v>728</v>
      </c>
    </row>
    <row r="21" spans="1:8">
      <c r="A21" s="1030" t="s">
        <v>729</v>
      </c>
    </row>
    <row r="23" spans="1:8">
      <c r="A23" s="1" t="s">
        <v>376</v>
      </c>
    </row>
    <row r="24" spans="1:8">
      <c r="A24" s="6" t="s">
        <v>532</v>
      </c>
      <c r="B24" s="6" t="s">
        <v>691</v>
      </c>
      <c r="C24" s="6"/>
      <c r="D24" s="6"/>
      <c r="E24" s="6"/>
      <c r="F24" s="6"/>
      <c r="H24" s="750"/>
    </row>
    <row r="25" spans="1:8">
      <c r="A25" s="6" t="s">
        <v>530</v>
      </c>
      <c r="B25" s="6" t="s">
        <v>533</v>
      </c>
      <c r="C25" s="6"/>
      <c r="D25" s="6"/>
      <c r="E25" s="6"/>
      <c r="F25" s="6"/>
      <c r="H25" s="750"/>
    </row>
    <row r="26" spans="1:8">
      <c r="A26" s="6" t="s">
        <v>534</v>
      </c>
      <c r="B26" s="6" t="s">
        <v>535</v>
      </c>
      <c r="C26" s="6"/>
      <c r="D26" s="6"/>
      <c r="E26" s="6"/>
      <c r="F26" s="6"/>
      <c r="H26" s="750"/>
    </row>
    <row r="27" spans="1:8">
      <c r="A27" s="6" t="s">
        <v>536</v>
      </c>
      <c r="B27" s="6" t="s">
        <v>537</v>
      </c>
      <c r="C27" s="6"/>
      <c r="D27" s="6"/>
      <c r="E27" s="6"/>
      <c r="F27" s="6"/>
      <c r="H27" s="750"/>
    </row>
    <row r="28" spans="1:8">
      <c r="A28" s="6" t="s">
        <v>556</v>
      </c>
      <c r="B28" s="6" t="s">
        <v>700</v>
      </c>
      <c r="C28" s="6"/>
      <c r="D28" s="6"/>
      <c r="E28" s="6"/>
      <c r="F28" s="6"/>
      <c r="H28" s="750"/>
    </row>
    <row r="29" spans="1:8">
      <c r="A29" s="6" t="s">
        <v>557</v>
      </c>
      <c r="B29" s="6" t="s">
        <v>701</v>
      </c>
      <c r="C29" s="6"/>
      <c r="D29" s="6"/>
      <c r="E29" s="6"/>
      <c r="F29" s="6"/>
      <c r="H29" s="750"/>
    </row>
    <row r="30" spans="1:8">
      <c r="A30" s="6" t="s">
        <v>538</v>
      </c>
      <c r="B30" s="6" t="s">
        <v>702</v>
      </c>
      <c r="C30" s="6"/>
      <c r="D30" s="6"/>
      <c r="E30" s="6"/>
      <c r="F30" s="6"/>
      <c r="H30" s="750"/>
    </row>
    <row r="31" spans="1:8">
      <c r="A31" s="6"/>
      <c r="C31" s="6"/>
      <c r="D31" s="6"/>
      <c r="E31" s="6"/>
      <c r="F31" s="6"/>
      <c r="H31" s="750"/>
    </row>
    <row r="32" spans="1:8">
      <c r="A32" s="6" t="s">
        <v>13</v>
      </c>
      <c r="B32" s="6" t="s">
        <v>593</v>
      </c>
      <c r="C32" s="6"/>
      <c r="D32" s="6"/>
      <c r="E32" s="6"/>
      <c r="F32" s="6"/>
      <c r="H32" s="750"/>
    </row>
    <row r="33" spans="1:11">
      <c r="A33" s="6" t="s">
        <v>14</v>
      </c>
      <c r="B33" s="6" t="s">
        <v>716</v>
      </c>
      <c r="C33" s="6"/>
      <c r="D33" s="6"/>
      <c r="E33" s="6"/>
      <c r="F33" s="750"/>
    </row>
    <row r="34" spans="1:11">
      <c r="A34" s="6" t="s">
        <v>15</v>
      </c>
      <c r="B34" s="725" t="s">
        <v>492</v>
      </c>
      <c r="C34" s="6"/>
      <c r="D34" s="6"/>
      <c r="E34" s="6"/>
      <c r="F34" s="6"/>
    </row>
    <row r="35" spans="1:11">
      <c r="A35" s="6" t="s">
        <v>493</v>
      </c>
      <c r="B35" s="725" t="s">
        <v>492</v>
      </c>
      <c r="C35" s="6"/>
      <c r="D35" s="6"/>
      <c r="E35" s="6"/>
      <c r="F35" s="6"/>
      <c r="K35" s="750"/>
    </row>
    <row r="36" spans="1:11">
      <c r="A36" s="6" t="s">
        <v>633</v>
      </c>
      <c r="B36" s="725" t="s">
        <v>640</v>
      </c>
      <c r="C36" s="6"/>
      <c r="D36" s="6"/>
      <c r="E36" s="6"/>
      <c r="F36" s="6"/>
      <c r="K36" s="750"/>
    </row>
    <row r="37" spans="1:11">
      <c r="A37" s="6" t="s">
        <v>69</v>
      </c>
      <c r="B37" s="6" t="s">
        <v>594</v>
      </c>
      <c r="C37" s="6"/>
      <c r="D37" s="6"/>
      <c r="E37" s="6"/>
      <c r="F37" s="6"/>
    </row>
    <row r="38" spans="1:11">
      <c r="A38" s="53" t="s">
        <v>33</v>
      </c>
      <c r="B38" s="6" t="s">
        <v>595</v>
      </c>
      <c r="C38" s="6"/>
      <c r="D38" s="6"/>
      <c r="E38" s="6"/>
      <c r="F38" s="6"/>
    </row>
    <row r="39" spans="1:11">
      <c r="A39" s="6" t="s">
        <v>34</v>
      </c>
      <c r="B39" s="6" t="s">
        <v>596</v>
      </c>
      <c r="C39" s="6"/>
      <c r="D39" s="6"/>
      <c r="E39" s="6"/>
      <c r="F39" s="6"/>
    </row>
    <row r="40" spans="1:11">
      <c r="A40" s="6" t="s">
        <v>35</v>
      </c>
      <c r="B40" s="6" t="s">
        <v>733</v>
      </c>
      <c r="C40" s="6"/>
      <c r="D40" s="6"/>
      <c r="E40" s="6"/>
      <c r="F40" s="6"/>
    </row>
    <row r="41" spans="1:11">
      <c r="A41" s="6" t="s">
        <v>36</v>
      </c>
      <c r="B41" s="6" t="s">
        <v>597</v>
      </c>
      <c r="C41" s="6"/>
      <c r="D41" s="6"/>
      <c r="E41" s="6"/>
      <c r="F41" s="6"/>
    </row>
    <row r="42" spans="1:11">
      <c r="A42" s="6" t="s">
        <v>495</v>
      </c>
      <c r="B42" s="6" t="s">
        <v>734</v>
      </c>
      <c r="C42" s="6"/>
      <c r="D42" s="6"/>
      <c r="E42" s="6"/>
      <c r="F42" s="6"/>
      <c r="I42" s="750"/>
    </row>
    <row r="43" spans="1:11">
      <c r="A43" s="745" t="s">
        <v>151</v>
      </c>
      <c r="B43" s="6" t="s">
        <v>598</v>
      </c>
      <c r="C43" s="6"/>
      <c r="D43" s="6"/>
      <c r="E43" s="6"/>
      <c r="F43" s="6"/>
    </row>
    <row r="44" spans="1:11">
      <c r="A44" s="6" t="s">
        <v>374</v>
      </c>
      <c r="B44" s="6" t="s">
        <v>735</v>
      </c>
      <c r="C44" s="6"/>
      <c r="D44" s="6"/>
      <c r="E44" s="6"/>
      <c r="F44" s="6"/>
    </row>
    <row r="45" spans="1:11">
      <c r="A45" s="53" t="s">
        <v>155</v>
      </c>
      <c r="B45" s="6" t="s">
        <v>599</v>
      </c>
      <c r="C45" s="6"/>
      <c r="D45" s="6"/>
      <c r="E45" s="6"/>
      <c r="F45" s="6"/>
    </row>
    <row r="46" spans="1:11">
      <c r="A46" s="53" t="s">
        <v>600</v>
      </c>
      <c r="B46" s="6" t="s">
        <v>601</v>
      </c>
      <c r="C46" s="6"/>
      <c r="D46" s="6"/>
      <c r="E46" s="6"/>
      <c r="F46" s="6"/>
    </row>
    <row r="47" spans="1:11">
      <c r="A47" s="6" t="s">
        <v>628</v>
      </c>
      <c r="B47" s="6" t="s">
        <v>629</v>
      </c>
      <c r="C47" s="6"/>
      <c r="D47" s="6"/>
      <c r="E47" s="6"/>
      <c r="F47" s="6"/>
    </row>
    <row r="48" spans="1:11" ht="16" customHeight="1">
      <c r="A48" s="6"/>
      <c r="B48" s="6"/>
      <c r="C48" s="6"/>
      <c r="D48" s="6"/>
      <c r="E48" s="6"/>
      <c r="F48" s="6"/>
    </row>
    <row r="49" spans="1:11" s="898" customFormat="1">
      <c r="A49" s="1" t="s">
        <v>377</v>
      </c>
      <c r="B49" s="1039" t="s">
        <v>740</v>
      </c>
      <c r="C49" s="1040"/>
      <c r="D49" s="1040"/>
      <c r="E49" s="1040"/>
      <c r="F49" s="1040"/>
      <c r="G49" s="1041"/>
      <c r="H49" s="1041"/>
      <c r="I49" s="1041"/>
      <c r="J49" s="1041"/>
      <c r="K49"/>
    </row>
    <row r="50" spans="1:11">
      <c r="A50" t="s">
        <v>554</v>
      </c>
      <c r="B50" s="6" t="s">
        <v>737</v>
      </c>
      <c r="C50" s="6"/>
      <c r="D50" s="6"/>
      <c r="E50" s="6"/>
      <c r="F50" s="6"/>
    </row>
    <row r="51" spans="1:11">
      <c r="A51" t="s">
        <v>504</v>
      </c>
      <c r="B51" s="6" t="s">
        <v>744</v>
      </c>
      <c r="C51" s="6"/>
      <c r="D51" s="6"/>
      <c r="E51" s="6"/>
      <c r="F51" s="6"/>
    </row>
    <row r="52" spans="1:11">
      <c r="A52" t="s">
        <v>496</v>
      </c>
      <c r="B52" s="6" t="s">
        <v>741</v>
      </c>
      <c r="C52" s="6"/>
      <c r="D52" s="6"/>
      <c r="E52" s="6"/>
      <c r="F52" s="6"/>
    </row>
    <row r="53" spans="1:11">
      <c r="A53" s="326" t="s">
        <v>378</v>
      </c>
      <c r="B53" t="s">
        <v>498</v>
      </c>
      <c r="C53" s="6"/>
      <c r="D53" s="6"/>
      <c r="E53" s="6"/>
      <c r="F53" s="6"/>
    </row>
    <row r="54" spans="1:11">
      <c r="A54" s="326" t="s">
        <v>618</v>
      </c>
      <c r="B54" s="6" t="s">
        <v>499</v>
      </c>
      <c r="C54" s="6"/>
      <c r="D54" s="6"/>
      <c r="E54" s="6"/>
      <c r="F54" s="6"/>
    </row>
    <row r="55" spans="1:11">
      <c r="A55" s="6" t="s">
        <v>505</v>
      </c>
      <c r="B55" s="6" t="s">
        <v>497</v>
      </c>
      <c r="C55" s="6"/>
      <c r="D55" s="6"/>
      <c r="E55" s="6"/>
      <c r="F55" s="6"/>
    </row>
    <row r="56" spans="1:11">
      <c r="A56" s="6" t="s">
        <v>383</v>
      </c>
      <c r="B56" s="6" t="s">
        <v>619</v>
      </c>
      <c r="C56" s="6"/>
      <c r="D56" s="6"/>
      <c r="E56" s="6"/>
      <c r="F56" s="6"/>
    </row>
    <row r="57" spans="1:11">
      <c r="A57" s="6" t="s">
        <v>380</v>
      </c>
      <c r="B57" s="6" t="s">
        <v>620</v>
      </c>
    </row>
    <row r="58" spans="1:11">
      <c r="A58" s="6" t="s">
        <v>379</v>
      </c>
      <c r="B58" s="6" t="s">
        <v>630</v>
      </c>
      <c r="C58" s="6"/>
      <c r="D58" s="6"/>
      <c r="E58" s="6"/>
      <c r="F58" s="6"/>
    </row>
    <row r="59" spans="1:11">
      <c r="A59" s="6" t="s">
        <v>391</v>
      </c>
      <c r="B59" s="6" t="s">
        <v>641</v>
      </c>
    </row>
    <row r="60" spans="1:11">
      <c r="A60" s="6" t="s">
        <v>609</v>
      </c>
      <c r="B60" s="6" t="s">
        <v>610</v>
      </c>
    </row>
    <row r="61" spans="1:11">
      <c r="A61" s="326"/>
    </row>
    <row r="62" spans="1:11">
      <c r="A62" s="6"/>
    </row>
    <row r="63" spans="1:11">
      <c r="A63" s="6"/>
    </row>
    <row r="64" spans="1:11">
      <c r="A64" s="6"/>
    </row>
    <row r="66" spans="1:1">
      <c r="A66" s="326"/>
    </row>
    <row r="67" spans="1:1">
      <c r="A67" s="326"/>
    </row>
    <row r="68" spans="1:1">
      <c r="A68" s="6"/>
    </row>
    <row r="69" spans="1:1">
      <c r="A69" s="6"/>
    </row>
    <row r="70" spans="1:1">
      <c r="A70" s="6"/>
    </row>
    <row r="72" spans="1:1">
      <c r="A72" s="326"/>
    </row>
    <row r="73" spans="1:1">
      <c r="A73" s="326"/>
    </row>
    <row r="74" spans="1:1">
      <c r="A74" s="6"/>
    </row>
    <row r="75" spans="1:1">
      <c r="A75" s="6"/>
    </row>
    <row r="76" spans="1:1">
      <c r="A76" s="6"/>
    </row>
    <row r="78" spans="1:1">
      <c r="A78" s="326"/>
    </row>
    <row r="79" spans="1:1">
      <c r="A79" s="326"/>
    </row>
    <row r="80" spans="1:1">
      <c r="A80" s="6"/>
    </row>
    <row r="81" spans="1:1">
      <c r="A81" s="6"/>
    </row>
    <row r="82" spans="1:1">
      <c r="A82" s="6"/>
    </row>
    <row r="83" spans="1:1">
      <c r="A83" s="76"/>
    </row>
    <row r="84" spans="1:1">
      <c r="A84" s="62"/>
    </row>
    <row r="87" spans="1:1">
      <c r="A87" s="326"/>
    </row>
    <row r="88" spans="1:1">
      <c r="A88" s="326"/>
    </row>
    <row r="89" spans="1:1">
      <c r="A89" s="6"/>
    </row>
    <row r="90" spans="1:1">
      <c r="A90" s="6"/>
    </row>
    <row r="91" spans="1:1">
      <c r="A91" s="6"/>
    </row>
    <row r="92" spans="1:1">
      <c r="A92" s="53"/>
    </row>
    <row r="93" spans="1:1">
      <c r="A93" s="76"/>
    </row>
    <row r="94" spans="1:1">
      <c r="A94" s="62"/>
    </row>
    <row r="96" spans="1:1">
      <c r="A96" s="326"/>
    </row>
    <row r="97" spans="1:1">
      <c r="A97" s="326"/>
    </row>
    <row r="98" spans="1:1">
      <c r="A98" s="6"/>
    </row>
    <row r="99" spans="1:1">
      <c r="A99" s="6"/>
    </row>
    <row r="100" spans="1:1">
      <c r="A100" s="6"/>
    </row>
    <row r="103" spans="1:1">
      <c r="A103" s="53"/>
    </row>
    <row r="104" spans="1:1">
      <c r="A104" s="326"/>
    </row>
    <row r="105" spans="1:1">
      <c r="A105" s="326"/>
    </row>
    <row r="106" spans="1:1">
      <c r="A106" s="326"/>
    </row>
    <row r="107" spans="1:1">
      <c r="A107" s="326"/>
    </row>
    <row r="108" spans="1:1">
      <c r="A108" s="326"/>
    </row>
    <row r="109" spans="1:1">
      <c r="A109" s="326"/>
    </row>
    <row r="110" spans="1:1">
      <c r="A110" s="53"/>
    </row>
  </sheetData>
  <hyperlinks>
    <hyperlink ref="A2" r:id="rId1" xr:uid="{74FD0FF6-AF3C-784F-AA47-6FCADCD5C807}"/>
  </hyperlinks>
  <pageMargins left="0.75" right="0.75" top="1" bottom="1" header="0.5" footer="0.5"/>
  <pageSetup scale="67" orientation="landscape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195"/>
  <sheetViews>
    <sheetView zoomScale="115" zoomScaleNormal="115" zoomScalePageLayoutView="115" workbookViewId="0">
      <pane xSplit="5" ySplit="3" topLeftCell="F4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5" style="53" customWidth="1"/>
    <col min="3" max="4" width="10.5" style="53" customWidth="1"/>
    <col min="5" max="5" width="8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</row>
    <row r="2" spans="1:33" ht="16">
      <c r="A2" s="57" t="s">
        <v>165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Input'!$C$108</f>
        <v>Development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Input'!K108</f>
        <v>1</v>
      </c>
      <c r="G4" s="267">
        <f>+'Emp Input'!L108</f>
        <v>1</v>
      </c>
      <c r="H4" s="267">
        <f>+'Emp Input'!M108</f>
        <v>2</v>
      </c>
      <c r="I4" s="267">
        <f>+'Emp Input'!N108</f>
        <v>2</v>
      </c>
      <c r="J4" s="267">
        <f>+'Emp Input'!O108</f>
        <v>3</v>
      </c>
      <c r="K4" s="267">
        <f>+'Emp Input'!P108</f>
        <v>4</v>
      </c>
      <c r="L4" s="267">
        <f>+'Emp Input'!Q108</f>
        <v>4</v>
      </c>
      <c r="M4" s="267">
        <f>+'Emp Input'!R108</f>
        <v>5.5</v>
      </c>
      <c r="N4" s="267">
        <f>+'Emp Input'!S108</f>
        <v>7.5</v>
      </c>
      <c r="O4" s="267">
        <f>+'Emp Input'!T108</f>
        <v>8.5</v>
      </c>
      <c r="P4" s="267">
        <f>+'Emp Input'!U108</f>
        <v>11</v>
      </c>
      <c r="Q4" s="267">
        <f>+'Emp Input'!V108</f>
        <v>12</v>
      </c>
      <c r="R4" s="67">
        <f>SUM(F4:Q4)/12</f>
        <v>5.125</v>
      </c>
      <c r="S4" s="65"/>
      <c r="T4" s="267">
        <f>+'Emp Input'!Z108</f>
        <v>12</v>
      </c>
      <c r="U4" s="267">
        <f>+'Emp Input'!AA108</f>
        <v>12</v>
      </c>
      <c r="V4" s="267">
        <f>+'Emp Input'!AB108</f>
        <v>12.5</v>
      </c>
      <c r="W4" s="267">
        <f>+'Emp Input'!AC108</f>
        <v>12.5</v>
      </c>
      <c r="X4" s="267">
        <f>+'Emp Input'!AD108</f>
        <v>12.5</v>
      </c>
      <c r="Y4" s="267">
        <f>+'Emp Input'!AE108</f>
        <v>14.5</v>
      </c>
      <c r="Z4" s="267">
        <f>+'Emp Input'!AF108</f>
        <v>15</v>
      </c>
      <c r="AA4" s="267">
        <f>+'Emp Input'!AG108</f>
        <v>15</v>
      </c>
      <c r="AB4" s="267">
        <f>+'Emp Input'!AH108</f>
        <v>15</v>
      </c>
      <c r="AC4" s="267">
        <f>+'Emp Input'!AI108</f>
        <v>16.5</v>
      </c>
      <c r="AD4" s="267">
        <f>+'Emp Input'!AJ108</f>
        <v>18.5</v>
      </c>
      <c r="AE4" s="267">
        <f>+'Emp Input'!AK108</f>
        <v>18.5</v>
      </c>
      <c r="AF4" s="67">
        <f>SUM(T4:AE4)/12</f>
        <v>14.541666666666666</v>
      </c>
      <c r="AG4" s="65"/>
    </row>
    <row r="5" spans="1:33">
      <c r="B5" s="69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5833.333333333333</v>
      </c>
      <c r="G6" s="271">
        <f>SUMIF('Emp Input'!$C$72:$C$84,$A$3,'Emp Input'!L$72:L$84)</f>
        <v>5833.333333333333</v>
      </c>
      <c r="H6" s="271">
        <f>SUMIF('Emp Input'!$C$72:$C$84,$A$3,'Emp Input'!M$72:M$84)</f>
        <v>11666.666666666666</v>
      </c>
      <c r="I6" s="271">
        <f>SUMIF('Emp Input'!$C$72:$C$84,$A$3,'Emp Input'!N$72:N$84)</f>
        <v>11666.666666666666</v>
      </c>
      <c r="J6" s="271">
        <f>SUMIF('Emp Input'!$C$72:$C$84,$A$3,'Emp Input'!O$72:O$84)</f>
        <v>17916.666666666664</v>
      </c>
      <c r="K6" s="271">
        <f>SUMIF('Emp Input'!$C$72:$C$84,$A$3,'Emp Input'!P$72:P$84)</f>
        <v>23333.333333333332</v>
      </c>
      <c r="L6" s="271">
        <f>SUMIF('Emp Input'!$C$72:$C$84,$A$3,'Emp Input'!Q$72:Q$84)</f>
        <v>23333.333333333332</v>
      </c>
      <c r="M6" s="271">
        <f>SUMIF('Emp Input'!$C$72:$C$84,$A$3,'Emp Input'!R$72:R$84)</f>
        <v>29166.666666666664</v>
      </c>
      <c r="N6" s="271">
        <f>SUMIF('Emp Input'!$C$72:$C$84,$A$3,'Emp Input'!S$72:S$84)</f>
        <v>40833.333333333336</v>
      </c>
      <c r="O6" s="271">
        <f>SUMIF('Emp Input'!$C$72:$C$84,$A$3,'Emp Input'!T$72:T$84)</f>
        <v>46250</v>
      </c>
      <c r="P6" s="271">
        <f>SUMIF('Emp Input'!$C$72:$C$84,$A$3,'Emp Input'!U$72:U$84)</f>
        <v>59166.666666666664</v>
      </c>
      <c r="Q6" s="271">
        <f>SUMIF('Emp Input'!$C$72:$C$84,$A$3,'Emp Input'!V$72:V$84)</f>
        <v>67500</v>
      </c>
      <c r="R6" s="67">
        <f>SUM(F6:Q6)</f>
        <v>342500</v>
      </c>
      <c r="S6" s="270">
        <f t="shared" ref="S6:S11" si="0">+R6/R$87</f>
        <v>0.68762155718677453</v>
      </c>
      <c r="T6" s="271">
        <f>SUMIF('Emp Input'!$C$72:$C$84,$A$3,'Emp Input'!Z$72:Z$84)</f>
        <v>70875</v>
      </c>
      <c r="U6" s="271">
        <f>SUMIF('Emp Input'!$C$72:$C$84,$A$3,'Emp Input'!AA$72:AA$84)</f>
        <v>70875</v>
      </c>
      <c r="V6" s="271">
        <f>SUMIF('Emp Input'!$C$72:$C$84,$A$3,'Emp Input'!AB$72:AB$84)</f>
        <v>70875</v>
      </c>
      <c r="W6" s="271">
        <f>SUMIF('Emp Input'!$C$72:$C$84,$A$3,'Emp Input'!AC$72:AC$84)</f>
        <v>70875</v>
      </c>
      <c r="X6" s="271">
        <f>SUMIF('Emp Input'!$C$72:$C$84,$A$3,'Emp Input'!AD$72:AD$84)</f>
        <v>70875</v>
      </c>
      <c r="Y6" s="271">
        <f>SUMIF('Emp Input'!$C$72:$C$84,$A$3,'Emp Input'!AE$72:AE$84)</f>
        <v>86625</v>
      </c>
      <c r="Z6" s="271">
        <f>SUMIF('Emp Input'!$C$72:$C$84,$A$3,'Emp Input'!AF$72:AF$84)</f>
        <v>94062.5</v>
      </c>
      <c r="AA6" s="271">
        <f>SUMIF('Emp Input'!$C$72:$C$84,$A$3,'Emp Input'!AG$72:AG$84)</f>
        <v>101062.5</v>
      </c>
      <c r="AB6" s="271">
        <f>SUMIF('Emp Input'!$C$72:$C$84,$A$3,'Emp Input'!AH$72:AH$84)</f>
        <v>108937.5</v>
      </c>
      <c r="AC6" s="271">
        <f>SUMIF('Emp Input'!$C$72:$C$84,$A$3,'Emp Input'!AI$72:AI$84)</f>
        <v>115937.5</v>
      </c>
      <c r="AD6" s="271">
        <f>SUMIF('Emp Input'!$C$72:$C$84,$A$3,'Emp Input'!AJ$72:AJ$84)</f>
        <v>129937.5</v>
      </c>
      <c r="AE6" s="271">
        <f>SUMIF('Emp Input'!$C$72:$C$84,$A$3,'Emp Input'!AK$72:AK$84)</f>
        <v>137375</v>
      </c>
      <c r="AF6" s="67">
        <f>SUM(T6:AE6)</f>
        <v>1128312.5</v>
      </c>
      <c r="AG6" s="270">
        <f t="shared" ref="AG6:AG11" si="1">+AF6/AF$87</f>
        <v>0.62556102719802686</v>
      </c>
    </row>
    <row r="7" spans="1:33" s="62" customFormat="1">
      <c r="A7" s="53" t="s">
        <v>14</v>
      </c>
      <c r="B7" s="69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Assumps'!$C$8*0.75</f>
        <v>393.75</v>
      </c>
      <c r="G9" s="272">
        <f>(+G6+G7+G8+G13)*'Exp Assumps'!$C$8*0.75</f>
        <v>393.75</v>
      </c>
      <c r="H9" s="272">
        <f>(+H6+H7+H8+H13)*'Exp Assumps'!$C$8*0.75</f>
        <v>787.5</v>
      </c>
      <c r="I9" s="272">
        <f>(+I6+I7+I8+I13)*'Exp Assumps'!$C$8*0.75</f>
        <v>787.5</v>
      </c>
      <c r="J9" s="272">
        <f>(+J6+J7+J8+J13)*'Exp Assumps'!$C$8*0.75</f>
        <v>1209.3749999999998</v>
      </c>
      <c r="K9" s="272">
        <f>(+K6+K7+K8+K13)*'Exp Assumps'!$C$8*0.75</f>
        <v>1575</v>
      </c>
      <c r="L9" s="272">
        <f>(+L6+L7+L8+L13)*'Exp Assumps'!$C$8*0.75</f>
        <v>1575</v>
      </c>
      <c r="M9" s="272">
        <f>(+M6+M7+M8+M13)*'Exp Assumps'!$C$8*0.75</f>
        <v>1968.7499999999995</v>
      </c>
      <c r="N9" s="272">
        <f>(+N6+N7+N8+N13)*'Exp Assumps'!$C$8*0.75</f>
        <v>2756.25</v>
      </c>
      <c r="O9" s="272">
        <f>(+O6+O7+O8+O13)*'Exp Assumps'!$C$8*0.75</f>
        <v>3121.875</v>
      </c>
      <c r="P9" s="272">
        <f>(+P6+P7+P8+P13)*'Exp Assumps'!$C$8*0.75</f>
        <v>3993.75</v>
      </c>
      <c r="Q9" s="272">
        <f>(+Q6+Q7+Q8+Q13)*'Exp Assumps'!$C$8*0.75</f>
        <v>4556.25</v>
      </c>
      <c r="R9" s="67">
        <f>SUM(F9:Q9)</f>
        <v>23118.75</v>
      </c>
      <c r="S9" s="270">
        <f t="shared" si="0"/>
        <v>4.6414455110107285E-2</v>
      </c>
      <c r="T9" s="272">
        <f>(+T6+T7+T8+T13)*'Exp Assumps'!$C$8*1.5</f>
        <v>9568.125</v>
      </c>
      <c r="U9" s="272">
        <f>(+U6+U7+U8+U13)*'Exp Assumps'!$C$8*1.5</f>
        <v>9568.125</v>
      </c>
      <c r="V9" s="272">
        <f>(+V6+V7+V8+V13)*'Exp Assumps'!$C$8*1.5</f>
        <v>9568.125</v>
      </c>
      <c r="W9" s="272">
        <f>(+W6+W7+W8+W13)*'Exp Assumps'!$C$8*1.5</f>
        <v>9568.125</v>
      </c>
      <c r="X9" s="272">
        <f>(+X6+X7+X8+X13)*'Exp Assumps'!$C$8*1.5</f>
        <v>9568.125</v>
      </c>
      <c r="Y9" s="272">
        <f>(+Y6+Y7+Y8+Y13)*'Exp Assumps'!$C$8*1.5</f>
        <v>11694.375</v>
      </c>
      <c r="Z9" s="272">
        <f>(+Z6+Z7+Z8+Z13)*'Exp Assumps'!$C$8*0.5</f>
        <v>4232.8125</v>
      </c>
      <c r="AA9" s="272">
        <f>(+AA6+AA7+AA8+AA13)*'Exp Assumps'!$C$8*0.5</f>
        <v>4547.8125</v>
      </c>
      <c r="AB9" s="272">
        <f>(+AB6+AB7+AB8+AB13)*'Exp Assumps'!$C$8*0.5</f>
        <v>4902.1875</v>
      </c>
      <c r="AC9" s="272">
        <f>(+AC6+AC7+AC8+AC13)*'Exp Assumps'!$C$8*0.5</f>
        <v>5217.1875</v>
      </c>
      <c r="AD9" s="272">
        <f>(+AD6+AD7+AD8+AD13)*'Exp Assumps'!$C$8*0.5</f>
        <v>5847.1875</v>
      </c>
      <c r="AE9" s="272">
        <f>(+AE6+AE7+AE8+AE13)*'Exp Assumps'!$C$8*0.5</f>
        <v>6181.875</v>
      </c>
      <c r="AF9" s="67">
        <f>SUM(T9:AE9)</f>
        <v>90464.0625</v>
      </c>
      <c r="AG9" s="270">
        <f t="shared" si="1"/>
        <v>5.0155246761873593E-2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6227.083333333333</v>
      </c>
      <c r="G11" s="77">
        <f t="shared" si="2"/>
        <v>6227.083333333333</v>
      </c>
      <c r="H11" s="77">
        <f t="shared" si="2"/>
        <v>12454.166666666666</v>
      </c>
      <c r="I11" s="77">
        <f t="shared" si="2"/>
        <v>12454.166666666666</v>
      </c>
      <c r="J11" s="77">
        <f t="shared" si="2"/>
        <v>19126.041666666664</v>
      </c>
      <c r="K11" s="77">
        <f t="shared" si="2"/>
        <v>24908.333333333332</v>
      </c>
      <c r="L11" s="77">
        <f t="shared" si="2"/>
        <v>24908.333333333332</v>
      </c>
      <c r="M11" s="77">
        <f t="shared" si="2"/>
        <v>31135.416666666664</v>
      </c>
      <c r="N11" s="77">
        <f t="shared" si="2"/>
        <v>43589.583333333336</v>
      </c>
      <c r="O11" s="77">
        <f t="shared" si="2"/>
        <v>49371.875</v>
      </c>
      <c r="P11" s="77">
        <f t="shared" si="2"/>
        <v>63160.416666666664</v>
      </c>
      <c r="Q11" s="77">
        <f t="shared" si="2"/>
        <v>72056.25</v>
      </c>
      <c r="R11" s="84">
        <f t="shared" si="2"/>
        <v>365618.75</v>
      </c>
      <c r="S11" s="87">
        <f t="shared" si="0"/>
        <v>0.73403601229688187</v>
      </c>
      <c r="T11" s="77">
        <f t="shared" ref="T11:AF11" si="3">SUM(T6:T10)</f>
        <v>80443.125</v>
      </c>
      <c r="U11" s="77">
        <f t="shared" si="3"/>
        <v>80443.125</v>
      </c>
      <c r="V11" s="77">
        <f t="shared" si="3"/>
        <v>80443.125</v>
      </c>
      <c r="W11" s="77">
        <f t="shared" si="3"/>
        <v>80443.125</v>
      </c>
      <c r="X11" s="77">
        <f t="shared" si="3"/>
        <v>80443.125</v>
      </c>
      <c r="Y11" s="77">
        <f t="shared" si="3"/>
        <v>98319.375</v>
      </c>
      <c r="Z11" s="77">
        <f t="shared" si="3"/>
        <v>98295.3125</v>
      </c>
      <c r="AA11" s="77">
        <f t="shared" si="3"/>
        <v>105610.3125</v>
      </c>
      <c r="AB11" s="77">
        <f t="shared" si="3"/>
        <v>113839.6875</v>
      </c>
      <c r="AC11" s="77">
        <f t="shared" si="3"/>
        <v>121154.6875</v>
      </c>
      <c r="AD11" s="77">
        <f t="shared" si="3"/>
        <v>135784.6875</v>
      </c>
      <c r="AE11" s="77">
        <f t="shared" si="3"/>
        <v>143556.875</v>
      </c>
      <c r="AF11" s="84">
        <f t="shared" si="3"/>
        <v>1218776.5625</v>
      </c>
      <c r="AG11" s="87">
        <f t="shared" si="1"/>
        <v>0.67571627395990042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6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>
        <v>1000</v>
      </c>
      <c r="O15" s="272"/>
      <c r="P15" s="272"/>
      <c r="Q15" s="272"/>
      <c r="R15" s="67">
        <f t="shared" si="4"/>
        <v>1000</v>
      </c>
      <c r="S15" s="270">
        <f t="shared" si="5"/>
        <v>2.007654181567225E-3</v>
      </c>
      <c r="T15" s="272"/>
      <c r="U15" s="272"/>
      <c r="V15" s="272"/>
      <c r="W15" s="272"/>
      <c r="X15" s="272">
        <v>1000</v>
      </c>
      <c r="Y15" s="272"/>
      <c r="Z15" s="272"/>
      <c r="AA15" s="272"/>
      <c r="AB15" s="272">
        <v>1000</v>
      </c>
      <c r="AC15" s="272"/>
      <c r="AD15" s="272"/>
      <c r="AE15" s="272"/>
      <c r="AF15" s="67">
        <f t="shared" si="6"/>
        <v>2000</v>
      </c>
      <c r="AG15" s="270">
        <f t="shared" si="7"/>
        <v>1.1088435645231738E-3</v>
      </c>
    </row>
    <row r="16" spans="1:33" s="62" customFormat="1">
      <c r="A16" s="53" t="s">
        <v>21</v>
      </c>
      <c r="B16" s="352"/>
      <c r="C16" s="66"/>
      <c r="D16" s="66"/>
      <c r="E16" s="53"/>
      <c r="F16" s="101">
        <f>+F6*'Exp Assumps'!$E$6</f>
        <v>1458.3333333333333</v>
      </c>
      <c r="G16" s="101">
        <f>+G6*'Exp Assumps'!$E$6</f>
        <v>1458.3333333333333</v>
      </c>
      <c r="H16" s="101">
        <f>+H6*'Exp Assumps'!$E$6</f>
        <v>2916.6666666666665</v>
      </c>
      <c r="I16" s="101">
        <f>+I6*'Exp Assumps'!$E$6</f>
        <v>2916.6666666666665</v>
      </c>
      <c r="J16" s="101">
        <f>+J6*'Exp Assumps'!$E$6</f>
        <v>4479.1666666666661</v>
      </c>
      <c r="K16" s="101">
        <f>+K6*'Exp Assumps'!$E$6</f>
        <v>5833.333333333333</v>
      </c>
      <c r="L16" s="101">
        <f>+L6*'Exp Assumps'!$E$6</f>
        <v>5833.333333333333</v>
      </c>
      <c r="M16" s="101">
        <f>+M6*'Exp Assumps'!$E$6</f>
        <v>7291.6666666666661</v>
      </c>
      <c r="N16" s="101">
        <f>+N6*'Exp Assumps'!$E$6</f>
        <v>10208.333333333334</v>
      </c>
      <c r="O16" s="101">
        <f>+O6*'Exp Assumps'!$E$6</f>
        <v>11562.5</v>
      </c>
      <c r="P16" s="101">
        <f>+P6*'Exp Assumps'!$E$6</f>
        <v>14791.666666666666</v>
      </c>
      <c r="Q16" s="101">
        <f>+Q6*'Exp Assumps'!$E$6</f>
        <v>16875</v>
      </c>
      <c r="R16" s="67">
        <f t="shared" si="4"/>
        <v>85625</v>
      </c>
      <c r="S16" s="270">
        <f t="shared" si="5"/>
        <v>0.17190538929669363</v>
      </c>
      <c r="T16" s="101">
        <f>+T6*'Exp Assumps'!$E$6</f>
        <v>17718.75</v>
      </c>
      <c r="U16" s="101">
        <f>+U6*'Exp Assumps'!$E$6</f>
        <v>17718.75</v>
      </c>
      <c r="V16" s="101">
        <f>+V6*'Exp Assumps'!$E$6</f>
        <v>17718.75</v>
      </c>
      <c r="W16" s="101">
        <f>+W6*'Exp Assumps'!$E$6</f>
        <v>17718.75</v>
      </c>
      <c r="X16" s="101">
        <f>+X6*'Exp Assumps'!$E$6</f>
        <v>17718.75</v>
      </c>
      <c r="Y16" s="101">
        <f>+Y6*'Exp Assumps'!$E$6</f>
        <v>21656.25</v>
      </c>
      <c r="Z16" s="101">
        <f>+Z6*'Exp Assumps'!$E$6</f>
        <v>23515.625</v>
      </c>
      <c r="AA16" s="101">
        <f>+AA6*'Exp Assumps'!$E$6</f>
        <v>25265.625</v>
      </c>
      <c r="AB16" s="101">
        <f>+AB6*'Exp Assumps'!$E$6</f>
        <v>27234.375</v>
      </c>
      <c r="AC16" s="101">
        <f>+AC6*'Exp Assumps'!$E$6</f>
        <v>28984.375</v>
      </c>
      <c r="AD16" s="101">
        <f>+AD6*'Exp Assumps'!$E$6</f>
        <v>32484.375</v>
      </c>
      <c r="AE16" s="101">
        <f>+AE6*'Exp Assumps'!$E$6</f>
        <v>34343.75</v>
      </c>
      <c r="AF16" s="67">
        <f t="shared" si="6"/>
        <v>282078.125</v>
      </c>
      <c r="AG16" s="270">
        <f t="shared" si="7"/>
        <v>0.15639025679950672</v>
      </c>
    </row>
    <row r="17" spans="1:33" s="62" customFormat="1">
      <c r="A17" s="53" t="s">
        <v>22</v>
      </c>
      <c r="B17" s="416"/>
      <c r="C17" s="67"/>
      <c r="D17" s="67"/>
      <c r="E17" s="53"/>
      <c r="F17" s="101">
        <f>+F6*'Exp Assumps'!$E7</f>
        <v>116.66666666666666</v>
      </c>
      <c r="G17" s="101">
        <f>+G6*'Exp Assumps'!$E7</f>
        <v>116.66666666666666</v>
      </c>
      <c r="H17" s="101">
        <f>+H6*'Exp Assumps'!$E7</f>
        <v>233.33333333333331</v>
      </c>
      <c r="I17" s="101">
        <f>+I6*'Exp Assumps'!$E7</f>
        <v>233.33333333333331</v>
      </c>
      <c r="J17" s="101">
        <f>+J6*'Exp Assumps'!$E7</f>
        <v>358.33333333333331</v>
      </c>
      <c r="K17" s="101">
        <f>+K6*'Exp Assumps'!$E7</f>
        <v>466.66666666666663</v>
      </c>
      <c r="L17" s="101">
        <f>+L6*'Exp Assumps'!$E7</f>
        <v>466.66666666666663</v>
      </c>
      <c r="M17" s="101">
        <f>+M6*'Exp Assumps'!$E7</f>
        <v>583.33333333333326</v>
      </c>
      <c r="N17" s="101">
        <f>+N6*'Exp Assumps'!$E7</f>
        <v>816.66666666666674</v>
      </c>
      <c r="O17" s="101">
        <f>+O6*'Exp Assumps'!$E7</f>
        <v>925</v>
      </c>
      <c r="P17" s="101">
        <f>+P6*'Exp Assumps'!$E7</f>
        <v>1183.3333333333333</v>
      </c>
      <c r="Q17" s="101">
        <f>+Q6*'Exp Assumps'!$E7</f>
        <v>1350</v>
      </c>
      <c r="R17" s="67">
        <f t="shared" si="4"/>
        <v>6850</v>
      </c>
      <c r="S17" s="270">
        <f t="shared" si="5"/>
        <v>1.3752431143735491E-2</v>
      </c>
      <c r="T17" s="101">
        <f>+T6*'Exp Assumps'!$E7</f>
        <v>1417.5</v>
      </c>
      <c r="U17" s="101">
        <f>+U6*'Exp Assumps'!$E7</f>
        <v>1417.5</v>
      </c>
      <c r="V17" s="101">
        <f>+V6*'Exp Assumps'!$E7</f>
        <v>1417.5</v>
      </c>
      <c r="W17" s="101">
        <f>+W6*'Exp Assumps'!$E7</f>
        <v>1417.5</v>
      </c>
      <c r="X17" s="101">
        <f>+X6*'Exp Assumps'!$E7</f>
        <v>1417.5</v>
      </c>
      <c r="Y17" s="101">
        <f>+Y6*'Exp Assumps'!$E7</f>
        <v>1732.5</v>
      </c>
      <c r="Z17" s="101">
        <f>+Z6*'Exp Assumps'!$E7</f>
        <v>1881.25</v>
      </c>
      <c r="AA17" s="101">
        <f>+AA6*'Exp Assumps'!$E7</f>
        <v>2021.25</v>
      </c>
      <c r="AB17" s="101">
        <f>+AB6*'Exp Assumps'!$E7</f>
        <v>2178.75</v>
      </c>
      <c r="AC17" s="101">
        <f>+AC6*'Exp Assumps'!$E7</f>
        <v>2318.75</v>
      </c>
      <c r="AD17" s="101">
        <f>+AD6*'Exp Assumps'!$E7</f>
        <v>2598.75</v>
      </c>
      <c r="AE17" s="101">
        <f>+AE6*'Exp Assumps'!$E7</f>
        <v>2747.5</v>
      </c>
      <c r="AF17" s="67">
        <f t="shared" si="6"/>
        <v>22566.25</v>
      </c>
      <c r="AG17" s="270">
        <f t="shared" si="7"/>
        <v>1.2511220543960536E-2</v>
      </c>
    </row>
    <row r="18" spans="1:33" s="62" customFormat="1">
      <c r="A18" s="53" t="s">
        <v>23</v>
      </c>
      <c r="B18" s="154"/>
      <c r="C18" s="66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6"/>
      <c r="D19" s="66"/>
      <c r="E19" s="53"/>
      <c r="F19" s="272"/>
      <c r="G19" s="272"/>
      <c r="H19" s="272"/>
      <c r="I19" s="272"/>
      <c r="J19" s="272"/>
      <c r="K19" s="272"/>
      <c r="L19" s="272">
        <v>1000</v>
      </c>
      <c r="M19" s="272"/>
      <c r="N19" s="272"/>
      <c r="O19" s="272"/>
      <c r="P19" s="272"/>
      <c r="Q19" s="272"/>
      <c r="R19" s="67">
        <f t="shared" si="4"/>
        <v>1000</v>
      </c>
      <c r="S19" s="270">
        <f t="shared" si="5"/>
        <v>2.007654181567225E-3</v>
      </c>
      <c r="T19" s="272"/>
      <c r="U19" s="272"/>
      <c r="V19" s="272"/>
      <c r="W19" s="272"/>
      <c r="X19" s="272"/>
      <c r="Y19" s="272"/>
      <c r="Z19" s="272"/>
      <c r="AA19" s="272"/>
      <c r="AB19" s="272">
        <v>5000</v>
      </c>
      <c r="AC19" s="272"/>
      <c r="AD19" s="272"/>
      <c r="AE19" s="272"/>
      <c r="AF19" s="67">
        <f t="shared" si="6"/>
        <v>5000</v>
      </c>
      <c r="AG19" s="270">
        <f t="shared" si="7"/>
        <v>2.7721089113079346E-3</v>
      </c>
    </row>
    <row r="20" spans="1:33" s="62" customFormat="1">
      <c r="A20" s="53" t="s">
        <v>106</v>
      </c>
      <c r="B20" s="154"/>
      <c r="C20" s="66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6"/>
      <c r="D21" s="66"/>
      <c r="F21" s="84">
        <f t="shared" ref="F21:R21" si="8">SUM(F13:F20)</f>
        <v>1575</v>
      </c>
      <c r="G21" s="84">
        <f t="shared" si="8"/>
        <v>1575</v>
      </c>
      <c r="H21" s="84">
        <f t="shared" si="8"/>
        <v>3150</v>
      </c>
      <c r="I21" s="84">
        <f t="shared" si="8"/>
        <v>3150</v>
      </c>
      <c r="J21" s="84">
        <f t="shared" si="8"/>
        <v>4837.4999999999991</v>
      </c>
      <c r="K21" s="84">
        <f t="shared" si="8"/>
        <v>6300</v>
      </c>
      <c r="L21" s="84">
        <f t="shared" si="8"/>
        <v>7300</v>
      </c>
      <c r="M21" s="84">
        <f t="shared" si="8"/>
        <v>7874.9999999999991</v>
      </c>
      <c r="N21" s="84">
        <f t="shared" si="8"/>
        <v>12025</v>
      </c>
      <c r="O21" s="84">
        <f t="shared" si="8"/>
        <v>12487.5</v>
      </c>
      <c r="P21" s="84">
        <f t="shared" si="8"/>
        <v>15975</v>
      </c>
      <c r="Q21" s="84">
        <f t="shared" si="8"/>
        <v>18225</v>
      </c>
      <c r="R21" s="84">
        <f t="shared" si="8"/>
        <v>94475</v>
      </c>
      <c r="S21" s="87">
        <f t="shared" si="5"/>
        <v>0.18967312880356357</v>
      </c>
      <c r="T21" s="84">
        <f t="shared" ref="T21:AF21" si="9">SUM(T13:T20)</f>
        <v>19136.25</v>
      </c>
      <c r="U21" s="84">
        <f t="shared" si="9"/>
        <v>19136.25</v>
      </c>
      <c r="V21" s="84">
        <f t="shared" si="9"/>
        <v>19136.25</v>
      </c>
      <c r="W21" s="84">
        <f t="shared" si="9"/>
        <v>19136.25</v>
      </c>
      <c r="X21" s="84">
        <f t="shared" si="9"/>
        <v>20136.25</v>
      </c>
      <c r="Y21" s="84">
        <f t="shared" si="9"/>
        <v>23388.75</v>
      </c>
      <c r="Z21" s="84">
        <f t="shared" si="9"/>
        <v>25396.875</v>
      </c>
      <c r="AA21" s="84">
        <f t="shared" si="9"/>
        <v>27286.875</v>
      </c>
      <c r="AB21" s="84">
        <f t="shared" si="9"/>
        <v>35413.125</v>
      </c>
      <c r="AC21" s="84">
        <f t="shared" si="9"/>
        <v>31303.125</v>
      </c>
      <c r="AD21" s="84">
        <f t="shared" si="9"/>
        <v>35083.125</v>
      </c>
      <c r="AE21" s="84">
        <f t="shared" si="9"/>
        <v>37091.25</v>
      </c>
      <c r="AF21" s="84">
        <f t="shared" si="9"/>
        <v>311644.375</v>
      </c>
      <c r="AG21" s="87">
        <f t="shared" si="7"/>
        <v>0.17278242981929834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>
        <f t="shared" ref="AF22:AF27" si="10">SUM(T22:AE22)</f>
        <v>0</v>
      </c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1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 t="shared" si="10"/>
        <v>0</v>
      </c>
      <c r="AG23" s="65">
        <f t="shared" ref="AG23:AG28" si="12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1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 t="shared" si="10"/>
        <v>0</v>
      </c>
      <c r="AG24" s="65">
        <f t="shared" si="12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1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 t="shared" si="10"/>
        <v>0</v>
      </c>
      <c r="AG25" s="65">
        <f t="shared" si="12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1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 t="shared" si="10"/>
        <v>0</v>
      </c>
      <c r="AG26" s="65">
        <f t="shared" si="12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1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 t="shared" si="10"/>
        <v>0</v>
      </c>
      <c r="AG27" s="270">
        <f t="shared" si="12"/>
        <v>0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7">
        <f t="shared" si="13"/>
        <v>0</v>
      </c>
      <c r="K28" s="77">
        <f t="shared" si="13"/>
        <v>0</v>
      </c>
      <c r="L28" s="77">
        <f t="shared" si="13"/>
        <v>0</v>
      </c>
      <c r="M28" s="77">
        <f t="shared" si="13"/>
        <v>0</v>
      </c>
      <c r="N28" s="77">
        <f t="shared" si="13"/>
        <v>0</v>
      </c>
      <c r="O28" s="77">
        <f t="shared" si="13"/>
        <v>0</v>
      </c>
      <c r="P28" s="77">
        <f t="shared" si="13"/>
        <v>0</v>
      </c>
      <c r="Q28" s="77">
        <f t="shared" si="13"/>
        <v>0</v>
      </c>
      <c r="R28" s="84">
        <f t="shared" si="13"/>
        <v>0</v>
      </c>
      <c r="S28" s="87">
        <f t="shared" ref="S28" si="14">+R28/R$87</f>
        <v>0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7">
        <f t="shared" si="15"/>
        <v>0</v>
      </c>
      <c r="Y28" s="77">
        <f t="shared" si="15"/>
        <v>0</v>
      </c>
      <c r="Z28" s="77">
        <f t="shared" si="15"/>
        <v>0</v>
      </c>
      <c r="AA28" s="77">
        <f t="shared" si="15"/>
        <v>0</v>
      </c>
      <c r="AB28" s="77">
        <f t="shared" si="15"/>
        <v>0</v>
      </c>
      <c r="AC28" s="77">
        <f t="shared" si="15"/>
        <v>0</v>
      </c>
      <c r="AD28" s="77">
        <f t="shared" si="15"/>
        <v>0</v>
      </c>
      <c r="AE28" s="77">
        <f t="shared" si="15"/>
        <v>0</v>
      </c>
      <c r="AF28" s="84">
        <f t="shared" si="15"/>
        <v>0</v>
      </c>
      <c r="AG28" s="87">
        <f t="shared" si="12"/>
        <v>0</v>
      </c>
    </row>
    <row r="29" spans="1:33" s="62" customFormat="1">
      <c r="A29" s="76"/>
      <c r="B29" s="69"/>
      <c r="C29" s="66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C30" s="67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6000</v>
      </c>
      <c r="N30" s="271">
        <f>SUMIF('Emp Input'!$C$91:$C$102,$A$3,'Emp Input'!S$91:S$102)</f>
        <v>6000</v>
      </c>
      <c r="O30" s="271">
        <f>SUMIF('Emp Input'!$C$91:$C$102,$A$3,'Emp Input'!T$91:T$102)</f>
        <v>6000</v>
      </c>
      <c r="P30" s="271">
        <f>SUMIF('Emp Input'!$C$91:$C$102,$A$3,'Emp Input'!U$91:U$102)</f>
        <v>10000</v>
      </c>
      <c r="Q30" s="271">
        <f>SUMIF('Emp Input'!$C$91:$C$102,$A$3,'Emp Input'!V$91:V$102)</f>
        <v>10000</v>
      </c>
      <c r="R30" s="67">
        <f t="shared" ref="R30:R36" si="16">SUM(F30:Q30)</f>
        <v>38000</v>
      </c>
      <c r="S30" s="270">
        <f t="shared" ref="S30:S37" si="17">+R30/R$87</f>
        <v>7.6290858899554545E-2</v>
      </c>
      <c r="T30" s="271">
        <f>SUMIF('Emp Input'!$C$91:$C$102,$A$3,'Emp Input'!Z$91:Z$102)</f>
        <v>10500</v>
      </c>
      <c r="U30" s="271">
        <f>SUMIF('Emp Input'!$C$91:$C$102,$A$3,'Emp Input'!AA$91:AA$102)</f>
        <v>10500</v>
      </c>
      <c r="V30" s="271">
        <f>SUMIF('Emp Input'!$C$91:$C$102,$A$3,'Emp Input'!AB$91:AB$102)</f>
        <v>16800</v>
      </c>
      <c r="W30" s="271">
        <f>SUMIF('Emp Input'!$C$91:$C$102,$A$3,'Emp Input'!AC$91:AC$102)</f>
        <v>16800</v>
      </c>
      <c r="X30" s="271">
        <f>SUMIF('Emp Input'!$C$91:$C$102,$A$3,'Emp Input'!AD$91:AD$102)</f>
        <v>16800</v>
      </c>
      <c r="Y30" s="271">
        <f>SUMIF('Emp Input'!$C$91:$C$102,$A$3,'Emp Input'!AE$91:AE$102)</f>
        <v>16800</v>
      </c>
      <c r="Z30" s="271">
        <f>SUMIF('Emp Input'!$C$91:$C$102,$A$3,'Emp Input'!AF$91:AF$102)</f>
        <v>24360</v>
      </c>
      <c r="AA30" s="271">
        <f>SUMIF('Emp Input'!$C$91:$C$102,$A$3,'Emp Input'!AG$91:AG$102)</f>
        <v>24360</v>
      </c>
      <c r="AB30" s="271">
        <f>SUMIF('Emp Input'!$C$91:$C$102,$A$3,'Emp Input'!AH$91:AH$102)</f>
        <v>24360</v>
      </c>
      <c r="AC30" s="271">
        <f>SUMIF('Emp Input'!$C$91:$C$102,$A$3,'Emp Input'!AI$91:AI$102)</f>
        <v>30660</v>
      </c>
      <c r="AD30" s="271">
        <f>SUMIF('Emp Input'!$C$91:$C$102,$A$3,'Emp Input'!AJ$91:AJ$102)</f>
        <v>30660</v>
      </c>
      <c r="AE30" s="271">
        <f>SUMIF('Emp Input'!$C$91:$C$102,$A$3,'Emp Input'!AK$91:AK$102)</f>
        <v>30660</v>
      </c>
      <c r="AF30" s="67">
        <f t="shared" ref="AF30:AF36" si="18">SUM(T30:AE30)</f>
        <v>253260</v>
      </c>
      <c r="AG30" s="270">
        <f t="shared" ref="AG30:AG37" si="19">+AF30/AF$87</f>
        <v>0.14041286057556951</v>
      </c>
    </row>
    <row r="31" spans="1:33" s="62" customFormat="1">
      <c r="A31" s="53" t="s">
        <v>34</v>
      </c>
      <c r="B31" s="154"/>
      <c r="C31" s="66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6"/>
        <v>0</v>
      </c>
      <c r="S31" s="270">
        <f t="shared" si="17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8"/>
        <v>0</v>
      </c>
      <c r="AG31" s="270">
        <f t="shared" si="19"/>
        <v>0</v>
      </c>
    </row>
    <row r="32" spans="1:33" s="62" customFormat="1">
      <c r="A32" s="53" t="s">
        <v>35</v>
      </c>
      <c r="B32" s="154"/>
      <c r="C32" s="66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6"/>
        <v>0</v>
      </c>
      <c r="S32" s="270">
        <f t="shared" si="17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8"/>
        <v>0</v>
      </c>
      <c r="AG32" s="270">
        <f t="shared" si="19"/>
        <v>0</v>
      </c>
    </row>
    <row r="33" spans="1:33" s="62" customFormat="1">
      <c r="A33" s="53" t="s">
        <v>36</v>
      </c>
      <c r="B33" s="69"/>
      <c r="C33" s="294"/>
      <c r="D33" s="29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6"/>
        <v>0</v>
      </c>
      <c r="S33" s="270">
        <f t="shared" si="17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8"/>
        <v>0</v>
      </c>
      <c r="AG33" s="270">
        <f t="shared" si="19"/>
        <v>0</v>
      </c>
    </row>
    <row r="34" spans="1:33" s="62" customFormat="1">
      <c r="A34" s="53" t="s">
        <v>37</v>
      </c>
      <c r="B34" s="154"/>
      <c r="C34" s="66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6"/>
        <v>0</v>
      </c>
      <c r="S34" s="270">
        <f t="shared" si="17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8"/>
        <v>0</v>
      </c>
      <c r="AG34" s="270">
        <f t="shared" si="19"/>
        <v>0</v>
      </c>
    </row>
    <row r="35" spans="1:33" s="62" customFormat="1">
      <c r="A35" s="53" t="s">
        <v>38</v>
      </c>
      <c r="B35" s="154"/>
      <c r="C35" s="66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6"/>
        <v>0</v>
      </c>
      <c r="S35" s="270">
        <f t="shared" si="17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8"/>
        <v>0</v>
      </c>
      <c r="AG35" s="270">
        <f t="shared" si="19"/>
        <v>0</v>
      </c>
    </row>
    <row r="36" spans="1:33" s="62" customFormat="1">
      <c r="A36" s="53" t="s">
        <v>39</v>
      </c>
      <c r="B36" s="154"/>
      <c r="C36" s="66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6"/>
        <v>0</v>
      </c>
      <c r="S36" s="270">
        <f t="shared" si="17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8"/>
        <v>0</v>
      </c>
      <c r="AG36" s="270">
        <f t="shared" si="19"/>
        <v>0</v>
      </c>
    </row>
    <row r="37" spans="1:33" s="62" customFormat="1">
      <c r="A37" s="76" t="s">
        <v>40</v>
      </c>
      <c r="B37" s="154"/>
      <c r="C37" s="66"/>
      <c r="D37" s="66"/>
      <c r="F37" s="84">
        <f t="shared" ref="F37:R37" si="20">SUM(F30:F36)</f>
        <v>0</v>
      </c>
      <c r="G37" s="84">
        <f t="shared" si="20"/>
        <v>0</v>
      </c>
      <c r="H37" s="84">
        <f t="shared" si="20"/>
        <v>0</v>
      </c>
      <c r="I37" s="84">
        <f t="shared" si="20"/>
        <v>0</v>
      </c>
      <c r="J37" s="84">
        <f t="shared" si="20"/>
        <v>0</v>
      </c>
      <c r="K37" s="84">
        <f t="shared" si="20"/>
        <v>0</v>
      </c>
      <c r="L37" s="84">
        <f t="shared" si="20"/>
        <v>0</v>
      </c>
      <c r="M37" s="84">
        <f t="shared" si="20"/>
        <v>6000</v>
      </c>
      <c r="N37" s="84">
        <f t="shared" si="20"/>
        <v>6000</v>
      </c>
      <c r="O37" s="84">
        <f t="shared" si="20"/>
        <v>6000</v>
      </c>
      <c r="P37" s="84">
        <f t="shared" si="20"/>
        <v>10000</v>
      </c>
      <c r="Q37" s="84">
        <f t="shared" si="20"/>
        <v>10000</v>
      </c>
      <c r="R37" s="84">
        <f t="shared" si="20"/>
        <v>38000</v>
      </c>
      <c r="S37" s="87">
        <f t="shared" si="17"/>
        <v>7.6290858899554545E-2</v>
      </c>
      <c r="T37" s="84">
        <f t="shared" ref="T37:AF37" si="21">SUM(T30:T36)</f>
        <v>10500</v>
      </c>
      <c r="U37" s="84">
        <f t="shared" si="21"/>
        <v>10500</v>
      </c>
      <c r="V37" s="84">
        <f t="shared" si="21"/>
        <v>16800</v>
      </c>
      <c r="W37" s="84">
        <f t="shared" si="21"/>
        <v>16800</v>
      </c>
      <c r="X37" s="84">
        <f t="shared" si="21"/>
        <v>16800</v>
      </c>
      <c r="Y37" s="84">
        <f t="shared" si="21"/>
        <v>16800</v>
      </c>
      <c r="Z37" s="84">
        <f t="shared" si="21"/>
        <v>24360</v>
      </c>
      <c r="AA37" s="84">
        <f t="shared" si="21"/>
        <v>24360</v>
      </c>
      <c r="AB37" s="84">
        <f t="shared" si="21"/>
        <v>24360</v>
      </c>
      <c r="AC37" s="84">
        <f t="shared" si="21"/>
        <v>30660</v>
      </c>
      <c r="AD37" s="84">
        <f t="shared" si="21"/>
        <v>30660</v>
      </c>
      <c r="AE37" s="84">
        <f t="shared" si="21"/>
        <v>30660</v>
      </c>
      <c r="AF37" s="84">
        <f t="shared" si="21"/>
        <v>253260</v>
      </c>
      <c r="AG37" s="87">
        <f t="shared" si="19"/>
        <v>0.14041286057556951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2">SUM(F39:Q39)</f>
        <v>0</v>
      </c>
      <c r="S39" s="270">
        <f t="shared" ref="S39:S50" si="23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4">SUM(T39:AE39)</f>
        <v>0</v>
      </c>
      <c r="AG39" s="270">
        <f t="shared" ref="AG39:AG55" si="25">+AF39/AF$87</f>
        <v>0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2"/>
        <v>0</v>
      </c>
      <c r="S40" s="270">
        <f t="shared" si="23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4"/>
        <v>0</v>
      </c>
      <c r="AG40" s="270">
        <f t="shared" si="25"/>
        <v>0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2"/>
        <v>0</v>
      </c>
      <c r="S41" s="270">
        <f t="shared" si="23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4"/>
        <v>0</v>
      </c>
      <c r="AG41" s="270">
        <f t="shared" si="25"/>
        <v>0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2"/>
        <v>0</v>
      </c>
      <c r="S42" s="270">
        <f t="shared" si="23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4"/>
        <v>0</v>
      </c>
      <c r="AG42" s="270">
        <f t="shared" si="25"/>
        <v>0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2"/>
        <v>0</v>
      </c>
      <c r="S43" s="65">
        <f t="shared" si="23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4"/>
        <v>0</v>
      </c>
      <c r="AG43" s="65">
        <f t="shared" si="25"/>
        <v>0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2"/>
        <v>0</v>
      </c>
      <c r="S44" s="270">
        <f t="shared" si="23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4"/>
        <v>0</v>
      </c>
      <c r="AG44" s="270">
        <f t="shared" si="25"/>
        <v>0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2"/>
        <v>0</v>
      </c>
      <c r="S45" s="270">
        <f t="shared" si="23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4"/>
        <v>0</v>
      </c>
      <c r="AG45" s="270">
        <f t="shared" si="25"/>
        <v>0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2"/>
        <v>0</v>
      </c>
      <c r="S46" s="270">
        <f t="shared" si="23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4"/>
        <v>0</v>
      </c>
      <c r="AG46" s="270">
        <f t="shared" si="25"/>
        <v>0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2"/>
        <v>0</v>
      </c>
      <c r="S47" s="270">
        <f t="shared" si="23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4"/>
        <v>0</v>
      </c>
      <c r="AG47" s="270">
        <f t="shared" si="25"/>
        <v>0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2"/>
        <v>0</v>
      </c>
      <c r="S48" s="270">
        <f t="shared" si="23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4"/>
        <v>0</v>
      </c>
      <c r="AG48" s="270">
        <f t="shared" si="25"/>
        <v>0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2"/>
        <v>0</v>
      </c>
      <c r="S49" s="270">
        <f t="shared" si="23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4"/>
        <v>0</v>
      </c>
      <c r="AG49" s="270">
        <f t="shared" si="25"/>
        <v>0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2"/>
        <v>0</v>
      </c>
      <c r="S50" s="270">
        <f t="shared" si="23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4"/>
        <v>0</v>
      </c>
      <c r="AG50" s="270">
        <f t="shared" si="25"/>
        <v>0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2"/>
        <v>0</v>
      </c>
      <c r="S51" s="270">
        <f t="shared" ref="S51:S55" si="26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4"/>
        <v>0</v>
      </c>
      <c r="AG51" s="270">
        <f t="shared" si="25"/>
        <v>0</v>
      </c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2"/>
        <v>0</v>
      </c>
      <c r="S52" s="270">
        <f t="shared" si="26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4"/>
        <v>0</v>
      </c>
      <c r="AG52" s="270">
        <f t="shared" si="25"/>
        <v>0</v>
      </c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2"/>
        <v>0</v>
      </c>
      <c r="S53" s="270">
        <f t="shared" si="26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4"/>
        <v>0</v>
      </c>
      <c r="AG53" s="270">
        <f t="shared" si="25"/>
        <v>0</v>
      </c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2"/>
        <v>0</v>
      </c>
      <c r="S54" s="270">
        <f t="shared" si="26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4"/>
        <v>0</v>
      </c>
      <c r="AG54" s="270">
        <f t="shared" si="25"/>
        <v>0</v>
      </c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2"/>
        <v>0</v>
      </c>
      <c r="S55" s="270">
        <f t="shared" si="26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4"/>
        <v>0</v>
      </c>
      <c r="AG55" s="270">
        <f t="shared" si="25"/>
        <v>0</v>
      </c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2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4"/>
        <v>0</v>
      </c>
      <c r="AG56" s="270">
        <f>+AF56/AF$87</f>
        <v>0</v>
      </c>
    </row>
    <row r="57" spans="1:33" s="62" customFormat="1">
      <c r="A57" s="76" t="s">
        <v>43</v>
      </c>
      <c r="B57" s="69"/>
      <c r="C57" s="66"/>
      <c r="D57" s="66"/>
      <c r="F57" s="84">
        <f t="shared" ref="F57:R57" si="27">SUM(F39:F56)</f>
        <v>0</v>
      </c>
      <c r="G57" s="84">
        <f t="shared" si="27"/>
        <v>0</v>
      </c>
      <c r="H57" s="84">
        <f t="shared" si="27"/>
        <v>0</v>
      </c>
      <c r="I57" s="84">
        <f t="shared" si="27"/>
        <v>0</v>
      </c>
      <c r="J57" s="84">
        <f t="shared" si="27"/>
        <v>0</v>
      </c>
      <c r="K57" s="84">
        <f t="shared" si="27"/>
        <v>0</v>
      </c>
      <c r="L57" s="84">
        <f t="shared" si="27"/>
        <v>0</v>
      </c>
      <c r="M57" s="84">
        <f t="shared" si="27"/>
        <v>0</v>
      </c>
      <c r="N57" s="84">
        <f t="shared" si="27"/>
        <v>0</v>
      </c>
      <c r="O57" s="84">
        <f t="shared" si="27"/>
        <v>0</v>
      </c>
      <c r="P57" s="84">
        <f t="shared" si="27"/>
        <v>0</v>
      </c>
      <c r="Q57" s="84">
        <f t="shared" si="27"/>
        <v>0</v>
      </c>
      <c r="R57" s="84">
        <f t="shared" si="27"/>
        <v>0</v>
      </c>
      <c r="S57" s="87">
        <f>+R57/R$87</f>
        <v>0</v>
      </c>
      <c r="T57" s="84">
        <f t="shared" ref="T57:AF57" si="28">SUM(T39:T56)</f>
        <v>0</v>
      </c>
      <c r="U57" s="84">
        <f t="shared" si="28"/>
        <v>0</v>
      </c>
      <c r="V57" s="84">
        <f t="shared" si="28"/>
        <v>0</v>
      </c>
      <c r="W57" s="84">
        <f t="shared" si="28"/>
        <v>0</v>
      </c>
      <c r="X57" s="84">
        <f t="shared" si="28"/>
        <v>0</v>
      </c>
      <c r="Y57" s="84">
        <f t="shared" si="28"/>
        <v>0</v>
      </c>
      <c r="Z57" s="84">
        <f t="shared" si="28"/>
        <v>0</v>
      </c>
      <c r="AA57" s="84">
        <f t="shared" si="28"/>
        <v>0</v>
      </c>
      <c r="AB57" s="84">
        <f t="shared" si="28"/>
        <v>0</v>
      </c>
      <c r="AC57" s="84">
        <f t="shared" si="28"/>
        <v>0</v>
      </c>
      <c r="AD57" s="84">
        <f t="shared" si="28"/>
        <v>0</v>
      </c>
      <c r="AE57" s="84">
        <f t="shared" si="28"/>
        <v>0</v>
      </c>
      <c r="AF57" s="84">
        <f t="shared" si="28"/>
        <v>0</v>
      </c>
      <c r="AG57" s="87">
        <f>+AF57/AF$87</f>
        <v>0</v>
      </c>
    </row>
    <row r="58" spans="1:33" s="62" customFormat="1">
      <c r="B58" s="69"/>
      <c r="C58" s="66"/>
      <c r="D58" s="66"/>
      <c r="F58" s="295" t="s">
        <v>114</v>
      </c>
      <c r="G58" s="296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295" t="s">
        <v>114</v>
      </c>
      <c r="U58" s="296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279"/>
      <c r="D59" s="66"/>
      <c r="E59" s="53"/>
      <c r="F59" s="297">
        <f t="shared" ref="F59:Q59" si="29">+F105</f>
        <v>0</v>
      </c>
      <c r="G59" s="297">
        <f t="shared" si="29"/>
        <v>0</v>
      </c>
      <c r="H59" s="297">
        <f t="shared" si="29"/>
        <v>0</v>
      </c>
      <c r="I59" s="297">
        <f t="shared" si="29"/>
        <v>0</v>
      </c>
      <c r="J59" s="297">
        <f t="shared" si="29"/>
        <v>0</v>
      </c>
      <c r="K59" s="297">
        <f t="shared" si="29"/>
        <v>0</v>
      </c>
      <c r="L59" s="297">
        <f t="shared" si="29"/>
        <v>0</v>
      </c>
      <c r="M59" s="297">
        <f t="shared" si="29"/>
        <v>0</v>
      </c>
      <c r="N59" s="297">
        <f t="shared" si="29"/>
        <v>0</v>
      </c>
      <c r="O59" s="297">
        <f t="shared" si="29"/>
        <v>0</v>
      </c>
      <c r="P59" s="297">
        <f t="shared" si="29"/>
        <v>0</v>
      </c>
      <c r="Q59" s="297">
        <f t="shared" si="29"/>
        <v>0</v>
      </c>
      <c r="R59" s="67">
        <f t="shared" ref="R59:R66" si="30">SUM(F59:Q59)</f>
        <v>0</v>
      </c>
      <c r="S59" s="270">
        <f t="shared" ref="S59:S67" si="31">+R59/R$87</f>
        <v>0</v>
      </c>
      <c r="T59" s="297">
        <f t="shared" ref="T59:AE59" si="32">+T105</f>
        <v>0</v>
      </c>
      <c r="U59" s="297">
        <f t="shared" si="32"/>
        <v>0</v>
      </c>
      <c r="V59" s="297">
        <f t="shared" si="32"/>
        <v>0</v>
      </c>
      <c r="W59" s="297">
        <f t="shared" si="32"/>
        <v>0</v>
      </c>
      <c r="X59" s="297">
        <f t="shared" si="32"/>
        <v>0</v>
      </c>
      <c r="Y59" s="297">
        <f t="shared" si="32"/>
        <v>0</v>
      </c>
      <c r="Z59" s="297">
        <f t="shared" si="32"/>
        <v>0</v>
      </c>
      <c r="AA59" s="297">
        <f t="shared" si="32"/>
        <v>0</v>
      </c>
      <c r="AB59" s="297">
        <f t="shared" si="32"/>
        <v>0</v>
      </c>
      <c r="AC59" s="297">
        <f t="shared" si="32"/>
        <v>0</v>
      </c>
      <c r="AD59" s="297">
        <f t="shared" si="32"/>
        <v>0</v>
      </c>
      <c r="AE59" s="297">
        <f t="shared" si="32"/>
        <v>0</v>
      </c>
      <c r="AF59" s="67">
        <f t="shared" ref="AF59:AF66" si="33">SUM(T59:AE59)</f>
        <v>0</v>
      </c>
      <c r="AG59" s="270">
        <f t="shared" ref="AG59:AG65" si="34">+AF59/AF$87</f>
        <v>0</v>
      </c>
    </row>
    <row r="60" spans="1:33" s="62" customFormat="1">
      <c r="A60" s="327" t="s">
        <v>148</v>
      </c>
      <c r="C60" s="279"/>
      <c r="D60" s="66"/>
      <c r="E60" s="53"/>
      <c r="F60" s="297">
        <f t="shared" ref="F60:Q60" si="35">+F118</f>
        <v>0</v>
      </c>
      <c r="G60" s="297">
        <f t="shared" si="35"/>
        <v>0</v>
      </c>
      <c r="H60" s="297">
        <f t="shared" si="35"/>
        <v>0</v>
      </c>
      <c r="I60" s="297">
        <f t="shared" si="35"/>
        <v>0</v>
      </c>
      <c r="J60" s="297">
        <f t="shared" si="35"/>
        <v>0</v>
      </c>
      <c r="K60" s="297">
        <f t="shared" si="35"/>
        <v>0</v>
      </c>
      <c r="L60" s="297">
        <f t="shared" si="35"/>
        <v>0</v>
      </c>
      <c r="M60" s="297">
        <f t="shared" si="35"/>
        <v>0</v>
      </c>
      <c r="N60" s="297">
        <f t="shared" si="35"/>
        <v>0</v>
      </c>
      <c r="O60" s="297">
        <f t="shared" si="35"/>
        <v>0</v>
      </c>
      <c r="P60" s="297">
        <f t="shared" si="35"/>
        <v>0</v>
      </c>
      <c r="Q60" s="297">
        <f t="shared" si="35"/>
        <v>0</v>
      </c>
      <c r="R60" s="67">
        <f t="shared" si="30"/>
        <v>0</v>
      </c>
      <c r="S60" s="270">
        <f t="shared" si="31"/>
        <v>0</v>
      </c>
      <c r="T60" s="297">
        <f t="shared" ref="T60:AE60" si="36">+T118</f>
        <v>0</v>
      </c>
      <c r="U60" s="297">
        <f t="shared" si="36"/>
        <v>0</v>
      </c>
      <c r="V60" s="297">
        <f t="shared" si="36"/>
        <v>0</v>
      </c>
      <c r="W60" s="297">
        <f t="shared" si="36"/>
        <v>0</v>
      </c>
      <c r="X60" s="297">
        <f t="shared" si="36"/>
        <v>0</v>
      </c>
      <c r="Y60" s="297">
        <f t="shared" si="36"/>
        <v>0</v>
      </c>
      <c r="Z60" s="297">
        <f t="shared" si="36"/>
        <v>0</v>
      </c>
      <c r="AA60" s="297">
        <f t="shared" si="36"/>
        <v>0</v>
      </c>
      <c r="AB60" s="297">
        <f t="shared" si="36"/>
        <v>0</v>
      </c>
      <c r="AC60" s="297">
        <f t="shared" si="36"/>
        <v>0</v>
      </c>
      <c r="AD60" s="297">
        <f t="shared" si="36"/>
        <v>0</v>
      </c>
      <c r="AE60" s="297">
        <f t="shared" si="36"/>
        <v>0</v>
      </c>
      <c r="AF60" s="67">
        <f t="shared" si="33"/>
        <v>0</v>
      </c>
      <c r="AG60" s="270">
        <f t="shared" si="34"/>
        <v>0</v>
      </c>
    </row>
    <row r="61" spans="1:33" s="62" customFormat="1">
      <c r="A61" s="327" t="s">
        <v>149</v>
      </c>
      <c r="C61" s="279"/>
      <c r="D61" s="66"/>
      <c r="E61" s="53"/>
      <c r="F61" s="297">
        <f t="shared" ref="F61:Q61" si="37">+F131</f>
        <v>0</v>
      </c>
      <c r="G61" s="297">
        <f t="shared" si="37"/>
        <v>0</v>
      </c>
      <c r="H61" s="297">
        <f t="shared" si="37"/>
        <v>0</v>
      </c>
      <c r="I61" s="297">
        <f t="shared" si="37"/>
        <v>0</v>
      </c>
      <c r="J61" s="297">
        <f t="shared" si="37"/>
        <v>0</v>
      </c>
      <c r="K61" s="297">
        <f t="shared" si="37"/>
        <v>0</v>
      </c>
      <c r="L61" s="297">
        <f t="shared" si="37"/>
        <v>0</v>
      </c>
      <c r="M61" s="297">
        <f t="shared" si="37"/>
        <v>0</v>
      </c>
      <c r="N61" s="297">
        <f t="shared" si="37"/>
        <v>0</v>
      </c>
      <c r="O61" s="297">
        <f t="shared" si="37"/>
        <v>0</v>
      </c>
      <c r="P61" s="297">
        <f t="shared" si="37"/>
        <v>0</v>
      </c>
      <c r="Q61" s="297">
        <f t="shared" si="37"/>
        <v>0</v>
      </c>
      <c r="R61" s="67">
        <f t="shared" si="30"/>
        <v>0</v>
      </c>
      <c r="S61" s="270">
        <f t="shared" si="31"/>
        <v>0</v>
      </c>
      <c r="T61" s="297">
        <f t="shared" ref="T61:AE61" si="38">+T131</f>
        <v>0</v>
      </c>
      <c r="U61" s="297">
        <f t="shared" si="38"/>
        <v>0</v>
      </c>
      <c r="V61" s="297">
        <f t="shared" si="38"/>
        <v>0</v>
      </c>
      <c r="W61" s="297">
        <f t="shared" si="38"/>
        <v>0</v>
      </c>
      <c r="X61" s="297">
        <f t="shared" si="38"/>
        <v>0</v>
      </c>
      <c r="Y61" s="297">
        <f t="shared" si="38"/>
        <v>0</v>
      </c>
      <c r="Z61" s="297">
        <f t="shared" si="38"/>
        <v>0</v>
      </c>
      <c r="AA61" s="297">
        <f t="shared" si="38"/>
        <v>0</v>
      </c>
      <c r="AB61" s="297">
        <f t="shared" si="38"/>
        <v>0</v>
      </c>
      <c r="AC61" s="297">
        <f t="shared" si="38"/>
        <v>0</v>
      </c>
      <c r="AD61" s="297">
        <f t="shared" si="38"/>
        <v>0</v>
      </c>
      <c r="AE61" s="297">
        <f t="shared" si="38"/>
        <v>0</v>
      </c>
      <c r="AF61" s="67">
        <f t="shared" si="33"/>
        <v>0</v>
      </c>
      <c r="AG61" s="270">
        <f t="shared" si="34"/>
        <v>0</v>
      </c>
    </row>
    <row r="62" spans="1:33" s="62" customFormat="1">
      <c r="A62" s="327" t="s">
        <v>150</v>
      </c>
      <c r="C62" s="279"/>
      <c r="D62" s="66"/>
      <c r="E62" s="53"/>
      <c r="F62" s="297">
        <f t="shared" ref="F62:Q62" si="39">+F144</f>
        <v>0</v>
      </c>
      <c r="G62" s="297">
        <f t="shared" si="39"/>
        <v>0</v>
      </c>
      <c r="H62" s="297">
        <f t="shared" si="39"/>
        <v>0</v>
      </c>
      <c r="I62" s="297">
        <f t="shared" si="39"/>
        <v>0</v>
      </c>
      <c r="J62" s="297">
        <f t="shared" si="39"/>
        <v>0</v>
      </c>
      <c r="K62" s="297">
        <f t="shared" si="39"/>
        <v>0</v>
      </c>
      <c r="L62" s="297">
        <f t="shared" si="39"/>
        <v>0</v>
      </c>
      <c r="M62" s="297">
        <f t="shared" si="39"/>
        <v>0</v>
      </c>
      <c r="N62" s="297">
        <f t="shared" si="39"/>
        <v>0</v>
      </c>
      <c r="O62" s="297">
        <f t="shared" si="39"/>
        <v>0</v>
      </c>
      <c r="P62" s="297">
        <f t="shared" si="39"/>
        <v>0</v>
      </c>
      <c r="Q62" s="297">
        <f t="shared" si="39"/>
        <v>0</v>
      </c>
      <c r="R62" s="67">
        <f t="shared" si="30"/>
        <v>0</v>
      </c>
      <c r="S62" s="270">
        <f t="shared" si="31"/>
        <v>0</v>
      </c>
      <c r="T62" s="297">
        <f t="shared" ref="T62:AE62" si="40">+T144</f>
        <v>0</v>
      </c>
      <c r="U62" s="297">
        <f t="shared" si="40"/>
        <v>0</v>
      </c>
      <c r="V62" s="297">
        <f t="shared" si="40"/>
        <v>0</v>
      </c>
      <c r="W62" s="297">
        <f t="shared" si="40"/>
        <v>0</v>
      </c>
      <c r="X62" s="297">
        <f t="shared" si="40"/>
        <v>0</v>
      </c>
      <c r="Y62" s="297">
        <f t="shared" si="40"/>
        <v>0</v>
      </c>
      <c r="Z62" s="297">
        <f t="shared" si="40"/>
        <v>0</v>
      </c>
      <c r="AA62" s="297">
        <f t="shared" si="40"/>
        <v>0</v>
      </c>
      <c r="AB62" s="297">
        <f t="shared" si="40"/>
        <v>0</v>
      </c>
      <c r="AC62" s="297">
        <f t="shared" si="40"/>
        <v>0</v>
      </c>
      <c r="AD62" s="297">
        <f t="shared" si="40"/>
        <v>0</v>
      </c>
      <c r="AE62" s="297">
        <f t="shared" si="40"/>
        <v>0</v>
      </c>
      <c r="AF62" s="67">
        <f t="shared" si="33"/>
        <v>0</v>
      </c>
      <c r="AG62" s="270">
        <f t="shared" si="34"/>
        <v>0</v>
      </c>
    </row>
    <row r="63" spans="1:33" s="62" customFormat="1">
      <c r="A63" s="327" t="s">
        <v>151</v>
      </c>
      <c r="C63" s="279"/>
      <c r="D63" s="66"/>
      <c r="E63" s="53"/>
      <c r="F63" s="297">
        <f t="shared" ref="F63:Q63" si="41">+F155</f>
        <v>0</v>
      </c>
      <c r="G63" s="297">
        <f t="shared" si="41"/>
        <v>0</v>
      </c>
      <c r="H63" s="297">
        <f t="shared" si="41"/>
        <v>0</v>
      </c>
      <c r="I63" s="297">
        <f t="shared" si="41"/>
        <v>0</v>
      </c>
      <c r="J63" s="297">
        <f t="shared" si="41"/>
        <v>0</v>
      </c>
      <c r="K63" s="297">
        <f t="shared" si="41"/>
        <v>0</v>
      </c>
      <c r="L63" s="297">
        <f t="shared" si="41"/>
        <v>0</v>
      </c>
      <c r="M63" s="297">
        <f t="shared" si="41"/>
        <v>0</v>
      </c>
      <c r="N63" s="297">
        <f t="shared" si="41"/>
        <v>0</v>
      </c>
      <c r="O63" s="297">
        <f t="shared" si="41"/>
        <v>0</v>
      </c>
      <c r="P63" s="297">
        <f t="shared" si="41"/>
        <v>0</v>
      </c>
      <c r="Q63" s="297">
        <f t="shared" si="41"/>
        <v>0</v>
      </c>
      <c r="R63" s="67">
        <f t="shared" si="30"/>
        <v>0</v>
      </c>
      <c r="S63" s="270">
        <f t="shared" si="31"/>
        <v>0</v>
      </c>
      <c r="T63" s="297">
        <f t="shared" ref="T63:AE63" si="42">+T155</f>
        <v>0</v>
      </c>
      <c r="U63" s="297">
        <f t="shared" si="42"/>
        <v>0</v>
      </c>
      <c r="V63" s="297">
        <f t="shared" si="42"/>
        <v>0</v>
      </c>
      <c r="W63" s="297">
        <f t="shared" si="42"/>
        <v>20000</v>
      </c>
      <c r="X63" s="297">
        <f t="shared" si="42"/>
        <v>0</v>
      </c>
      <c r="Y63" s="297">
        <f t="shared" si="42"/>
        <v>0</v>
      </c>
      <c r="Z63" s="297">
        <f t="shared" si="42"/>
        <v>0</v>
      </c>
      <c r="AA63" s="297">
        <f t="shared" si="42"/>
        <v>0</v>
      </c>
      <c r="AB63" s="297">
        <f t="shared" si="42"/>
        <v>0</v>
      </c>
      <c r="AC63" s="297">
        <f t="shared" si="42"/>
        <v>0</v>
      </c>
      <c r="AD63" s="297">
        <f t="shared" si="42"/>
        <v>0</v>
      </c>
      <c r="AE63" s="297">
        <f t="shared" si="42"/>
        <v>0</v>
      </c>
      <c r="AF63" s="67">
        <f t="shared" si="33"/>
        <v>20000</v>
      </c>
      <c r="AG63" s="270">
        <f t="shared" si="34"/>
        <v>1.1088435645231738E-2</v>
      </c>
    </row>
    <row r="64" spans="1:33" s="62" customFormat="1">
      <c r="A64" s="327" t="s">
        <v>152</v>
      </c>
      <c r="C64" s="279"/>
      <c r="D64" s="66"/>
      <c r="E64" s="53"/>
      <c r="F64" s="297">
        <f t="shared" ref="F64:Q64" si="43">+F168</f>
        <v>0</v>
      </c>
      <c r="G64" s="297">
        <f t="shared" si="43"/>
        <v>0</v>
      </c>
      <c r="H64" s="297">
        <f t="shared" si="43"/>
        <v>0</v>
      </c>
      <c r="I64" s="297">
        <f t="shared" si="43"/>
        <v>0</v>
      </c>
      <c r="J64" s="297">
        <f t="shared" si="43"/>
        <v>0</v>
      </c>
      <c r="K64" s="297">
        <f t="shared" si="43"/>
        <v>0</v>
      </c>
      <c r="L64" s="297">
        <f t="shared" si="43"/>
        <v>0</v>
      </c>
      <c r="M64" s="297">
        <f t="shared" si="43"/>
        <v>0</v>
      </c>
      <c r="N64" s="297">
        <f t="shared" si="43"/>
        <v>0</v>
      </c>
      <c r="O64" s="297">
        <f t="shared" si="43"/>
        <v>0</v>
      </c>
      <c r="P64" s="297">
        <f t="shared" si="43"/>
        <v>0</v>
      </c>
      <c r="Q64" s="297">
        <f t="shared" si="43"/>
        <v>0</v>
      </c>
      <c r="R64" s="67">
        <f t="shared" si="30"/>
        <v>0</v>
      </c>
      <c r="S64" s="270">
        <f t="shared" si="31"/>
        <v>0</v>
      </c>
      <c r="T64" s="297">
        <f t="shared" ref="T64:AE64" si="44">+T168</f>
        <v>0</v>
      </c>
      <c r="U64" s="297">
        <f t="shared" si="44"/>
        <v>0</v>
      </c>
      <c r="V64" s="297">
        <f t="shared" si="44"/>
        <v>0</v>
      </c>
      <c r="W64" s="297">
        <f t="shared" si="44"/>
        <v>0</v>
      </c>
      <c r="X64" s="297">
        <f t="shared" si="44"/>
        <v>0</v>
      </c>
      <c r="Y64" s="297">
        <f t="shared" si="44"/>
        <v>0</v>
      </c>
      <c r="Z64" s="297">
        <f t="shared" si="44"/>
        <v>0</v>
      </c>
      <c r="AA64" s="297">
        <f t="shared" si="44"/>
        <v>0</v>
      </c>
      <c r="AB64" s="297">
        <f t="shared" si="44"/>
        <v>0</v>
      </c>
      <c r="AC64" s="297">
        <f t="shared" si="44"/>
        <v>0</v>
      </c>
      <c r="AD64" s="297">
        <f t="shared" si="44"/>
        <v>0</v>
      </c>
      <c r="AE64" s="297">
        <f t="shared" si="44"/>
        <v>0</v>
      </c>
      <c r="AF64" s="67">
        <f t="shared" si="33"/>
        <v>0</v>
      </c>
      <c r="AG64" s="270">
        <f t="shared" si="34"/>
        <v>0</v>
      </c>
    </row>
    <row r="65" spans="1:33" s="62" customFormat="1">
      <c r="A65" s="327" t="s">
        <v>153</v>
      </c>
      <c r="B65" s="279"/>
      <c r="C65" s="291"/>
      <c r="D65" s="66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si="30"/>
        <v>0</v>
      </c>
      <c r="S65" s="270">
        <f t="shared" si="31"/>
        <v>0</v>
      </c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67">
        <f t="shared" si="33"/>
        <v>0</v>
      </c>
      <c r="AG65" s="270">
        <f t="shared" si="34"/>
        <v>0</v>
      </c>
    </row>
    <row r="66" spans="1:33" s="62" customFormat="1">
      <c r="A66" s="53"/>
      <c r="B66" s="154"/>
      <c r="C66" s="291"/>
      <c r="D66" s="66"/>
      <c r="E66" s="53"/>
      <c r="F66" s="297">
        <f t="shared" ref="F66:Q66" si="45">+F181</f>
        <v>0</v>
      </c>
      <c r="G66" s="297">
        <f t="shared" si="45"/>
        <v>0</v>
      </c>
      <c r="H66" s="297">
        <f t="shared" si="45"/>
        <v>0</v>
      </c>
      <c r="I66" s="297">
        <f t="shared" si="45"/>
        <v>0</v>
      </c>
      <c r="J66" s="297">
        <f t="shared" si="45"/>
        <v>0</v>
      </c>
      <c r="K66" s="297">
        <f t="shared" si="45"/>
        <v>0</v>
      </c>
      <c r="L66" s="297">
        <f t="shared" si="45"/>
        <v>0</v>
      </c>
      <c r="M66" s="297">
        <f t="shared" si="45"/>
        <v>0</v>
      </c>
      <c r="N66" s="297">
        <f t="shared" si="45"/>
        <v>0</v>
      </c>
      <c r="O66" s="297">
        <f t="shared" si="45"/>
        <v>0</v>
      </c>
      <c r="P66" s="297">
        <f t="shared" si="45"/>
        <v>0</v>
      </c>
      <c r="Q66" s="297">
        <f t="shared" si="45"/>
        <v>0</v>
      </c>
      <c r="R66" s="67">
        <f t="shared" si="30"/>
        <v>0</v>
      </c>
      <c r="S66" s="270">
        <f t="shared" si="31"/>
        <v>0</v>
      </c>
      <c r="T66" s="297">
        <f t="shared" ref="T66:AE66" si="46">+T181</f>
        <v>0</v>
      </c>
      <c r="U66" s="297">
        <f t="shared" si="46"/>
        <v>0</v>
      </c>
      <c r="V66" s="297">
        <f t="shared" si="46"/>
        <v>0</v>
      </c>
      <c r="W66" s="297">
        <f t="shared" si="46"/>
        <v>0</v>
      </c>
      <c r="X66" s="297">
        <f t="shared" si="46"/>
        <v>0</v>
      </c>
      <c r="Y66" s="297">
        <f t="shared" si="46"/>
        <v>0</v>
      </c>
      <c r="Z66" s="297">
        <f t="shared" si="46"/>
        <v>0</v>
      </c>
      <c r="AA66" s="297">
        <f t="shared" si="46"/>
        <v>0</v>
      </c>
      <c r="AB66" s="297">
        <f t="shared" si="46"/>
        <v>0</v>
      </c>
      <c r="AC66" s="297">
        <f t="shared" si="46"/>
        <v>0</v>
      </c>
      <c r="AD66" s="297">
        <f t="shared" si="46"/>
        <v>0</v>
      </c>
      <c r="AE66" s="297">
        <f t="shared" si="46"/>
        <v>0</v>
      </c>
      <c r="AF66" s="67">
        <f t="shared" si="33"/>
        <v>0</v>
      </c>
      <c r="AG66" s="270">
        <f>+AF66/AF$87</f>
        <v>0</v>
      </c>
    </row>
    <row r="67" spans="1:33" s="62" customFormat="1">
      <c r="A67" s="76" t="s">
        <v>44</v>
      </c>
      <c r="B67" s="69"/>
      <c r="C67" s="66"/>
      <c r="D67" s="66"/>
      <c r="F67" s="84">
        <f t="shared" ref="F67:R67" si="47">SUM(F59:F66)</f>
        <v>0</v>
      </c>
      <c r="G67" s="84">
        <f t="shared" si="47"/>
        <v>0</v>
      </c>
      <c r="H67" s="84">
        <f t="shared" si="47"/>
        <v>0</v>
      </c>
      <c r="I67" s="84">
        <f t="shared" si="47"/>
        <v>0</v>
      </c>
      <c r="J67" s="84">
        <f t="shared" si="47"/>
        <v>0</v>
      </c>
      <c r="K67" s="84">
        <f t="shared" si="47"/>
        <v>0</v>
      </c>
      <c r="L67" s="84">
        <f t="shared" si="47"/>
        <v>0</v>
      </c>
      <c r="M67" s="84">
        <f t="shared" si="47"/>
        <v>0</v>
      </c>
      <c r="N67" s="84">
        <f t="shared" si="47"/>
        <v>0</v>
      </c>
      <c r="O67" s="84">
        <f t="shared" si="47"/>
        <v>0</v>
      </c>
      <c r="P67" s="84">
        <f t="shared" si="47"/>
        <v>0</v>
      </c>
      <c r="Q67" s="84">
        <f t="shared" si="47"/>
        <v>0</v>
      </c>
      <c r="R67" s="84">
        <f t="shared" si="47"/>
        <v>0</v>
      </c>
      <c r="S67" s="87">
        <f t="shared" si="31"/>
        <v>0</v>
      </c>
      <c r="T67" s="84">
        <f t="shared" ref="T67:AF67" si="48">SUM(T59:T66)</f>
        <v>0</v>
      </c>
      <c r="U67" s="84">
        <f t="shared" si="48"/>
        <v>0</v>
      </c>
      <c r="V67" s="84">
        <f t="shared" si="48"/>
        <v>0</v>
      </c>
      <c r="W67" s="84">
        <f t="shared" si="48"/>
        <v>20000</v>
      </c>
      <c r="X67" s="84">
        <f t="shared" si="48"/>
        <v>0</v>
      </c>
      <c r="Y67" s="84">
        <f t="shared" si="48"/>
        <v>0</v>
      </c>
      <c r="Z67" s="84">
        <f t="shared" si="48"/>
        <v>0</v>
      </c>
      <c r="AA67" s="84">
        <f t="shared" si="48"/>
        <v>0</v>
      </c>
      <c r="AB67" s="84">
        <f t="shared" si="48"/>
        <v>0</v>
      </c>
      <c r="AC67" s="84">
        <f t="shared" si="48"/>
        <v>0</v>
      </c>
      <c r="AD67" s="84">
        <f t="shared" si="48"/>
        <v>0</v>
      </c>
      <c r="AE67" s="84">
        <f t="shared" si="48"/>
        <v>0</v>
      </c>
      <c r="AF67" s="84">
        <f t="shared" si="48"/>
        <v>20000</v>
      </c>
      <c r="AG67" s="87">
        <f>+AF67/AF$87</f>
        <v>1.1088435645231738E-2</v>
      </c>
    </row>
    <row r="68" spans="1:33" s="62" customFormat="1">
      <c r="B68" s="154"/>
      <c r="C68" s="66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6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9">SUM(F69:Q69)</f>
        <v>0</v>
      </c>
      <c r="S69" s="270">
        <f t="shared" ref="S69:S78" si="50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51">SUM(T69:AE69)</f>
        <v>0</v>
      </c>
      <c r="AG69" s="270">
        <f t="shared" ref="AG69:AG82" si="52">+AF69/AF$87</f>
        <v>0</v>
      </c>
    </row>
    <row r="70" spans="1:33" s="62" customFormat="1">
      <c r="A70" s="327" t="s">
        <v>159</v>
      </c>
      <c r="B70" s="154"/>
      <c r="C70" s="66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9"/>
        <v>0</v>
      </c>
      <c r="S70" s="270">
        <f t="shared" si="50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51"/>
        <v>0</v>
      </c>
      <c r="AG70" s="270">
        <f t="shared" si="52"/>
        <v>0</v>
      </c>
    </row>
    <row r="71" spans="1:33" s="62" customFormat="1">
      <c r="A71" s="327" t="s">
        <v>155</v>
      </c>
      <c r="B71" s="154"/>
      <c r="C71" s="66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9"/>
        <v>0</v>
      </c>
      <c r="S71" s="270">
        <f t="shared" si="50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51"/>
        <v>0</v>
      </c>
      <c r="AG71" s="270">
        <f t="shared" si="52"/>
        <v>0</v>
      </c>
    </row>
    <row r="72" spans="1:33" s="62" customFormat="1">
      <c r="A72" s="327" t="s">
        <v>160</v>
      </c>
      <c r="B72" s="69"/>
      <c r="C72" s="67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49"/>
        <v>0</v>
      </c>
      <c r="S72" s="270">
        <f t="shared" si="50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51"/>
        <v>0</v>
      </c>
      <c r="AG72" s="270">
        <f t="shared" si="52"/>
        <v>0</v>
      </c>
    </row>
    <row r="73" spans="1:33" s="62" customFormat="1">
      <c r="A73" s="327" t="s">
        <v>161</v>
      </c>
      <c r="B73" s="154"/>
      <c r="C73" s="66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9"/>
        <v>0</v>
      </c>
      <c r="S73" s="270">
        <f t="shared" si="50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51"/>
        <v>0</v>
      </c>
      <c r="AG73" s="270">
        <f t="shared" si="52"/>
        <v>0</v>
      </c>
    </row>
    <row r="74" spans="1:33" s="62" customFormat="1">
      <c r="A74" s="327" t="s">
        <v>157</v>
      </c>
      <c r="B74" s="154"/>
      <c r="C74" s="66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9"/>
        <v>0</v>
      </c>
      <c r="S74" s="270">
        <f t="shared" si="50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51"/>
        <v>0</v>
      </c>
      <c r="AG74" s="270">
        <f t="shared" si="52"/>
        <v>0</v>
      </c>
    </row>
    <row r="75" spans="1:33" s="62" customFormat="1">
      <c r="A75" s="327" t="s">
        <v>158</v>
      </c>
      <c r="B75" s="154"/>
      <c r="C75" s="66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9"/>
        <v>0</v>
      </c>
      <c r="S75" s="270">
        <f t="shared" si="50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51"/>
        <v>0</v>
      </c>
      <c r="AG75" s="270">
        <f t="shared" si="52"/>
        <v>0</v>
      </c>
    </row>
    <row r="76" spans="1:33" s="62" customFormat="1">
      <c r="A76" s="326" t="s">
        <v>48</v>
      </c>
      <c r="B76" s="154"/>
      <c r="C76" s="66"/>
      <c r="D76" s="66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49"/>
        <v>0</v>
      </c>
      <c r="S76" s="270">
        <f t="shared" si="50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51"/>
        <v>0</v>
      </c>
      <c r="AG76" s="270">
        <f t="shared" si="52"/>
        <v>0</v>
      </c>
    </row>
    <row r="77" spans="1:33" s="62" customFormat="1">
      <c r="A77" s="327" t="s">
        <v>154</v>
      </c>
      <c r="B77" s="154"/>
      <c r="C77" s="66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9"/>
        <v>0</v>
      </c>
      <c r="S77" s="65">
        <f t="shared" si="50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51"/>
        <v>0</v>
      </c>
      <c r="AG77" s="65">
        <f t="shared" si="52"/>
        <v>0</v>
      </c>
    </row>
    <row r="78" spans="1:33" s="62" customFormat="1">
      <c r="A78" s="326" t="s">
        <v>47</v>
      </c>
      <c r="B78" s="154"/>
      <c r="C78" s="66"/>
      <c r="D78" s="66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9"/>
        <v>0</v>
      </c>
      <c r="S78" s="65">
        <f t="shared" si="50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51"/>
        <v>0</v>
      </c>
      <c r="AG78" s="65">
        <f t="shared" si="52"/>
        <v>0</v>
      </c>
    </row>
    <row r="79" spans="1:33" s="62" customFormat="1">
      <c r="A79" s="326" t="s">
        <v>50</v>
      </c>
      <c r="B79" s="154"/>
      <c r="C79" s="66"/>
      <c r="D79" s="66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49"/>
        <v>0</v>
      </c>
      <c r="S79" s="270">
        <f t="shared" ref="S79:S82" si="53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51"/>
        <v>0</v>
      </c>
      <c r="AG79" s="65">
        <f t="shared" si="52"/>
        <v>0</v>
      </c>
    </row>
    <row r="80" spans="1:33" s="62" customFormat="1">
      <c r="A80" s="326" t="s">
        <v>51</v>
      </c>
      <c r="B80" s="154"/>
      <c r="C80" s="66"/>
      <c r="D80" s="66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49"/>
        <v>0</v>
      </c>
      <c r="S80" s="270">
        <f t="shared" si="53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51"/>
        <v>0</v>
      </c>
      <c r="AG80" s="65">
        <f t="shared" si="52"/>
        <v>0</v>
      </c>
    </row>
    <row r="81" spans="1:33" s="62" customFormat="1">
      <c r="A81" s="326" t="s">
        <v>49</v>
      </c>
      <c r="B81" s="154"/>
      <c r="C81" s="66"/>
      <c r="D81" s="66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9"/>
        <v>0</v>
      </c>
      <c r="S81" s="270">
        <f t="shared" si="53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51"/>
        <v>0</v>
      </c>
      <c r="AG81" s="65">
        <f t="shared" si="52"/>
        <v>0</v>
      </c>
    </row>
    <row r="82" spans="1:33" s="62" customFormat="1">
      <c r="A82" s="326" t="s">
        <v>162</v>
      </c>
      <c r="B82" s="154"/>
      <c r="C82" s="66"/>
      <c r="D82" s="66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9"/>
        <v>0</v>
      </c>
      <c r="S82" s="270">
        <f t="shared" si="53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1"/>
        <v>0</v>
      </c>
      <c r="AG82" s="65">
        <f t="shared" si="52"/>
        <v>0</v>
      </c>
    </row>
    <row r="83" spans="1:33" s="62" customFormat="1">
      <c r="A83" s="53" t="s">
        <v>52</v>
      </c>
      <c r="B83" s="154"/>
      <c r="C83" s="66"/>
      <c r="D83" s="66"/>
      <c r="E83" s="53"/>
      <c r="F83" s="283">
        <f>IFERROR(+Alloc!F89*'Emp Input'!K108/'Emp Input'!K121,0)</f>
        <v>0</v>
      </c>
      <c r="G83" s="283">
        <f>+Alloc!G89*'Emp Input'!L108/'Emp Input'!L121</f>
        <v>0</v>
      </c>
      <c r="H83" s="283">
        <f>+Alloc!H89*'Emp Input'!M108/'Emp Input'!M121</f>
        <v>0</v>
      </c>
      <c r="I83" s="283">
        <f>+Alloc!I89*'Emp Input'!N108/'Emp Input'!N121</f>
        <v>0</v>
      </c>
      <c r="J83" s="283">
        <f>+Alloc!J89*'Emp Input'!O108/'Emp Input'!O121</f>
        <v>0</v>
      </c>
      <c r="K83" s="283">
        <f>+Alloc!K89*'Emp Input'!P108/'Emp Input'!P121</f>
        <v>0</v>
      </c>
      <c r="L83" s="283">
        <f>+Alloc!L89*'Emp Input'!Q108/'Emp Input'!Q121</f>
        <v>0</v>
      </c>
      <c r="M83" s="283">
        <f>+Alloc!M89*'Emp Input'!R108/'Emp Input'!R121</f>
        <v>0</v>
      </c>
      <c r="N83" s="283">
        <f>+Alloc!N89*'Emp Input'!S108/'Emp Input'!S121</f>
        <v>0</v>
      </c>
      <c r="O83" s="283">
        <f>+Alloc!O89*'Emp Input'!T108/'Emp Input'!T121</f>
        <v>0</v>
      </c>
      <c r="P83" s="283">
        <f>+Alloc!P89*'Emp Input'!U108/'Emp Input'!U121</f>
        <v>0</v>
      </c>
      <c r="Q83" s="283">
        <f>+Alloc!Q89*'Emp Input'!V108/'Emp Input'!V121</f>
        <v>0</v>
      </c>
      <c r="R83" s="75">
        <f t="shared" si="49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51"/>
        <v>0</v>
      </c>
      <c r="AG83" s="65">
        <f>+AF83/AF$87</f>
        <v>0</v>
      </c>
    </row>
    <row r="84" spans="1:33" s="62" customFormat="1">
      <c r="A84" s="53" t="s">
        <v>53</v>
      </c>
      <c r="B84" s="154"/>
      <c r="C84" s="66"/>
      <c r="D84" s="66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9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51"/>
        <v>0</v>
      </c>
      <c r="AG84" s="65">
        <f>+AF84/AF$87</f>
        <v>0</v>
      </c>
    </row>
    <row r="85" spans="1:33" s="62" customFormat="1">
      <c r="A85" s="76" t="s">
        <v>54</v>
      </c>
      <c r="B85" s="154"/>
      <c r="C85" s="66"/>
      <c r="D85" s="66"/>
      <c r="F85" s="78">
        <f t="shared" ref="F85:R85" si="54">SUM(F69:F84)</f>
        <v>0</v>
      </c>
      <c r="G85" s="78">
        <f t="shared" si="54"/>
        <v>0</v>
      </c>
      <c r="H85" s="78">
        <f t="shared" si="54"/>
        <v>0</v>
      </c>
      <c r="I85" s="78">
        <f t="shared" si="54"/>
        <v>0</v>
      </c>
      <c r="J85" s="78">
        <f t="shared" si="54"/>
        <v>0</v>
      </c>
      <c r="K85" s="78">
        <f t="shared" si="54"/>
        <v>0</v>
      </c>
      <c r="L85" s="78">
        <f t="shared" si="54"/>
        <v>0</v>
      </c>
      <c r="M85" s="78">
        <f t="shared" si="54"/>
        <v>0</v>
      </c>
      <c r="N85" s="78">
        <f t="shared" si="54"/>
        <v>0</v>
      </c>
      <c r="O85" s="78">
        <f t="shared" si="54"/>
        <v>0</v>
      </c>
      <c r="P85" s="78">
        <f t="shared" si="54"/>
        <v>0</v>
      </c>
      <c r="Q85" s="77">
        <f t="shared" si="54"/>
        <v>0</v>
      </c>
      <c r="R85" s="84">
        <f t="shared" si="54"/>
        <v>0</v>
      </c>
      <c r="S85" s="80">
        <f>+R85/R$87</f>
        <v>0</v>
      </c>
      <c r="T85" s="78">
        <f t="shared" ref="T85:AF85" si="55">SUM(T69:T84)</f>
        <v>0</v>
      </c>
      <c r="U85" s="78">
        <f t="shared" si="55"/>
        <v>0</v>
      </c>
      <c r="V85" s="78">
        <f t="shared" si="55"/>
        <v>0</v>
      </c>
      <c r="W85" s="78">
        <f t="shared" si="55"/>
        <v>0</v>
      </c>
      <c r="X85" s="78">
        <f t="shared" si="55"/>
        <v>0</v>
      </c>
      <c r="Y85" s="78">
        <f t="shared" si="55"/>
        <v>0</v>
      </c>
      <c r="Z85" s="78">
        <f t="shared" si="55"/>
        <v>0</v>
      </c>
      <c r="AA85" s="78">
        <f t="shared" si="55"/>
        <v>0</v>
      </c>
      <c r="AB85" s="78">
        <f t="shared" si="55"/>
        <v>0</v>
      </c>
      <c r="AC85" s="78">
        <f t="shared" si="55"/>
        <v>0</v>
      </c>
      <c r="AD85" s="78">
        <f t="shared" si="55"/>
        <v>0</v>
      </c>
      <c r="AE85" s="77">
        <f t="shared" si="55"/>
        <v>0</v>
      </c>
      <c r="AF85" s="84">
        <f t="shared" si="55"/>
        <v>0</v>
      </c>
      <c r="AG85" s="80">
        <f>+AF85/AF$87</f>
        <v>0</v>
      </c>
    </row>
    <row r="86" spans="1:33" s="62" customFormat="1">
      <c r="B86" s="154"/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C87" s="66"/>
      <c r="D87" s="66"/>
      <c r="F87" s="287">
        <f>+F11+F28+F21+F85+F37+F57+F67</f>
        <v>7802.083333333333</v>
      </c>
      <c r="G87" s="287">
        <f t="shared" ref="G87:Q87" si="56">+G11+G28+G21+G85+G37+G57+G67</f>
        <v>7802.083333333333</v>
      </c>
      <c r="H87" s="287">
        <f t="shared" si="56"/>
        <v>15604.166666666666</v>
      </c>
      <c r="I87" s="287">
        <f t="shared" si="56"/>
        <v>15604.166666666666</v>
      </c>
      <c r="J87" s="287">
        <f t="shared" si="56"/>
        <v>23963.541666666664</v>
      </c>
      <c r="K87" s="287">
        <f t="shared" si="56"/>
        <v>31208.333333333332</v>
      </c>
      <c r="L87" s="287">
        <f t="shared" si="56"/>
        <v>32208.333333333332</v>
      </c>
      <c r="M87" s="287">
        <f t="shared" si="56"/>
        <v>45010.416666666664</v>
      </c>
      <c r="N87" s="287">
        <f t="shared" si="56"/>
        <v>61614.583333333336</v>
      </c>
      <c r="O87" s="287">
        <f t="shared" si="56"/>
        <v>67859.375</v>
      </c>
      <c r="P87" s="287">
        <f t="shared" si="56"/>
        <v>89135.416666666657</v>
      </c>
      <c r="Q87" s="287">
        <f t="shared" si="56"/>
        <v>100281.25</v>
      </c>
      <c r="R87" s="287">
        <f>+R11+R28+R21+R85+R37+R57+R67</f>
        <v>498093.75</v>
      </c>
      <c r="S87" s="80">
        <f>+R87/R$87</f>
        <v>1</v>
      </c>
      <c r="T87" s="287">
        <f>+T11+T28+T21+T85+T37+T57+T67</f>
        <v>110079.375</v>
      </c>
      <c r="U87" s="287">
        <f t="shared" ref="U87:AE87" si="57">+U11+U28+U21+U85+U37+U57+U67</f>
        <v>110079.375</v>
      </c>
      <c r="V87" s="287">
        <f t="shared" si="57"/>
        <v>116379.375</v>
      </c>
      <c r="W87" s="287">
        <f t="shared" si="57"/>
        <v>136379.375</v>
      </c>
      <c r="X87" s="287">
        <f t="shared" si="57"/>
        <v>117379.375</v>
      </c>
      <c r="Y87" s="287">
        <f t="shared" si="57"/>
        <v>138508.125</v>
      </c>
      <c r="Z87" s="287">
        <f t="shared" si="57"/>
        <v>148052.1875</v>
      </c>
      <c r="AA87" s="287">
        <f t="shared" si="57"/>
        <v>157257.1875</v>
      </c>
      <c r="AB87" s="287">
        <f t="shared" si="57"/>
        <v>173612.8125</v>
      </c>
      <c r="AC87" s="287">
        <f t="shared" si="57"/>
        <v>183117.8125</v>
      </c>
      <c r="AD87" s="287">
        <f t="shared" si="57"/>
        <v>201527.8125</v>
      </c>
      <c r="AE87" s="287">
        <f t="shared" si="57"/>
        <v>211308.125</v>
      </c>
      <c r="AF87" s="287">
        <f>+AF11+AF28+AF21+AF85+AF37+AF57+AF67</f>
        <v>1803680.9375</v>
      </c>
      <c r="AG87" s="80">
        <f>+AF87/AF$87</f>
        <v>1</v>
      </c>
    </row>
    <row r="88" spans="1:33" s="62" customFormat="1">
      <c r="A88" s="76"/>
      <c r="B88" s="154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  <c r="C89" s="66"/>
      <c r="D89" s="66"/>
    </row>
    <row r="90" spans="1:33">
      <c r="A90" s="62"/>
      <c r="B90" s="154"/>
      <c r="C90" s="154"/>
      <c r="D90" s="154"/>
    </row>
    <row r="91" spans="1:33">
      <c r="A91" s="62"/>
      <c r="C91" s="154"/>
      <c r="D91" s="154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 t="str">
        <f>+A59</f>
        <v>Expensed Hardware - Dev</v>
      </c>
      <c r="B94" s="291"/>
      <c r="C94" s="291"/>
      <c r="D94" s="291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75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75"/>
      <c r="AG94" s="270">
        <f>+AF94/AF$87</f>
        <v>0</v>
      </c>
    </row>
    <row r="95" spans="1:33" s="62" customFormat="1">
      <c r="A95" s="53"/>
      <c r="B95" s="291"/>
      <c r="C95" s="291"/>
      <c r="D95" s="291"/>
      <c r="E95" s="298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75">
        <f t="shared" ref="R95:R104" si="58">SUM(F95:Q95)</f>
        <v>0</v>
      </c>
      <c r="S95" s="270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75">
        <f t="shared" ref="AF95:AF104" si="59">SUM(T95:AE95)</f>
        <v>0</v>
      </c>
      <c r="AG95" s="270"/>
    </row>
    <row r="96" spans="1:33" s="62" customFormat="1">
      <c r="A96" s="53"/>
      <c r="B96" s="291"/>
      <c r="C96" s="291"/>
      <c r="D96" s="291"/>
      <c r="E96" s="298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75">
        <f t="shared" si="58"/>
        <v>0</v>
      </c>
      <c r="S96" s="270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75">
        <f t="shared" si="59"/>
        <v>0</v>
      </c>
      <c r="AG96" s="270"/>
    </row>
    <row r="97" spans="1:33" s="62" customFormat="1">
      <c r="A97" s="53"/>
      <c r="B97" s="291"/>
      <c r="C97" s="154"/>
      <c r="D97" s="154"/>
      <c r="E97" s="53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75">
        <f t="shared" si="58"/>
        <v>0</v>
      </c>
      <c r="S97" s="270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75">
        <f t="shared" si="59"/>
        <v>0</v>
      </c>
      <c r="AG97" s="270"/>
    </row>
    <row r="98" spans="1:33" s="62" customFormat="1">
      <c r="A98" s="53"/>
      <c r="B98" s="291"/>
      <c r="C98" s="154"/>
      <c r="D98" s="154"/>
      <c r="E98" s="53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75">
        <f t="shared" si="58"/>
        <v>0</v>
      </c>
      <c r="S98" s="270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75">
        <f t="shared" si="59"/>
        <v>0</v>
      </c>
      <c r="AG98" s="270"/>
    </row>
    <row r="99" spans="1:33" s="62" customFormat="1">
      <c r="A99" s="53"/>
      <c r="B99" s="291"/>
      <c r="C99" s="154"/>
      <c r="D99" s="154"/>
      <c r="E99" s="53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75">
        <f t="shared" si="58"/>
        <v>0</v>
      </c>
      <c r="S99" s="270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75">
        <f t="shared" si="59"/>
        <v>0</v>
      </c>
      <c r="AG99" s="270"/>
    </row>
    <row r="100" spans="1:33" s="62" customFormat="1">
      <c r="A100" s="53"/>
      <c r="B100" s="291"/>
      <c r="C100" s="154"/>
      <c r="D100" s="154"/>
      <c r="E100" s="53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75">
        <f t="shared" si="58"/>
        <v>0</v>
      </c>
      <c r="S100" s="270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75">
        <f t="shared" si="59"/>
        <v>0</v>
      </c>
      <c r="AG100" s="270"/>
    </row>
    <row r="101" spans="1:33" s="62" customFormat="1">
      <c r="A101" s="53"/>
      <c r="B101" s="291"/>
      <c r="C101" s="154"/>
      <c r="D101" s="154"/>
      <c r="E101" s="53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75">
        <f t="shared" si="58"/>
        <v>0</v>
      </c>
      <c r="S101" s="270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75">
        <f t="shared" si="59"/>
        <v>0</v>
      </c>
      <c r="AG101" s="270"/>
    </row>
    <row r="102" spans="1:33" s="62" customFormat="1">
      <c r="A102" s="53"/>
      <c r="B102" s="291"/>
      <c r="C102" s="154"/>
      <c r="D102" s="154"/>
      <c r="E102" s="53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75">
        <f t="shared" si="58"/>
        <v>0</v>
      </c>
      <c r="S102" s="270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75">
        <f t="shared" si="59"/>
        <v>0</v>
      </c>
      <c r="AG102" s="270"/>
    </row>
    <row r="103" spans="1:33" s="62" customFormat="1">
      <c r="A103" s="53"/>
      <c r="B103" s="291"/>
      <c r="C103" s="154"/>
      <c r="D103" s="154"/>
      <c r="E103" s="53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75">
        <f t="shared" si="58"/>
        <v>0</v>
      </c>
      <c r="S103" s="270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75">
        <f t="shared" si="59"/>
        <v>0</v>
      </c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299">
        <f t="shared" si="58"/>
        <v>0</v>
      </c>
      <c r="S104" s="270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299">
        <f t="shared" si="59"/>
        <v>0</v>
      </c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R105" si="60">SUM(F94:F104)</f>
        <v>0</v>
      </c>
      <c r="G105" s="101">
        <f t="shared" si="60"/>
        <v>0</v>
      </c>
      <c r="H105" s="101">
        <f t="shared" si="60"/>
        <v>0</v>
      </c>
      <c r="I105" s="101">
        <f t="shared" si="60"/>
        <v>0</v>
      </c>
      <c r="J105" s="101">
        <f t="shared" si="60"/>
        <v>0</v>
      </c>
      <c r="K105" s="101">
        <f t="shared" si="60"/>
        <v>0</v>
      </c>
      <c r="L105" s="101">
        <f t="shared" si="60"/>
        <v>0</v>
      </c>
      <c r="M105" s="101">
        <f t="shared" si="60"/>
        <v>0</v>
      </c>
      <c r="N105" s="101">
        <f t="shared" si="60"/>
        <v>0</v>
      </c>
      <c r="O105" s="101">
        <f t="shared" si="60"/>
        <v>0</v>
      </c>
      <c r="P105" s="101">
        <f t="shared" si="60"/>
        <v>0</v>
      </c>
      <c r="Q105" s="101">
        <f t="shared" si="60"/>
        <v>0</v>
      </c>
      <c r="R105" s="101">
        <f t="shared" si="60"/>
        <v>0</v>
      </c>
      <c r="S105" s="270"/>
      <c r="T105" s="101">
        <f t="shared" ref="T105:AF105" si="61">SUM(T94:T104)</f>
        <v>0</v>
      </c>
      <c r="U105" s="101">
        <f t="shared" si="61"/>
        <v>0</v>
      </c>
      <c r="V105" s="101">
        <f t="shared" si="61"/>
        <v>0</v>
      </c>
      <c r="W105" s="101">
        <f t="shared" si="61"/>
        <v>0</v>
      </c>
      <c r="X105" s="101">
        <f t="shared" si="61"/>
        <v>0</v>
      </c>
      <c r="Y105" s="101">
        <f t="shared" si="61"/>
        <v>0</v>
      </c>
      <c r="Z105" s="101">
        <f t="shared" si="61"/>
        <v>0</v>
      </c>
      <c r="AA105" s="101">
        <f t="shared" si="61"/>
        <v>0</v>
      </c>
      <c r="AB105" s="101">
        <f t="shared" si="61"/>
        <v>0</v>
      </c>
      <c r="AC105" s="101">
        <f t="shared" si="61"/>
        <v>0</v>
      </c>
      <c r="AD105" s="101">
        <f t="shared" si="61"/>
        <v>0</v>
      </c>
      <c r="AE105" s="101">
        <f t="shared" si="61"/>
        <v>0</v>
      </c>
      <c r="AF105" s="101">
        <f t="shared" si="61"/>
        <v>0</v>
      </c>
      <c r="AG105" s="270"/>
    </row>
    <row r="106" spans="1:33" s="62" customFormat="1">
      <c r="A106" s="53"/>
      <c r="B106" s="291"/>
      <c r="C106" s="69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 t="str">
        <f>+A60</f>
        <v>Expensed Software - Dev</v>
      </c>
      <c r="B107" s="298"/>
      <c r="C107" s="69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270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>
        <f>+AF107/AF$87</f>
        <v>0</v>
      </c>
    </row>
    <row r="108" spans="1:33" s="62" customFormat="1">
      <c r="A108" s="53"/>
      <c r="B108" s="298"/>
      <c r="C108" s="67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75">
        <f t="shared" ref="R108:R117" si="62">SUM(F108:Q108)</f>
        <v>0</v>
      </c>
      <c r="S108" s="270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75">
        <f t="shared" ref="AF108:AF117" si="63">SUM(T108:AE108)</f>
        <v>0</v>
      </c>
      <c r="AG108" s="270"/>
    </row>
    <row r="109" spans="1:33" s="62" customFormat="1">
      <c r="A109" s="53"/>
      <c r="B109" s="298"/>
      <c r="C109" s="67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75">
        <f t="shared" si="62"/>
        <v>0</v>
      </c>
      <c r="S109" s="270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75">
        <f t="shared" si="63"/>
        <v>0</v>
      </c>
      <c r="AG109" s="270"/>
    </row>
    <row r="110" spans="1:33" s="62" customFormat="1">
      <c r="A110" s="53"/>
      <c r="B110" s="298"/>
      <c r="C110" s="67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75">
        <f t="shared" si="62"/>
        <v>0</v>
      </c>
      <c r="S110" s="270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75">
        <f t="shared" si="63"/>
        <v>0</v>
      </c>
      <c r="AG110" s="270"/>
    </row>
    <row r="111" spans="1:33" s="62" customFormat="1">
      <c r="A111" s="53"/>
      <c r="B111" s="298"/>
      <c r="C111" s="69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75">
        <f t="shared" si="62"/>
        <v>0</v>
      </c>
      <c r="S111" s="270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75">
        <f t="shared" si="63"/>
        <v>0</v>
      </c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75">
        <f t="shared" si="62"/>
        <v>0</v>
      </c>
      <c r="S112" s="270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75">
        <f t="shared" si="63"/>
        <v>0</v>
      </c>
      <c r="AG112" s="270"/>
    </row>
    <row r="113" spans="1:33" s="62" customFormat="1">
      <c r="A113" s="53"/>
      <c r="B113" s="298"/>
      <c r="C113" s="69"/>
      <c r="D113" s="69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75">
        <f t="shared" si="62"/>
        <v>0</v>
      </c>
      <c r="S113" s="270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75">
        <f t="shared" si="63"/>
        <v>0</v>
      </c>
      <c r="AG113" s="270"/>
    </row>
    <row r="114" spans="1:33" s="62" customFormat="1">
      <c r="A114" s="53"/>
      <c r="B114" s="298"/>
      <c r="C114" s="69"/>
      <c r="D114" s="69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75">
        <f t="shared" si="62"/>
        <v>0</v>
      </c>
      <c r="S114" s="270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75">
        <f t="shared" si="63"/>
        <v>0</v>
      </c>
      <c r="AG114" s="270"/>
    </row>
    <row r="115" spans="1:33" s="62" customFormat="1">
      <c r="A115" s="53"/>
      <c r="B115" s="298"/>
      <c r="C115" s="69"/>
      <c r="D115" s="69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75">
        <f t="shared" si="62"/>
        <v>0</v>
      </c>
      <c r="S115" s="270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75">
        <f t="shared" si="63"/>
        <v>0</v>
      </c>
      <c r="AG115" s="270"/>
    </row>
    <row r="116" spans="1:33" s="62" customFormat="1">
      <c r="A116" s="53"/>
      <c r="B116" s="298"/>
      <c r="C116" s="69"/>
      <c r="D116" s="69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75">
        <f t="shared" si="62"/>
        <v>0</v>
      </c>
      <c r="S116" s="270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75">
        <f t="shared" si="63"/>
        <v>0</v>
      </c>
      <c r="AG116" s="270"/>
    </row>
    <row r="117" spans="1:33" s="62" customFormat="1">
      <c r="A117" s="53"/>
      <c r="B117" s="298"/>
      <c r="C117" s="69"/>
      <c r="D117" s="69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299">
        <f t="shared" si="62"/>
        <v>0</v>
      </c>
      <c r="S117" s="270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299">
        <f t="shared" si="63"/>
        <v>0</v>
      </c>
      <c r="AG117" s="270"/>
    </row>
    <row r="118" spans="1:33" s="62" customFormat="1">
      <c r="A118" s="53" t="s">
        <v>116</v>
      </c>
      <c r="B118" s="298"/>
      <c r="C118" s="69"/>
      <c r="D118" s="69"/>
      <c r="E118" s="53"/>
      <c r="F118" s="101">
        <f t="shared" ref="F118:R118" si="64">SUM(F108:F117)</f>
        <v>0</v>
      </c>
      <c r="G118" s="101">
        <f t="shared" si="64"/>
        <v>0</v>
      </c>
      <c r="H118" s="101">
        <f t="shared" si="64"/>
        <v>0</v>
      </c>
      <c r="I118" s="101">
        <f t="shared" si="64"/>
        <v>0</v>
      </c>
      <c r="J118" s="101">
        <f t="shared" si="64"/>
        <v>0</v>
      </c>
      <c r="K118" s="101">
        <f t="shared" si="64"/>
        <v>0</v>
      </c>
      <c r="L118" s="101">
        <f t="shared" si="64"/>
        <v>0</v>
      </c>
      <c r="M118" s="101">
        <f t="shared" si="64"/>
        <v>0</v>
      </c>
      <c r="N118" s="101">
        <f t="shared" si="64"/>
        <v>0</v>
      </c>
      <c r="O118" s="101">
        <f t="shared" si="64"/>
        <v>0</v>
      </c>
      <c r="P118" s="101">
        <f t="shared" si="64"/>
        <v>0</v>
      </c>
      <c r="Q118" s="101">
        <f t="shared" si="64"/>
        <v>0</v>
      </c>
      <c r="R118" s="101">
        <f t="shared" si="64"/>
        <v>0</v>
      </c>
      <c r="S118" s="270"/>
      <c r="T118" s="101">
        <f t="shared" ref="T118:AF118" si="65">SUM(T108:T117)</f>
        <v>0</v>
      </c>
      <c r="U118" s="101">
        <f t="shared" si="65"/>
        <v>0</v>
      </c>
      <c r="V118" s="101">
        <f t="shared" si="65"/>
        <v>0</v>
      </c>
      <c r="W118" s="101">
        <f t="shared" si="65"/>
        <v>0</v>
      </c>
      <c r="X118" s="101">
        <f t="shared" si="65"/>
        <v>0</v>
      </c>
      <c r="Y118" s="101">
        <f t="shared" si="65"/>
        <v>0</v>
      </c>
      <c r="Z118" s="101">
        <f t="shared" si="65"/>
        <v>0</v>
      </c>
      <c r="AA118" s="101">
        <f t="shared" si="65"/>
        <v>0</v>
      </c>
      <c r="AB118" s="101">
        <f t="shared" si="65"/>
        <v>0</v>
      </c>
      <c r="AC118" s="101">
        <f t="shared" si="65"/>
        <v>0</v>
      </c>
      <c r="AD118" s="101">
        <f t="shared" si="65"/>
        <v>0</v>
      </c>
      <c r="AE118" s="101">
        <f t="shared" si="65"/>
        <v>0</v>
      </c>
      <c r="AF118" s="101">
        <f t="shared" si="65"/>
        <v>0</v>
      </c>
      <c r="AG118" s="270"/>
    </row>
    <row r="119" spans="1:33" s="62" customFormat="1">
      <c r="A119" s="53"/>
      <c r="B119" s="298"/>
      <c r="C119" s="69"/>
      <c r="D119" s="69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270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 t="str">
        <f>+A61</f>
        <v>Maintenance - Hardware - Dev</v>
      </c>
      <c r="B120" s="298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270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>
        <f>+AF120/AF$87</f>
        <v>0</v>
      </c>
    </row>
    <row r="121" spans="1:33" s="62" customFormat="1">
      <c r="A121" s="53"/>
      <c r="B121" s="298"/>
      <c r="C121" s="298"/>
      <c r="D121" s="298"/>
      <c r="E121" s="53"/>
      <c r="F121" s="101">
        <f t="shared" ref="F121:Q122" si="66">+$C121/12</f>
        <v>0</v>
      </c>
      <c r="G121" s="101">
        <f t="shared" si="66"/>
        <v>0</v>
      </c>
      <c r="H121" s="101">
        <f t="shared" si="66"/>
        <v>0</v>
      </c>
      <c r="I121" s="101">
        <f t="shared" si="66"/>
        <v>0</v>
      </c>
      <c r="J121" s="101">
        <f t="shared" si="66"/>
        <v>0</v>
      </c>
      <c r="K121" s="101">
        <f t="shared" si="66"/>
        <v>0</v>
      </c>
      <c r="L121" s="101">
        <f t="shared" si="66"/>
        <v>0</v>
      </c>
      <c r="M121" s="101">
        <f t="shared" si="66"/>
        <v>0</v>
      </c>
      <c r="N121" s="101">
        <f t="shared" si="66"/>
        <v>0</v>
      </c>
      <c r="O121" s="101">
        <f t="shared" si="66"/>
        <v>0</v>
      </c>
      <c r="P121" s="101">
        <f t="shared" si="66"/>
        <v>0</v>
      </c>
      <c r="Q121" s="101">
        <f t="shared" si="66"/>
        <v>0</v>
      </c>
      <c r="R121" s="75">
        <f t="shared" ref="R121:R130" si="67">SUM(F121:Q121)</f>
        <v>0</v>
      </c>
      <c r="S121" s="270"/>
      <c r="T121" s="101">
        <f t="shared" ref="T121:AE122" si="68">+$C121/12</f>
        <v>0</v>
      </c>
      <c r="U121" s="101">
        <f t="shared" si="68"/>
        <v>0</v>
      </c>
      <c r="V121" s="101">
        <f t="shared" si="68"/>
        <v>0</v>
      </c>
      <c r="W121" s="101">
        <f t="shared" si="68"/>
        <v>0</v>
      </c>
      <c r="X121" s="101">
        <f t="shared" si="68"/>
        <v>0</v>
      </c>
      <c r="Y121" s="101">
        <f t="shared" si="68"/>
        <v>0</v>
      </c>
      <c r="Z121" s="101">
        <f t="shared" si="68"/>
        <v>0</v>
      </c>
      <c r="AA121" s="101">
        <f t="shared" si="68"/>
        <v>0</v>
      </c>
      <c r="AB121" s="101">
        <f t="shared" si="68"/>
        <v>0</v>
      </c>
      <c r="AC121" s="101">
        <f t="shared" si="68"/>
        <v>0</v>
      </c>
      <c r="AD121" s="101">
        <f t="shared" si="68"/>
        <v>0</v>
      </c>
      <c r="AE121" s="101">
        <f t="shared" si="68"/>
        <v>0</v>
      </c>
      <c r="AF121" s="75">
        <f t="shared" ref="AF121:AF130" si="69">SUM(T121:AE121)</f>
        <v>0</v>
      </c>
      <c r="AG121" s="270"/>
    </row>
    <row r="122" spans="1:33" s="62" customFormat="1">
      <c r="A122" s="53"/>
      <c r="B122" s="298"/>
      <c r="C122" s="298"/>
      <c r="D122" s="298"/>
      <c r="E122" s="298"/>
      <c r="F122" s="101">
        <f t="shared" si="66"/>
        <v>0</v>
      </c>
      <c r="G122" s="101">
        <f t="shared" si="66"/>
        <v>0</v>
      </c>
      <c r="H122" s="101">
        <f t="shared" si="66"/>
        <v>0</v>
      </c>
      <c r="I122" s="101">
        <f t="shared" si="66"/>
        <v>0</v>
      </c>
      <c r="J122" s="101">
        <f t="shared" si="66"/>
        <v>0</v>
      </c>
      <c r="K122" s="101">
        <f t="shared" si="66"/>
        <v>0</v>
      </c>
      <c r="L122" s="101">
        <f t="shared" si="66"/>
        <v>0</v>
      </c>
      <c r="M122" s="101">
        <f t="shared" si="66"/>
        <v>0</v>
      </c>
      <c r="N122" s="101">
        <f t="shared" si="66"/>
        <v>0</v>
      </c>
      <c r="O122" s="101">
        <f t="shared" si="66"/>
        <v>0</v>
      </c>
      <c r="P122" s="101">
        <f t="shared" si="66"/>
        <v>0</v>
      </c>
      <c r="Q122" s="101">
        <f t="shared" si="66"/>
        <v>0</v>
      </c>
      <c r="R122" s="75">
        <f t="shared" si="67"/>
        <v>0</v>
      </c>
      <c r="S122" s="270"/>
      <c r="T122" s="101">
        <f t="shared" si="68"/>
        <v>0</v>
      </c>
      <c r="U122" s="101">
        <f t="shared" si="68"/>
        <v>0</v>
      </c>
      <c r="V122" s="101">
        <f t="shared" si="68"/>
        <v>0</v>
      </c>
      <c r="W122" s="101">
        <f t="shared" si="68"/>
        <v>0</v>
      </c>
      <c r="X122" s="101">
        <f t="shared" si="68"/>
        <v>0</v>
      </c>
      <c r="Y122" s="101">
        <f t="shared" si="68"/>
        <v>0</v>
      </c>
      <c r="Z122" s="101">
        <f t="shared" si="68"/>
        <v>0</v>
      </c>
      <c r="AA122" s="101">
        <f t="shared" si="68"/>
        <v>0</v>
      </c>
      <c r="AB122" s="101">
        <f t="shared" si="68"/>
        <v>0</v>
      </c>
      <c r="AC122" s="101">
        <f t="shared" si="68"/>
        <v>0</v>
      </c>
      <c r="AD122" s="101">
        <f t="shared" si="68"/>
        <v>0</v>
      </c>
      <c r="AE122" s="101">
        <f t="shared" si="68"/>
        <v>0</v>
      </c>
      <c r="AF122" s="75">
        <f t="shared" si="69"/>
        <v>0</v>
      </c>
      <c r="AG122" s="270"/>
    </row>
    <row r="123" spans="1:33" s="62" customFormat="1">
      <c r="A123" s="53"/>
      <c r="B123" s="298"/>
      <c r="C123" s="298"/>
      <c r="D123" s="298"/>
      <c r="E123" s="298"/>
      <c r="F123" s="69">
        <f t="shared" ref="F123:F129" si="70">IF(F$3=$C123,$D123,0)/12</f>
        <v>0</v>
      </c>
      <c r="G123" s="69">
        <f t="shared" ref="G123:Q129" si="71">IF(G$3=$C123,$D123,0)/12+F123</f>
        <v>0</v>
      </c>
      <c r="H123" s="69">
        <f t="shared" si="71"/>
        <v>0</v>
      </c>
      <c r="I123" s="69">
        <f t="shared" si="71"/>
        <v>0</v>
      </c>
      <c r="J123" s="69">
        <f t="shared" si="71"/>
        <v>0</v>
      </c>
      <c r="K123" s="69">
        <f t="shared" si="71"/>
        <v>0</v>
      </c>
      <c r="L123" s="69">
        <f t="shared" si="71"/>
        <v>0</v>
      </c>
      <c r="M123" s="69">
        <f t="shared" si="71"/>
        <v>0</v>
      </c>
      <c r="N123" s="69">
        <f t="shared" si="71"/>
        <v>0</v>
      </c>
      <c r="O123" s="69">
        <f t="shared" si="71"/>
        <v>0</v>
      </c>
      <c r="P123" s="69">
        <f t="shared" si="71"/>
        <v>0</v>
      </c>
      <c r="Q123" s="69">
        <f t="shared" si="71"/>
        <v>0</v>
      </c>
      <c r="R123" s="75">
        <f t="shared" si="67"/>
        <v>0</v>
      </c>
      <c r="S123" s="270"/>
      <c r="T123" s="69">
        <f t="shared" ref="T123:T129" si="72">IF(T$3=$C123,$D123,0)/12</f>
        <v>0</v>
      </c>
      <c r="U123" s="69">
        <f t="shared" ref="U123:U129" si="73">IF(U$3=$C123,$D123,0)/12+T123</f>
        <v>0</v>
      </c>
      <c r="V123" s="69">
        <f t="shared" ref="V123:V129" si="74">IF(V$3=$C123,$D123,0)/12+U123</f>
        <v>0</v>
      </c>
      <c r="W123" s="69">
        <f t="shared" ref="W123:W129" si="75">IF(W$3=$C123,$D123,0)/12+V123</f>
        <v>0</v>
      </c>
      <c r="X123" s="69">
        <f t="shared" ref="X123:X129" si="76">IF(X$3=$C123,$D123,0)/12+W123</f>
        <v>0</v>
      </c>
      <c r="Y123" s="69">
        <f t="shared" ref="Y123:Y129" si="77">IF(Y$3=$C123,$D123,0)/12+X123</f>
        <v>0</v>
      </c>
      <c r="Z123" s="69">
        <f t="shared" ref="Z123:Z129" si="78">IF(Z$3=$C123,$D123,0)/12+Y123</f>
        <v>0</v>
      </c>
      <c r="AA123" s="69">
        <f t="shared" ref="AA123:AA129" si="79">IF(AA$3=$C123,$D123,0)/12+Z123</f>
        <v>0</v>
      </c>
      <c r="AB123" s="69">
        <f t="shared" ref="AB123:AB129" si="80">IF(AB$3=$C123,$D123,0)/12+AA123</f>
        <v>0</v>
      </c>
      <c r="AC123" s="69">
        <f t="shared" ref="AC123:AC129" si="81">IF(AC$3=$C123,$D123,0)/12+AB123</f>
        <v>0</v>
      </c>
      <c r="AD123" s="69">
        <f t="shared" ref="AD123:AD129" si="82">IF(AD$3=$C123,$D123,0)/12+AC123</f>
        <v>0</v>
      </c>
      <c r="AE123" s="69">
        <f t="shared" ref="AE123:AE129" si="83">IF(AE$3=$C123,$D123,0)/12+AD123</f>
        <v>0</v>
      </c>
      <c r="AF123" s="75">
        <f t="shared" si="69"/>
        <v>0</v>
      </c>
      <c r="AG123" s="270"/>
    </row>
    <row r="124" spans="1:33" s="62" customFormat="1">
      <c r="A124" s="53"/>
      <c r="B124" s="298"/>
      <c r="C124" s="69"/>
      <c r="D124" s="69"/>
      <c r="E124" s="53"/>
      <c r="F124" s="69">
        <f t="shared" si="70"/>
        <v>0</v>
      </c>
      <c r="G124" s="69">
        <f t="shared" si="71"/>
        <v>0</v>
      </c>
      <c r="H124" s="69">
        <f t="shared" si="71"/>
        <v>0</v>
      </c>
      <c r="I124" s="69">
        <f t="shared" si="71"/>
        <v>0</v>
      </c>
      <c r="J124" s="69">
        <f t="shared" si="71"/>
        <v>0</v>
      </c>
      <c r="K124" s="69">
        <f t="shared" si="71"/>
        <v>0</v>
      </c>
      <c r="L124" s="69">
        <f t="shared" si="71"/>
        <v>0</v>
      </c>
      <c r="M124" s="69">
        <f t="shared" si="71"/>
        <v>0</v>
      </c>
      <c r="N124" s="69">
        <f t="shared" si="71"/>
        <v>0</v>
      </c>
      <c r="O124" s="69">
        <f t="shared" si="71"/>
        <v>0</v>
      </c>
      <c r="P124" s="69">
        <f t="shared" si="71"/>
        <v>0</v>
      </c>
      <c r="Q124" s="69">
        <f t="shared" si="71"/>
        <v>0</v>
      </c>
      <c r="R124" s="75">
        <f t="shared" si="67"/>
        <v>0</v>
      </c>
      <c r="S124" s="270"/>
      <c r="T124" s="69">
        <f t="shared" si="72"/>
        <v>0</v>
      </c>
      <c r="U124" s="69">
        <f t="shared" si="73"/>
        <v>0</v>
      </c>
      <c r="V124" s="69">
        <f t="shared" si="74"/>
        <v>0</v>
      </c>
      <c r="W124" s="69">
        <f t="shared" si="75"/>
        <v>0</v>
      </c>
      <c r="X124" s="69">
        <f t="shared" si="76"/>
        <v>0</v>
      </c>
      <c r="Y124" s="69">
        <f t="shared" si="77"/>
        <v>0</v>
      </c>
      <c r="Z124" s="69">
        <f t="shared" si="78"/>
        <v>0</v>
      </c>
      <c r="AA124" s="69">
        <f t="shared" si="79"/>
        <v>0</v>
      </c>
      <c r="AB124" s="69">
        <f t="shared" si="80"/>
        <v>0</v>
      </c>
      <c r="AC124" s="69">
        <f t="shared" si="81"/>
        <v>0</v>
      </c>
      <c r="AD124" s="69">
        <f t="shared" si="82"/>
        <v>0</v>
      </c>
      <c r="AE124" s="69">
        <f t="shared" si="83"/>
        <v>0</v>
      </c>
      <c r="AF124" s="75">
        <f t="shared" si="69"/>
        <v>0</v>
      </c>
      <c r="AG124" s="270"/>
    </row>
    <row r="125" spans="1:33" s="62" customFormat="1">
      <c r="A125" s="53"/>
      <c r="B125" s="298"/>
      <c r="C125" s="69"/>
      <c r="D125" s="69"/>
      <c r="E125" s="53"/>
      <c r="F125" s="69">
        <f t="shared" si="70"/>
        <v>0</v>
      </c>
      <c r="G125" s="69">
        <f t="shared" si="71"/>
        <v>0</v>
      </c>
      <c r="H125" s="69">
        <f t="shared" si="71"/>
        <v>0</v>
      </c>
      <c r="I125" s="69">
        <f t="shared" si="71"/>
        <v>0</v>
      </c>
      <c r="J125" s="69">
        <f t="shared" si="71"/>
        <v>0</v>
      </c>
      <c r="K125" s="69">
        <f t="shared" si="71"/>
        <v>0</v>
      </c>
      <c r="L125" s="69">
        <f t="shared" si="71"/>
        <v>0</v>
      </c>
      <c r="M125" s="69">
        <f t="shared" si="71"/>
        <v>0</v>
      </c>
      <c r="N125" s="69">
        <f t="shared" si="71"/>
        <v>0</v>
      </c>
      <c r="O125" s="69">
        <f t="shared" si="71"/>
        <v>0</v>
      </c>
      <c r="P125" s="69">
        <f t="shared" si="71"/>
        <v>0</v>
      </c>
      <c r="Q125" s="69">
        <f t="shared" si="71"/>
        <v>0</v>
      </c>
      <c r="R125" s="75">
        <f t="shared" si="67"/>
        <v>0</v>
      </c>
      <c r="S125" s="270"/>
      <c r="T125" s="69">
        <f t="shared" si="72"/>
        <v>0</v>
      </c>
      <c r="U125" s="69">
        <f t="shared" si="73"/>
        <v>0</v>
      </c>
      <c r="V125" s="69">
        <f t="shared" si="74"/>
        <v>0</v>
      </c>
      <c r="W125" s="69">
        <f t="shared" si="75"/>
        <v>0</v>
      </c>
      <c r="X125" s="69">
        <f t="shared" si="76"/>
        <v>0</v>
      </c>
      <c r="Y125" s="69">
        <f t="shared" si="77"/>
        <v>0</v>
      </c>
      <c r="Z125" s="69">
        <f t="shared" si="78"/>
        <v>0</v>
      </c>
      <c r="AA125" s="69">
        <f t="shared" si="79"/>
        <v>0</v>
      </c>
      <c r="AB125" s="69">
        <f t="shared" si="80"/>
        <v>0</v>
      </c>
      <c r="AC125" s="69">
        <f t="shared" si="81"/>
        <v>0</v>
      </c>
      <c r="AD125" s="69">
        <f t="shared" si="82"/>
        <v>0</v>
      </c>
      <c r="AE125" s="69">
        <f t="shared" si="83"/>
        <v>0</v>
      </c>
      <c r="AF125" s="75">
        <f t="shared" si="69"/>
        <v>0</v>
      </c>
      <c r="AG125" s="270"/>
    </row>
    <row r="126" spans="1:33" s="62" customFormat="1">
      <c r="A126" s="53"/>
      <c r="B126" s="298"/>
      <c r="C126" s="69"/>
      <c r="D126" s="69"/>
      <c r="E126" s="53"/>
      <c r="F126" s="69">
        <f t="shared" si="70"/>
        <v>0</v>
      </c>
      <c r="G126" s="69">
        <f t="shared" si="71"/>
        <v>0</v>
      </c>
      <c r="H126" s="69">
        <f t="shared" si="71"/>
        <v>0</v>
      </c>
      <c r="I126" s="69">
        <f t="shared" si="71"/>
        <v>0</v>
      </c>
      <c r="J126" s="69">
        <f t="shared" si="71"/>
        <v>0</v>
      </c>
      <c r="K126" s="69">
        <f t="shared" si="71"/>
        <v>0</v>
      </c>
      <c r="L126" s="69">
        <f t="shared" si="71"/>
        <v>0</v>
      </c>
      <c r="M126" s="69">
        <f t="shared" si="71"/>
        <v>0</v>
      </c>
      <c r="N126" s="69">
        <f t="shared" si="71"/>
        <v>0</v>
      </c>
      <c r="O126" s="69">
        <f t="shared" si="71"/>
        <v>0</v>
      </c>
      <c r="P126" s="69">
        <f t="shared" si="71"/>
        <v>0</v>
      </c>
      <c r="Q126" s="69">
        <f t="shared" si="71"/>
        <v>0</v>
      </c>
      <c r="R126" s="75">
        <f t="shared" si="67"/>
        <v>0</v>
      </c>
      <c r="S126" s="270"/>
      <c r="T126" s="69">
        <f t="shared" si="72"/>
        <v>0</v>
      </c>
      <c r="U126" s="69">
        <f t="shared" si="73"/>
        <v>0</v>
      </c>
      <c r="V126" s="69">
        <f t="shared" si="74"/>
        <v>0</v>
      </c>
      <c r="W126" s="69">
        <f t="shared" si="75"/>
        <v>0</v>
      </c>
      <c r="X126" s="69">
        <f t="shared" si="76"/>
        <v>0</v>
      </c>
      <c r="Y126" s="69">
        <f t="shared" si="77"/>
        <v>0</v>
      </c>
      <c r="Z126" s="69">
        <f t="shared" si="78"/>
        <v>0</v>
      </c>
      <c r="AA126" s="69">
        <f t="shared" si="79"/>
        <v>0</v>
      </c>
      <c r="AB126" s="69">
        <f t="shared" si="80"/>
        <v>0</v>
      </c>
      <c r="AC126" s="69">
        <f t="shared" si="81"/>
        <v>0</v>
      </c>
      <c r="AD126" s="69">
        <f t="shared" si="82"/>
        <v>0</v>
      </c>
      <c r="AE126" s="69">
        <f t="shared" si="83"/>
        <v>0</v>
      </c>
      <c r="AF126" s="75">
        <f t="shared" si="69"/>
        <v>0</v>
      </c>
      <c r="AG126" s="270"/>
    </row>
    <row r="127" spans="1:33" s="62" customFormat="1">
      <c r="A127" s="53"/>
      <c r="B127" s="298"/>
      <c r="C127" s="69"/>
      <c r="D127" s="69"/>
      <c r="E127" s="53"/>
      <c r="F127" s="69">
        <f t="shared" si="70"/>
        <v>0</v>
      </c>
      <c r="G127" s="69">
        <f t="shared" si="71"/>
        <v>0</v>
      </c>
      <c r="H127" s="69">
        <f t="shared" si="71"/>
        <v>0</v>
      </c>
      <c r="I127" s="69">
        <f t="shared" si="71"/>
        <v>0</v>
      </c>
      <c r="J127" s="69">
        <f t="shared" si="71"/>
        <v>0</v>
      </c>
      <c r="K127" s="69">
        <f t="shared" si="71"/>
        <v>0</v>
      </c>
      <c r="L127" s="69">
        <f t="shared" si="71"/>
        <v>0</v>
      </c>
      <c r="M127" s="69">
        <f t="shared" si="71"/>
        <v>0</v>
      </c>
      <c r="N127" s="69">
        <f t="shared" si="71"/>
        <v>0</v>
      </c>
      <c r="O127" s="69">
        <f t="shared" si="71"/>
        <v>0</v>
      </c>
      <c r="P127" s="69">
        <f t="shared" si="71"/>
        <v>0</v>
      </c>
      <c r="Q127" s="69">
        <f t="shared" si="71"/>
        <v>0</v>
      </c>
      <c r="R127" s="75">
        <f t="shared" si="67"/>
        <v>0</v>
      </c>
      <c r="S127" s="270"/>
      <c r="T127" s="69">
        <f t="shared" si="72"/>
        <v>0</v>
      </c>
      <c r="U127" s="69">
        <f t="shared" si="73"/>
        <v>0</v>
      </c>
      <c r="V127" s="69">
        <f t="shared" si="74"/>
        <v>0</v>
      </c>
      <c r="W127" s="69">
        <f t="shared" si="75"/>
        <v>0</v>
      </c>
      <c r="X127" s="69">
        <f t="shared" si="76"/>
        <v>0</v>
      </c>
      <c r="Y127" s="69">
        <f t="shared" si="77"/>
        <v>0</v>
      </c>
      <c r="Z127" s="69">
        <f t="shared" si="78"/>
        <v>0</v>
      </c>
      <c r="AA127" s="69">
        <f t="shared" si="79"/>
        <v>0</v>
      </c>
      <c r="AB127" s="69">
        <f t="shared" si="80"/>
        <v>0</v>
      </c>
      <c r="AC127" s="69">
        <f t="shared" si="81"/>
        <v>0</v>
      </c>
      <c r="AD127" s="69">
        <f t="shared" si="82"/>
        <v>0</v>
      </c>
      <c r="AE127" s="69">
        <f t="shared" si="83"/>
        <v>0</v>
      </c>
      <c r="AF127" s="75">
        <f t="shared" si="69"/>
        <v>0</v>
      </c>
      <c r="AG127" s="270"/>
    </row>
    <row r="128" spans="1:33" s="62" customFormat="1">
      <c r="A128" s="53"/>
      <c r="B128" s="298"/>
      <c r="C128" s="69"/>
      <c r="D128" s="69"/>
      <c r="E128" s="53"/>
      <c r="F128" s="69">
        <f t="shared" si="70"/>
        <v>0</v>
      </c>
      <c r="G128" s="69">
        <f t="shared" si="71"/>
        <v>0</v>
      </c>
      <c r="H128" s="69">
        <f t="shared" si="71"/>
        <v>0</v>
      </c>
      <c r="I128" s="69">
        <f t="shared" si="71"/>
        <v>0</v>
      </c>
      <c r="J128" s="69">
        <f t="shared" si="71"/>
        <v>0</v>
      </c>
      <c r="K128" s="69">
        <f t="shared" si="71"/>
        <v>0</v>
      </c>
      <c r="L128" s="69">
        <f t="shared" si="71"/>
        <v>0</v>
      </c>
      <c r="M128" s="69">
        <f t="shared" si="71"/>
        <v>0</v>
      </c>
      <c r="N128" s="69">
        <f t="shared" si="71"/>
        <v>0</v>
      </c>
      <c r="O128" s="69">
        <f t="shared" si="71"/>
        <v>0</v>
      </c>
      <c r="P128" s="69">
        <f t="shared" si="71"/>
        <v>0</v>
      </c>
      <c r="Q128" s="69">
        <f t="shared" si="71"/>
        <v>0</v>
      </c>
      <c r="R128" s="75">
        <f t="shared" si="67"/>
        <v>0</v>
      </c>
      <c r="S128" s="270"/>
      <c r="T128" s="69">
        <f t="shared" si="72"/>
        <v>0</v>
      </c>
      <c r="U128" s="69">
        <f t="shared" si="73"/>
        <v>0</v>
      </c>
      <c r="V128" s="69">
        <f t="shared" si="74"/>
        <v>0</v>
      </c>
      <c r="W128" s="69">
        <f t="shared" si="75"/>
        <v>0</v>
      </c>
      <c r="X128" s="69">
        <f t="shared" si="76"/>
        <v>0</v>
      </c>
      <c r="Y128" s="69">
        <f t="shared" si="77"/>
        <v>0</v>
      </c>
      <c r="Z128" s="69">
        <f t="shared" si="78"/>
        <v>0</v>
      </c>
      <c r="AA128" s="69">
        <f t="shared" si="79"/>
        <v>0</v>
      </c>
      <c r="AB128" s="69">
        <f t="shared" si="80"/>
        <v>0</v>
      </c>
      <c r="AC128" s="69">
        <f t="shared" si="81"/>
        <v>0</v>
      </c>
      <c r="AD128" s="69">
        <f t="shared" si="82"/>
        <v>0</v>
      </c>
      <c r="AE128" s="69">
        <f t="shared" si="83"/>
        <v>0</v>
      </c>
      <c r="AF128" s="75">
        <f t="shared" si="69"/>
        <v>0</v>
      </c>
      <c r="AG128" s="270"/>
    </row>
    <row r="129" spans="1:33" s="62" customFormat="1">
      <c r="A129" s="53"/>
      <c r="B129" s="298"/>
      <c r="C129" s="69"/>
      <c r="D129" s="69"/>
      <c r="E129" s="53"/>
      <c r="F129" s="69">
        <f t="shared" si="70"/>
        <v>0</v>
      </c>
      <c r="G129" s="69">
        <f t="shared" si="71"/>
        <v>0</v>
      </c>
      <c r="H129" s="69">
        <f t="shared" si="71"/>
        <v>0</v>
      </c>
      <c r="I129" s="69">
        <f t="shared" si="71"/>
        <v>0</v>
      </c>
      <c r="J129" s="69">
        <f t="shared" si="71"/>
        <v>0</v>
      </c>
      <c r="K129" s="69">
        <f t="shared" si="71"/>
        <v>0</v>
      </c>
      <c r="L129" s="69">
        <f t="shared" si="71"/>
        <v>0</v>
      </c>
      <c r="M129" s="69">
        <f t="shared" si="71"/>
        <v>0</v>
      </c>
      <c r="N129" s="69">
        <f t="shared" si="71"/>
        <v>0</v>
      </c>
      <c r="O129" s="69">
        <f t="shared" si="71"/>
        <v>0</v>
      </c>
      <c r="P129" s="69">
        <f t="shared" si="71"/>
        <v>0</v>
      </c>
      <c r="Q129" s="69">
        <f t="shared" si="71"/>
        <v>0</v>
      </c>
      <c r="R129" s="75">
        <f t="shared" si="67"/>
        <v>0</v>
      </c>
      <c r="S129" s="270"/>
      <c r="T129" s="69">
        <f t="shared" si="72"/>
        <v>0</v>
      </c>
      <c r="U129" s="69">
        <f t="shared" si="73"/>
        <v>0</v>
      </c>
      <c r="V129" s="69">
        <f t="shared" si="74"/>
        <v>0</v>
      </c>
      <c r="W129" s="69">
        <f t="shared" si="75"/>
        <v>0</v>
      </c>
      <c r="X129" s="69">
        <f t="shared" si="76"/>
        <v>0</v>
      </c>
      <c r="Y129" s="69">
        <f t="shared" si="77"/>
        <v>0</v>
      </c>
      <c r="Z129" s="69">
        <f t="shared" si="78"/>
        <v>0</v>
      </c>
      <c r="AA129" s="69">
        <f t="shared" si="79"/>
        <v>0</v>
      </c>
      <c r="AB129" s="69">
        <f t="shared" si="80"/>
        <v>0</v>
      </c>
      <c r="AC129" s="69">
        <f t="shared" si="81"/>
        <v>0</v>
      </c>
      <c r="AD129" s="69">
        <f t="shared" si="82"/>
        <v>0</v>
      </c>
      <c r="AE129" s="69">
        <f t="shared" si="83"/>
        <v>0</v>
      </c>
      <c r="AF129" s="75">
        <f t="shared" si="69"/>
        <v>0</v>
      </c>
      <c r="AG129" s="270"/>
    </row>
    <row r="130" spans="1:33" s="62" customFormat="1">
      <c r="A130" s="53"/>
      <c r="B130" s="298"/>
      <c r="C130" s="69"/>
      <c r="D130" s="69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299">
        <f t="shared" si="67"/>
        <v>0</v>
      </c>
      <c r="S130" s="270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299">
        <f t="shared" si="69"/>
        <v>0</v>
      </c>
      <c r="AG130" s="270"/>
    </row>
    <row r="131" spans="1:33" s="62" customFormat="1">
      <c r="A131" s="53" t="s">
        <v>116</v>
      </c>
      <c r="B131" s="298"/>
      <c r="C131" s="69"/>
      <c r="D131" s="69"/>
      <c r="E131" s="53"/>
      <c r="F131" s="101">
        <f t="shared" ref="F131:R131" si="84">SUM(F121:F130)</f>
        <v>0</v>
      </c>
      <c r="G131" s="101">
        <f t="shared" si="84"/>
        <v>0</v>
      </c>
      <c r="H131" s="101">
        <f t="shared" si="84"/>
        <v>0</v>
      </c>
      <c r="I131" s="101">
        <f t="shared" si="84"/>
        <v>0</v>
      </c>
      <c r="J131" s="101">
        <f t="shared" si="84"/>
        <v>0</v>
      </c>
      <c r="K131" s="101">
        <f t="shared" si="84"/>
        <v>0</v>
      </c>
      <c r="L131" s="101">
        <f t="shared" si="84"/>
        <v>0</v>
      </c>
      <c r="M131" s="101">
        <f t="shared" si="84"/>
        <v>0</v>
      </c>
      <c r="N131" s="101">
        <f t="shared" si="84"/>
        <v>0</v>
      </c>
      <c r="O131" s="101">
        <f t="shared" si="84"/>
        <v>0</v>
      </c>
      <c r="P131" s="101">
        <f t="shared" si="84"/>
        <v>0</v>
      </c>
      <c r="Q131" s="101">
        <f t="shared" si="84"/>
        <v>0</v>
      </c>
      <c r="R131" s="101">
        <f t="shared" si="84"/>
        <v>0</v>
      </c>
      <c r="S131" s="270"/>
      <c r="T131" s="101">
        <f t="shared" ref="T131:AF131" si="85">SUM(T121:T130)</f>
        <v>0</v>
      </c>
      <c r="U131" s="101">
        <f t="shared" si="85"/>
        <v>0</v>
      </c>
      <c r="V131" s="101">
        <f t="shared" si="85"/>
        <v>0</v>
      </c>
      <c r="W131" s="101">
        <f t="shared" si="85"/>
        <v>0</v>
      </c>
      <c r="X131" s="101">
        <f t="shared" si="85"/>
        <v>0</v>
      </c>
      <c r="Y131" s="101">
        <f t="shared" si="85"/>
        <v>0</v>
      </c>
      <c r="Z131" s="101">
        <f t="shared" si="85"/>
        <v>0</v>
      </c>
      <c r="AA131" s="101">
        <f t="shared" si="85"/>
        <v>0</v>
      </c>
      <c r="AB131" s="101">
        <f t="shared" si="85"/>
        <v>0</v>
      </c>
      <c r="AC131" s="101">
        <f t="shared" si="85"/>
        <v>0</v>
      </c>
      <c r="AD131" s="101">
        <f t="shared" si="85"/>
        <v>0</v>
      </c>
      <c r="AE131" s="101">
        <f t="shared" si="85"/>
        <v>0</v>
      </c>
      <c r="AF131" s="101">
        <f t="shared" si="85"/>
        <v>0</v>
      </c>
      <c r="AG131" s="270"/>
    </row>
    <row r="132" spans="1:33" s="62" customFormat="1">
      <c r="A132" s="53"/>
      <c r="B132" s="298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270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 t="str">
        <f>+A62</f>
        <v>Maintenance - Software - Dev</v>
      </c>
      <c r="B133" s="298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75">
        <f t="shared" ref="R133:R143" si="86">SUM(F133:Q133)</f>
        <v>0</v>
      </c>
      <c r="S133" s="270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75">
        <f t="shared" ref="AF133:AF143" si="87">SUM(T133:AE133)</f>
        <v>0</v>
      </c>
      <c r="AG133" s="270">
        <f>+AF133/AF$87</f>
        <v>0</v>
      </c>
    </row>
    <row r="134" spans="1:33" s="62" customFormat="1">
      <c r="A134" s="53"/>
      <c r="B134" s="298"/>
      <c r="C134" s="298"/>
      <c r="D134" s="298"/>
      <c r="E134" s="298"/>
      <c r="F134" s="101">
        <f t="shared" ref="F134:Q135" si="88">+$C134/12</f>
        <v>0</v>
      </c>
      <c r="G134" s="101">
        <f t="shared" si="88"/>
        <v>0</v>
      </c>
      <c r="H134" s="101">
        <f t="shared" si="88"/>
        <v>0</v>
      </c>
      <c r="I134" s="101">
        <f t="shared" si="88"/>
        <v>0</v>
      </c>
      <c r="J134" s="101">
        <f t="shared" si="88"/>
        <v>0</v>
      </c>
      <c r="K134" s="101">
        <f t="shared" si="88"/>
        <v>0</v>
      </c>
      <c r="L134" s="101">
        <f t="shared" si="88"/>
        <v>0</v>
      </c>
      <c r="M134" s="101">
        <f t="shared" si="88"/>
        <v>0</v>
      </c>
      <c r="N134" s="101">
        <f t="shared" si="88"/>
        <v>0</v>
      </c>
      <c r="O134" s="101">
        <f t="shared" si="88"/>
        <v>0</v>
      </c>
      <c r="P134" s="101">
        <f t="shared" si="88"/>
        <v>0</v>
      </c>
      <c r="Q134" s="101">
        <f t="shared" si="88"/>
        <v>0</v>
      </c>
      <c r="R134" s="75">
        <f t="shared" si="86"/>
        <v>0</v>
      </c>
      <c r="S134" s="270"/>
      <c r="T134" s="101">
        <f t="shared" ref="T134:AE135" si="89">+$C134/12</f>
        <v>0</v>
      </c>
      <c r="U134" s="101">
        <f t="shared" si="89"/>
        <v>0</v>
      </c>
      <c r="V134" s="101">
        <f t="shared" si="89"/>
        <v>0</v>
      </c>
      <c r="W134" s="101">
        <f t="shared" si="89"/>
        <v>0</v>
      </c>
      <c r="X134" s="101">
        <f t="shared" si="89"/>
        <v>0</v>
      </c>
      <c r="Y134" s="101">
        <f t="shared" si="89"/>
        <v>0</v>
      </c>
      <c r="Z134" s="101">
        <f t="shared" si="89"/>
        <v>0</v>
      </c>
      <c r="AA134" s="101">
        <f t="shared" si="89"/>
        <v>0</v>
      </c>
      <c r="AB134" s="101">
        <f t="shared" si="89"/>
        <v>0</v>
      </c>
      <c r="AC134" s="101">
        <f t="shared" si="89"/>
        <v>0</v>
      </c>
      <c r="AD134" s="101">
        <f t="shared" si="89"/>
        <v>0</v>
      </c>
      <c r="AE134" s="101">
        <f t="shared" si="89"/>
        <v>0</v>
      </c>
      <c r="AF134" s="75">
        <f t="shared" si="87"/>
        <v>0</v>
      </c>
      <c r="AG134" s="270"/>
    </row>
    <row r="135" spans="1:33" s="62" customFormat="1">
      <c r="A135" s="53"/>
      <c r="B135" s="298"/>
      <c r="C135" s="298"/>
      <c r="D135" s="298"/>
      <c r="E135" s="298"/>
      <c r="F135" s="101">
        <f t="shared" si="88"/>
        <v>0</v>
      </c>
      <c r="G135" s="101">
        <f t="shared" si="88"/>
        <v>0</v>
      </c>
      <c r="H135" s="101">
        <f t="shared" si="88"/>
        <v>0</v>
      </c>
      <c r="I135" s="101">
        <f t="shared" si="88"/>
        <v>0</v>
      </c>
      <c r="J135" s="101">
        <f t="shared" si="88"/>
        <v>0</v>
      </c>
      <c r="K135" s="101">
        <f t="shared" si="88"/>
        <v>0</v>
      </c>
      <c r="L135" s="101">
        <f t="shared" si="88"/>
        <v>0</v>
      </c>
      <c r="M135" s="101">
        <f t="shared" si="88"/>
        <v>0</v>
      </c>
      <c r="N135" s="101">
        <f t="shared" si="88"/>
        <v>0</v>
      </c>
      <c r="O135" s="101">
        <f t="shared" si="88"/>
        <v>0</v>
      </c>
      <c r="P135" s="101">
        <f t="shared" si="88"/>
        <v>0</v>
      </c>
      <c r="Q135" s="101">
        <f t="shared" si="88"/>
        <v>0</v>
      </c>
      <c r="R135" s="75">
        <f t="shared" si="86"/>
        <v>0</v>
      </c>
      <c r="S135" s="270"/>
      <c r="T135" s="101">
        <f t="shared" si="89"/>
        <v>0</v>
      </c>
      <c r="U135" s="101">
        <f t="shared" si="89"/>
        <v>0</v>
      </c>
      <c r="V135" s="101">
        <f t="shared" si="89"/>
        <v>0</v>
      </c>
      <c r="W135" s="101">
        <f t="shared" si="89"/>
        <v>0</v>
      </c>
      <c r="X135" s="101">
        <f t="shared" si="89"/>
        <v>0</v>
      </c>
      <c r="Y135" s="101">
        <f t="shared" si="89"/>
        <v>0</v>
      </c>
      <c r="Z135" s="101">
        <f t="shared" si="89"/>
        <v>0</v>
      </c>
      <c r="AA135" s="101">
        <f t="shared" si="89"/>
        <v>0</v>
      </c>
      <c r="AB135" s="101">
        <f t="shared" si="89"/>
        <v>0</v>
      </c>
      <c r="AC135" s="101">
        <f t="shared" si="89"/>
        <v>0</v>
      </c>
      <c r="AD135" s="101">
        <f t="shared" si="89"/>
        <v>0</v>
      </c>
      <c r="AE135" s="101">
        <f t="shared" si="89"/>
        <v>0</v>
      </c>
      <c r="AF135" s="75">
        <f t="shared" si="87"/>
        <v>0</v>
      </c>
      <c r="AG135" s="270"/>
    </row>
    <row r="136" spans="1:33" s="62" customFormat="1">
      <c r="B136" s="298"/>
      <c r="C136" s="69"/>
      <c r="D136" s="69"/>
      <c r="E136" s="53"/>
      <c r="F136" s="69">
        <f t="shared" ref="F136:F142" si="90">IF(F$3=$C136,$D136,0)/12</f>
        <v>0</v>
      </c>
      <c r="G136" s="69">
        <f t="shared" ref="G136:Q142" si="91">IF(G$3=$C136,$D136,0)/12+F136</f>
        <v>0</v>
      </c>
      <c r="H136" s="69">
        <f t="shared" si="91"/>
        <v>0</v>
      </c>
      <c r="I136" s="69">
        <f t="shared" si="91"/>
        <v>0</v>
      </c>
      <c r="J136" s="69">
        <f t="shared" si="91"/>
        <v>0</v>
      </c>
      <c r="K136" s="69">
        <f t="shared" si="91"/>
        <v>0</v>
      </c>
      <c r="L136" s="69">
        <f t="shared" si="91"/>
        <v>0</v>
      </c>
      <c r="M136" s="69">
        <f t="shared" si="91"/>
        <v>0</v>
      </c>
      <c r="N136" s="69">
        <f t="shared" si="91"/>
        <v>0</v>
      </c>
      <c r="O136" s="69">
        <f t="shared" si="91"/>
        <v>0</v>
      </c>
      <c r="P136" s="69">
        <f t="shared" si="91"/>
        <v>0</v>
      </c>
      <c r="Q136" s="69">
        <f t="shared" si="91"/>
        <v>0</v>
      </c>
      <c r="R136" s="75">
        <f t="shared" si="86"/>
        <v>0</v>
      </c>
      <c r="S136" s="270"/>
      <c r="T136" s="69">
        <f t="shared" ref="T136:T142" si="92">IF(T$3=$C136,$D136,0)/12</f>
        <v>0</v>
      </c>
      <c r="U136" s="69">
        <f t="shared" ref="U136:U142" si="93">IF(U$3=$C136,$D136,0)/12+T136</f>
        <v>0</v>
      </c>
      <c r="V136" s="69">
        <f t="shared" ref="V136:V142" si="94">IF(V$3=$C136,$D136,0)/12+U136</f>
        <v>0</v>
      </c>
      <c r="W136" s="69">
        <f t="shared" ref="W136:W142" si="95">IF(W$3=$C136,$D136,0)/12+V136</f>
        <v>0</v>
      </c>
      <c r="X136" s="69">
        <f t="shared" ref="X136:X142" si="96">IF(X$3=$C136,$D136,0)/12+W136</f>
        <v>0</v>
      </c>
      <c r="Y136" s="69">
        <f t="shared" ref="Y136:Y142" si="97">IF(Y$3=$C136,$D136,0)/12+X136</f>
        <v>0</v>
      </c>
      <c r="Z136" s="69">
        <f t="shared" ref="Z136:Z142" si="98">IF(Z$3=$C136,$D136,0)/12+Y136</f>
        <v>0</v>
      </c>
      <c r="AA136" s="69">
        <f t="shared" ref="AA136:AA142" si="99">IF(AA$3=$C136,$D136,0)/12+Z136</f>
        <v>0</v>
      </c>
      <c r="AB136" s="69">
        <f t="shared" ref="AB136:AB142" si="100">IF(AB$3=$C136,$D136,0)/12+AA136</f>
        <v>0</v>
      </c>
      <c r="AC136" s="69">
        <f t="shared" ref="AC136:AC142" si="101">IF(AC$3=$C136,$D136,0)/12+AB136</f>
        <v>0</v>
      </c>
      <c r="AD136" s="69">
        <f t="shared" ref="AD136:AD142" si="102">IF(AD$3=$C136,$D136,0)/12+AC136</f>
        <v>0</v>
      </c>
      <c r="AE136" s="69">
        <f t="shared" ref="AE136:AE142" si="103">IF(AE$3=$C136,$D136,0)/12+AD136</f>
        <v>0</v>
      </c>
      <c r="AF136" s="75">
        <f t="shared" si="87"/>
        <v>0</v>
      </c>
      <c r="AG136" s="270"/>
    </row>
    <row r="137" spans="1:33" s="62" customFormat="1">
      <c r="B137" s="298"/>
      <c r="C137" s="69"/>
      <c r="D137" s="69"/>
      <c r="E137" s="53"/>
      <c r="F137" s="69">
        <f t="shared" si="90"/>
        <v>0</v>
      </c>
      <c r="G137" s="69">
        <f t="shared" si="91"/>
        <v>0</v>
      </c>
      <c r="H137" s="69">
        <f t="shared" si="91"/>
        <v>0</v>
      </c>
      <c r="I137" s="69">
        <f t="shared" si="91"/>
        <v>0</v>
      </c>
      <c r="J137" s="69">
        <f t="shared" si="91"/>
        <v>0</v>
      </c>
      <c r="K137" s="69">
        <f t="shared" si="91"/>
        <v>0</v>
      </c>
      <c r="L137" s="69">
        <f t="shared" si="91"/>
        <v>0</v>
      </c>
      <c r="M137" s="69">
        <f t="shared" si="91"/>
        <v>0</v>
      </c>
      <c r="N137" s="69">
        <f t="shared" si="91"/>
        <v>0</v>
      </c>
      <c r="O137" s="69">
        <f t="shared" si="91"/>
        <v>0</v>
      </c>
      <c r="P137" s="69">
        <f t="shared" si="91"/>
        <v>0</v>
      </c>
      <c r="Q137" s="69">
        <f t="shared" si="91"/>
        <v>0</v>
      </c>
      <c r="R137" s="75">
        <f t="shared" si="86"/>
        <v>0</v>
      </c>
      <c r="S137" s="270"/>
      <c r="T137" s="69">
        <f t="shared" si="92"/>
        <v>0</v>
      </c>
      <c r="U137" s="69">
        <f t="shared" si="93"/>
        <v>0</v>
      </c>
      <c r="V137" s="69">
        <f t="shared" si="94"/>
        <v>0</v>
      </c>
      <c r="W137" s="69">
        <f t="shared" si="95"/>
        <v>0</v>
      </c>
      <c r="X137" s="69">
        <f t="shared" si="96"/>
        <v>0</v>
      </c>
      <c r="Y137" s="69">
        <f t="shared" si="97"/>
        <v>0</v>
      </c>
      <c r="Z137" s="69">
        <f t="shared" si="98"/>
        <v>0</v>
      </c>
      <c r="AA137" s="69">
        <f t="shared" si="99"/>
        <v>0</v>
      </c>
      <c r="AB137" s="69">
        <f t="shared" si="100"/>
        <v>0</v>
      </c>
      <c r="AC137" s="69">
        <f t="shared" si="101"/>
        <v>0</v>
      </c>
      <c r="AD137" s="69">
        <f t="shared" si="102"/>
        <v>0</v>
      </c>
      <c r="AE137" s="69">
        <f t="shared" si="103"/>
        <v>0</v>
      </c>
      <c r="AF137" s="75">
        <f t="shared" si="87"/>
        <v>0</v>
      </c>
      <c r="AG137" s="270"/>
    </row>
    <row r="138" spans="1:33" s="62" customFormat="1">
      <c r="A138" s="53"/>
      <c r="B138" s="298"/>
      <c r="C138" s="69"/>
      <c r="D138" s="69"/>
      <c r="E138" s="53"/>
      <c r="F138" s="69">
        <f t="shared" si="90"/>
        <v>0</v>
      </c>
      <c r="G138" s="69">
        <f t="shared" si="91"/>
        <v>0</v>
      </c>
      <c r="H138" s="69">
        <f t="shared" si="91"/>
        <v>0</v>
      </c>
      <c r="I138" s="69">
        <f t="shared" si="91"/>
        <v>0</v>
      </c>
      <c r="J138" s="69">
        <f t="shared" si="91"/>
        <v>0</v>
      </c>
      <c r="K138" s="69">
        <f t="shared" si="91"/>
        <v>0</v>
      </c>
      <c r="L138" s="69">
        <f t="shared" si="91"/>
        <v>0</v>
      </c>
      <c r="M138" s="69">
        <f t="shared" si="91"/>
        <v>0</v>
      </c>
      <c r="N138" s="69">
        <f t="shared" si="91"/>
        <v>0</v>
      </c>
      <c r="O138" s="69">
        <f t="shared" si="91"/>
        <v>0</v>
      </c>
      <c r="P138" s="69">
        <f t="shared" si="91"/>
        <v>0</v>
      </c>
      <c r="Q138" s="69">
        <f t="shared" si="91"/>
        <v>0</v>
      </c>
      <c r="R138" s="75">
        <f t="shared" si="86"/>
        <v>0</v>
      </c>
      <c r="S138" s="270"/>
      <c r="T138" s="69">
        <f t="shared" si="92"/>
        <v>0</v>
      </c>
      <c r="U138" s="69">
        <f t="shared" si="93"/>
        <v>0</v>
      </c>
      <c r="V138" s="69">
        <f t="shared" si="94"/>
        <v>0</v>
      </c>
      <c r="W138" s="69">
        <f t="shared" si="95"/>
        <v>0</v>
      </c>
      <c r="X138" s="69">
        <f t="shared" si="96"/>
        <v>0</v>
      </c>
      <c r="Y138" s="69">
        <f t="shared" si="97"/>
        <v>0</v>
      </c>
      <c r="Z138" s="69">
        <f t="shared" si="98"/>
        <v>0</v>
      </c>
      <c r="AA138" s="69">
        <f t="shared" si="99"/>
        <v>0</v>
      </c>
      <c r="AB138" s="69">
        <f t="shared" si="100"/>
        <v>0</v>
      </c>
      <c r="AC138" s="69">
        <f t="shared" si="101"/>
        <v>0</v>
      </c>
      <c r="AD138" s="69">
        <f t="shared" si="102"/>
        <v>0</v>
      </c>
      <c r="AE138" s="69">
        <f t="shared" si="103"/>
        <v>0</v>
      </c>
      <c r="AF138" s="75">
        <f t="shared" si="87"/>
        <v>0</v>
      </c>
      <c r="AG138" s="270"/>
    </row>
    <row r="139" spans="1:33" s="62" customFormat="1">
      <c r="A139" s="53"/>
      <c r="B139" s="298"/>
      <c r="C139" s="69"/>
      <c r="D139" s="69"/>
      <c r="E139" s="53"/>
      <c r="F139" s="69">
        <f t="shared" si="90"/>
        <v>0</v>
      </c>
      <c r="G139" s="69">
        <f t="shared" si="91"/>
        <v>0</v>
      </c>
      <c r="H139" s="69">
        <f t="shared" si="91"/>
        <v>0</v>
      </c>
      <c r="I139" s="69">
        <f t="shared" si="91"/>
        <v>0</v>
      </c>
      <c r="J139" s="69">
        <f t="shared" si="91"/>
        <v>0</v>
      </c>
      <c r="K139" s="69">
        <f t="shared" si="91"/>
        <v>0</v>
      </c>
      <c r="L139" s="69">
        <f t="shared" si="91"/>
        <v>0</v>
      </c>
      <c r="M139" s="69">
        <f t="shared" si="91"/>
        <v>0</v>
      </c>
      <c r="N139" s="69">
        <f t="shared" si="91"/>
        <v>0</v>
      </c>
      <c r="O139" s="69">
        <f t="shared" si="91"/>
        <v>0</v>
      </c>
      <c r="P139" s="69">
        <f t="shared" si="91"/>
        <v>0</v>
      </c>
      <c r="Q139" s="69">
        <f t="shared" si="91"/>
        <v>0</v>
      </c>
      <c r="R139" s="75">
        <f t="shared" si="86"/>
        <v>0</v>
      </c>
      <c r="S139" s="270"/>
      <c r="T139" s="69">
        <f t="shared" si="92"/>
        <v>0</v>
      </c>
      <c r="U139" s="69">
        <f t="shared" si="93"/>
        <v>0</v>
      </c>
      <c r="V139" s="69">
        <f t="shared" si="94"/>
        <v>0</v>
      </c>
      <c r="W139" s="69">
        <f t="shared" si="95"/>
        <v>0</v>
      </c>
      <c r="X139" s="69">
        <f t="shared" si="96"/>
        <v>0</v>
      </c>
      <c r="Y139" s="69">
        <f t="shared" si="97"/>
        <v>0</v>
      </c>
      <c r="Z139" s="69">
        <f t="shared" si="98"/>
        <v>0</v>
      </c>
      <c r="AA139" s="69">
        <f t="shared" si="99"/>
        <v>0</v>
      </c>
      <c r="AB139" s="69">
        <f t="shared" si="100"/>
        <v>0</v>
      </c>
      <c r="AC139" s="69">
        <f t="shared" si="101"/>
        <v>0</v>
      </c>
      <c r="AD139" s="69">
        <f t="shared" si="102"/>
        <v>0</v>
      </c>
      <c r="AE139" s="69">
        <f t="shared" si="103"/>
        <v>0</v>
      </c>
      <c r="AF139" s="75">
        <f t="shared" si="87"/>
        <v>0</v>
      </c>
      <c r="AG139" s="270"/>
    </row>
    <row r="140" spans="1:33" s="62" customFormat="1">
      <c r="A140" s="53"/>
      <c r="B140" s="298"/>
      <c r="C140" s="69"/>
      <c r="D140" s="69"/>
      <c r="E140" s="53"/>
      <c r="F140" s="69">
        <f t="shared" si="90"/>
        <v>0</v>
      </c>
      <c r="G140" s="69">
        <f t="shared" si="91"/>
        <v>0</v>
      </c>
      <c r="H140" s="69">
        <f t="shared" si="91"/>
        <v>0</v>
      </c>
      <c r="I140" s="69">
        <f t="shared" si="91"/>
        <v>0</v>
      </c>
      <c r="J140" s="69">
        <f t="shared" si="91"/>
        <v>0</v>
      </c>
      <c r="K140" s="69">
        <f t="shared" si="91"/>
        <v>0</v>
      </c>
      <c r="L140" s="69">
        <f t="shared" si="91"/>
        <v>0</v>
      </c>
      <c r="M140" s="69">
        <f t="shared" si="91"/>
        <v>0</v>
      </c>
      <c r="N140" s="69">
        <f t="shared" si="91"/>
        <v>0</v>
      </c>
      <c r="O140" s="69">
        <f t="shared" si="91"/>
        <v>0</v>
      </c>
      <c r="P140" s="69">
        <f t="shared" si="91"/>
        <v>0</v>
      </c>
      <c r="Q140" s="69">
        <f t="shared" si="91"/>
        <v>0</v>
      </c>
      <c r="R140" s="75">
        <f t="shared" si="86"/>
        <v>0</v>
      </c>
      <c r="S140" s="270"/>
      <c r="T140" s="69">
        <f t="shared" si="92"/>
        <v>0</v>
      </c>
      <c r="U140" s="69">
        <f t="shared" si="93"/>
        <v>0</v>
      </c>
      <c r="V140" s="69">
        <f t="shared" si="94"/>
        <v>0</v>
      </c>
      <c r="W140" s="69">
        <f t="shared" si="95"/>
        <v>0</v>
      </c>
      <c r="X140" s="69">
        <f t="shared" si="96"/>
        <v>0</v>
      </c>
      <c r="Y140" s="69">
        <f t="shared" si="97"/>
        <v>0</v>
      </c>
      <c r="Z140" s="69">
        <f t="shared" si="98"/>
        <v>0</v>
      </c>
      <c r="AA140" s="69">
        <f t="shared" si="99"/>
        <v>0</v>
      </c>
      <c r="AB140" s="69">
        <f t="shared" si="100"/>
        <v>0</v>
      </c>
      <c r="AC140" s="69">
        <f t="shared" si="101"/>
        <v>0</v>
      </c>
      <c r="AD140" s="69">
        <f t="shared" si="102"/>
        <v>0</v>
      </c>
      <c r="AE140" s="69">
        <f t="shared" si="103"/>
        <v>0</v>
      </c>
      <c r="AF140" s="75">
        <f t="shared" si="87"/>
        <v>0</v>
      </c>
      <c r="AG140" s="270"/>
    </row>
    <row r="141" spans="1:33" s="62" customFormat="1">
      <c r="A141" s="53"/>
      <c r="B141" s="298"/>
      <c r="C141" s="69"/>
      <c r="D141" s="69"/>
      <c r="E141" s="53"/>
      <c r="F141" s="69">
        <f t="shared" si="90"/>
        <v>0</v>
      </c>
      <c r="G141" s="69">
        <f t="shared" si="91"/>
        <v>0</v>
      </c>
      <c r="H141" s="69">
        <f t="shared" si="91"/>
        <v>0</v>
      </c>
      <c r="I141" s="69">
        <f t="shared" si="91"/>
        <v>0</v>
      </c>
      <c r="J141" s="69">
        <f t="shared" si="91"/>
        <v>0</v>
      </c>
      <c r="K141" s="69">
        <f t="shared" si="91"/>
        <v>0</v>
      </c>
      <c r="L141" s="69">
        <f t="shared" si="91"/>
        <v>0</v>
      </c>
      <c r="M141" s="69">
        <f t="shared" si="91"/>
        <v>0</v>
      </c>
      <c r="N141" s="69">
        <f t="shared" si="91"/>
        <v>0</v>
      </c>
      <c r="O141" s="69">
        <f t="shared" si="91"/>
        <v>0</v>
      </c>
      <c r="P141" s="69">
        <f t="shared" si="91"/>
        <v>0</v>
      </c>
      <c r="Q141" s="69">
        <f t="shared" si="91"/>
        <v>0</v>
      </c>
      <c r="R141" s="75">
        <f t="shared" si="86"/>
        <v>0</v>
      </c>
      <c r="S141" s="270"/>
      <c r="T141" s="69">
        <f t="shared" si="92"/>
        <v>0</v>
      </c>
      <c r="U141" s="69">
        <f t="shared" si="93"/>
        <v>0</v>
      </c>
      <c r="V141" s="69">
        <f t="shared" si="94"/>
        <v>0</v>
      </c>
      <c r="W141" s="69">
        <f t="shared" si="95"/>
        <v>0</v>
      </c>
      <c r="X141" s="69">
        <f t="shared" si="96"/>
        <v>0</v>
      </c>
      <c r="Y141" s="69">
        <f t="shared" si="97"/>
        <v>0</v>
      </c>
      <c r="Z141" s="69">
        <f t="shared" si="98"/>
        <v>0</v>
      </c>
      <c r="AA141" s="69">
        <f t="shared" si="99"/>
        <v>0</v>
      </c>
      <c r="AB141" s="69">
        <f t="shared" si="100"/>
        <v>0</v>
      </c>
      <c r="AC141" s="69">
        <f t="shared" si="101"/>
        <v>0</v>
      </c>
      <c r="AD141" s="69">
        <f t="shared" si="102"/>
        <v>0</v>
      </c>
      <c r="AE141" s="69">
        <f t="shared" si="103"/>
        <v>0</v>
      </c>
      <c r="AF141" s="75">
        <f t="shared" si="87"/>
        <v>0</v>
      </c>
      <c r="AG141" s="270"/>
    </row>
    <row r="142" spans="1:33" s="62" customFormat="1">
      <c r="A142" s="53"/>
      <c r="B142" s="298"/>
      <c r="C142" s="69"/>
      <c r="D142" s="69"/>
      <c r="E142" s="53"/>
      <c r="F142" s="69">
        <f t="shared" si="90"/>
        <v>0</v>
      </c>
      <c r="G142" s="69">
        <f t="shared" si="91"/>
        <v>0</v>
      </c>
      <c r="H142" s="69">
        <f t="shared" si="91"/>
        <v>0</v>
      </c>
      <c r="I142" s="69">
        <f t="shared" si="91"/>
        <v>0</v>
      </c>
      <c r="J142" s="69">
        <f t="shared" si="91"/>
        <v>0</v>
      </c>
      <c r="K142" s="69">
        <f t="shared" si="91"/>
        <v>0</v>
      </c>
      <c r="L142" s="69">
        <f t="shared" si="91"/>
        <v>0</v>
      </c>
      <c r="M142" s="69">
        <f t="shared" si="91"/>
        <v>0</v>
      </c>
      <c r="N142" s="69">
        <f t="shared" si="91"/>
        <v>0</v>
      </c>
      <c r="O142" s="69">
        <f t="shared" si="91"/>
        <v>0</v>
      </c>
      <c r="P142" s="69">
        <f t="shared" si="91"/>
        <v>0</v>
      </c>
      <c r="Q142" s="69">
        <f t="shared" si="91"/>
        <v>0</v>
      </c>
      <c r="R142" s="75">
        <f t="shared" si="86"/>
        <v>0</v>
      </c>
      <c r="S142" s="270"/>
      <c r="T142" s="69">
        <f t="shared" si="92"/>
        <v>0</v>
      </c>
      <c r="U142" s="69">
        <f t="shared" si="93"/>
        <v>0</v>
      </c>
      <c r="V142" s="69">
        <f t="shared" si="94"/>
        <v>0</v>
      </c>
      <c r="W142" s="69">
        <f t="shared" si="95"/>
        <v>0</v>
      </c>
      <c r="X142" s="69">
        <f t="shared" si="96"/>
        <v>0</v>
      </c>
      <c r="Y142" s="69">
        <f t="shared" si="97"/>
        <v>0</v>
      </c>
      <c r="Z142" s="69">
        <f t="shared" si="98"/>
        <v>0</v>
      </c>
      <c r="AA142" s="69">
        <f t="shared" si="99"/>
        <v>0</v>
      </c>
      <c r="AB142" s="69">
        <f t="shared" si="100"/>
        <v>0</v>
      </c>
      <c r="AC142" s="69">
        <f t="shared" si="101"/>
        <v>0</v>
      </c>
      <c r="AD142" s="69">
        <f t="shared" si="102"/>
        <v>0</v>
      </c>
      <c r="AE142" s="69">
        <f t="shared" si="103"/>
        <v>0</v>
      </c>
      <c r="AF142" s="75">
        <f t="shared" si="87"/>
        <v>0</v>
      </c>
      <c r="AG142" s="270"/>
    </row>
    <row r="143" spans="1:33" s="62" customFormat="1">
      <c r="A143" s="53"/>
      <c r="B143" s="298"/>
      <c r="C143" s="69"/>
      <c r="D143" s="69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299">
        <f t="shared" si="86"/>
        <v>0</v>
      </c>
      <c r="S143" s="270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299">
        <f t="shared" si="87"/>
        <v>0</v>
      </c>
      <c r="AG143" s="270"/>
    </row>
    <row r="144" spans="1:33" s="62" customFormat="1">
      <c r="A144" s="53" t="s">
        <v>116</v>
      </c>
      <c r="B144" s="298"/>
      <c r="C144" s="69"/>
      <c r="D144" s="69"/>
      <c r="E144" s="53"/>
      <c r="F144" s="101">
        <f t="shared" ref="F144:R144" si="104">SUM(F134:F143)</f>
        <v>0</v>
      </c>
      <c r="G144" s="101">
        <f t="shared" si="104"/>
        <v>0</v>
      </c>
      <c r="H144" s="101">
        <f t="shared" si="104"/>
        <v>0</v>
      </c>
      <c r="I144" s="101">
        <f t="shared" si="104"/>
        <v>0</v>
      </c>
      <c r="J144" s="101">
        <f t="shared" si="104"/>
        <v>0</v>
      </c>
      <c r="K144" s="101">
        <f t="shared" si="104"/>
        <v>0</v>
      </c>
      <c r="L144" s="101">
        <f t="shared" si="104"/>
        <v>0</v>
      </c>
      <c r="M144" s="101">
        <f t="shared" si="104"/>
        <v>0</v>
      </c>
      <c r="N144" s="101">
        <f t="shared" si="104"/>
        <v>0</v>
      </c>
      <c r="O144" s="101">
        <f t="shared" si="104"/>
        <v>0</v>
      </c>
      <c r="P144" s="101">
        <f t="shared" si="104"/>
        <v>0</v>
      </c>
      <c r="Q144" s="101">
        <f t="shared" si="104"/>
        <v>0</v>
      </c>
      <c r="R144" s="101">
        <f t="shared" si="104"/>
        <v>0</v>
      </c>
      <c r="S144" s="270"/>
      <c r="T144" s="101">
        <f t="shared" ref="T144:AF144" si="105">SUM(T134:T143)</f>
        <v>0</v>
      </c>
      <c r="U144" s="101">
        <f t="shared" si="105"/>
        <v>0</v>
      </c>
      <c r="V144" s="101">
        <f t="shared" si="105"/>
        <v>0</v>
      </c>
      <c r="W144" s="101">
        <f t="shared" si="105"/>
        <v>0</v>
      </c>
      <c r="X144" s="101">
        <f t="shared" si="105"/>
        <v>0</v>
      </c>
      <c r="Y144" s="101">
        <f t="shared" si="105"/>
        <v>0</v>
      </c>
      <c r="Z144" s="101">
        <f t="shared" si="105"/>
        <v>0</v>
      </c>
      <c r="AA144" s="101">
        <f t="shared" si="105"/>
        <v>0</v>
      </c>
      <c r="AB144" s="101">
        <f t="shared" si="105"/>
        <v>0</v>
      </c>
      <c r="AC144" s="101">
        <f t="shared" si="105"/>
        <v>0</v>
      </c>
      <c r="AD144" s="101">
        <f t="shared" si="105"/>
        <v>0</v>
      </c>
      <c r="AE144" s="101">
        <f t="shared" si="105"/>
        <v>0</v>
      </c>
      <c r="AF144" s="101">
        <f t="shared" si="105"/>
        <v>0</v>
      </c>
      <c r="AG144" s="270"/>
    </row>
    <row r="145" spans="1:33" s="62" customFormat="1">
      <c r="A145" s="53"/>
      <c r="B145" s="298"/>
      <c r="C145" s="346" t="s">
        <v>558</v>
      </c>
      <c r="D145" s="346" t="s">
        <v>559</v>
      </c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270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5" t="str">
        <f>+A63</f>
        <v>Non-Recurring Dev Fees (NRE) - External</v>
      </c>
      <c r="B146" s="298"/>
      <c r="C146" s="69"/>
      <c r="D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75">
        <f t="shared" ref="R146:R154" si="106">SUM(F146:Q146)</f>
        <v>0</v>
      </c>
      <c r="S146" s="270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75">
        <f t="shared" ref="AF146:AF154" si="107">SUM(T146:AE146)</f>
        <v>0</v>
      </c>
      <c r="AG146" s="270">
        <f>+AF146/AF$87</f>
        <v>0</v>
      </c>
    </row>
    <row r="147" spans="1:33" s="62" customFormat="1">
      <c r="A147" s="53" t="s">
        <v>472</v>
      </c>
      <c r="B147" s="298"/>
      <c r="C147" s="875"/>
      <c r="D147" s="876"/>
      <c r="F147" s="154">
        <f t="shared" ref="F147:Q147" si="108">+$C147/12</f>
        <v>0</v>
      </c>
      <c r="G147" s="154">
        <f t="shared" si="108"/>
        <v>0</v>
      </c>
      <c r="H147" s="154">
        <f t="shared" si="108"/>
        <v>0</v>
      </c>
      <c r="I147" s="154">
        <f t="shared" si="108"/>
        <v>0</v>
      </c>
      <c r="J147" s="154">
        <f t="shared" si="108"/>
        <v>0</v>
      </c>
      <c r="K147" s="154">
        <f t="shared" si="108"/>
        <v>0</v>
      </c>
      <c r="L147" s="154">
        <f t="shared" si="108"/>
        <v>0</v>
      </c>
      <c r="M147" s="154">
        <f t="shared" si="108"/>
        <v>0</v>
      </c>
      <c r="N147" s="154">
        <f t="shared" si="108"/>
        <v>0</v>
      </c>
      <c r="O147" s="154">
        <f t="shared" si="108"/>
        <v>0</v>
      </c>
      <c r="P147" s="154">
        <f t="shared" si="108"/>
        <v>0</v>
      </c>
      <c r="Q147" s="154">
        <f t="shared" si="108"/>
        <v>0</v>
      </c>
      <c r="R147" s="75">
        <f t="shared" si="106"/>
        <v>0</v>
      </c>
      <c r="S147" s="270"/>
      <c r="T147" s="154">
        <f>+$D147/12</f>
        <v>0</v>
      </c>
      <c r="U147" s="154">
        <f>+$D147/12</f>
        <v>0</v>
      </c>
      <c r="V147" s="154">
        <f>+$D147/12</f>
        <v>0</v>
      </c>
      <c r="W147" s="154">
        <f>+$D147/12</f>
        <v>0</v>
      </c>
      <c r="X147" s="154">
        <f>+$D147/12</f>
        <v>0</v>
      </c>
      <c r="Y147" s="154">
        <f t="shared" ref="Y147:AE147" si="109">+$D147/12</f>
        <v>0</v>
      </c>
      <c r="Z147" s="154">
        <f t="shared" si="109"/>
        <v>0</v>
      </c>
      <c r="AA147" s="154">
        <f t="shared" si="109"/>
        <v>0</v>
      </c>
      <c r="AB147" s="154">
        <f t="shared" si="109"/>
        <v>0</v>
      </c>
      <c r="AC147" s="154">
        <f t="shared" si="109"/>
        <v>0</v>
      </c>
      <c r="AD147" s="154">
        <f t="shared" si="109"/>
        <v>0</v>
      </c>
      <c r="AE147" s="154">
        <f t="shared" si="109"/>
        <v>0</v>
      </c>
      <c r="AF147" s="75">
        <f t="shared" si="107"/>
        <v>0</v>
      </c>
      <c r="AG147" s="270"/>
    </row>
    <row r="148" spans="1:33" s="62" customFormat="1">
      <c r="A148" s="53" t="s">
        <v>473</v>
      </c>
      <c r="B148" s="298"/>
      <c r="C148" s="598">
        <v>44287</v>
      </c>
      <c r="D148" s="568">
        <v>20000</v>
      </c>
      <c r="E148" s="509"/>
      <c r="F148" s="509">
        <f>IF(F$3=$C148,$D148,0)</f>
        <v>0</v>
      </c>
      <c r="G148" s="509">
        <f t="shared" ref="G148:Q148" si="110">IF(G$3=$C148,$D148,0)</f>
        <v>0</v>
      </c>
      <c r="H148" s="509">
        <f t="shared" si="110"/>
        <v>0</v>
      </c>
      <c r="I148" s="509">
        <f t="shared" si="110"/>
        <v>0</v>
      </c>
      <c r="J148" s="509">
        <f t="shared" si="110"/>
        <v>0</v>
      </c>
      <c r="K148" s="509">
        <f t="shared" si="110"/>
        <v>0</v>
      </c>
      <c r="L148" s="509">
        <f t="shared" si="110"/>
        <v>0</v>
      </c>
      <c r="M148" s="509">
        <f t="shared" si="110"/>
        <v>0</v>
      </c>
      <c r="N148" s="509">
        <f t="shared" si="110"/>
        <v>0</v>
      </c>
      <c r="O148" s="509">
        <f t="shared" si="110"/>
        <v>0</v>
      </c>
      <c r="P148" s="509">
        <f t="shared" si="110"/>
        <v>0</v>
      </c>
      <c r="Q148" s="509">
        <f t="shared" si="110"/>
        <v>0</v>
      </c>
      <c r="R148" s="75">
        <f t="shared" si="106"/>
        <v>0</v>
      </c>
      <c r="S148" s="270"/>
      <c r="T148" s="509">
        <f>IF(T$3=$C148,$D148,0)</f>
        <v>0</v>
      </c>
      <c r="U148" s="509">
        <f t="shared" ref="U148:AE148" si="111">IF(U$3=$C148,$D148,0)</f>
        <v>0</v>
      </c>
      <c r="V148" s="509">
        <f t="shared" si="111"/>
        <v>0</v>
      </c>
      <c r="W148" s="509">
        <f t="shared" si="111"/>
        <v>20000</v>
      </c>
      <c r="X148" s="509">
        <f t="shared" si="111"/>
        <v>0</v>
      </c>
      <c r="Y148" s="509">
        <f t="shared" si="111"/>
        <v>0</v>
      </c>
      <c r="Z148" s="509">
        <f t="shared" si="111"/>
        <v>0</v>
      </c>
      <c r="AA148" s="509">
        <f t="shared" si="111"/>
        <v>0</v>
      </c>
      <c r="AB148" s="509">
        <f t="shared" si="111"/>
        <v>0</v>
      </c>
      <c r="AC148" s="509">
        <f t="shared" si="111"/>
        <v>0</v>
      </c>
      <c r="AD148" s="509">
        <f t="shared" si="111"/>
        <v>0</v>
      </c>
      <c r="AE148" s="509">
        <f t="shared" si="111"/>
        <v>0</v>
      </c>
      <c r="AF148" s="75">
        <f t="shared" si="107"/>
        <v>20000</v>
      </c>
      <c r="AG148" s="270"/>
    </row>
    <row r="149" spans="1:33" s="62" customFormat="1">
      <c r="A149" s="53"/>
      <c r="B149" s="298"/>
      <c r="C149" s="69"/>
      <c r="D149" s="69"/>
      <c r="E149" s="53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75">
        <f t="shared" si="106"/>
        <v>0</v>
      </c>
      <c r="S149" s="270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75">
        <f t="shared" si="107"/>
        <v>0</v>
      </c>
      <c r="AG149" s="270"/>
    </row>
    <row r="150" spans="1:33" s="62" customFormat="1">
      <c r="A150" s="53"/>
      <c r="B150" s="298"/>
      <c r="C150" s="69"/>
      <c r="D150" s="69"/>
      <c r="E150" s="53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75">
        <f t="shared" si="106"/>
        <v>0</v>
      </c>
      <c r="S150" s="270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75">
        <f t="shared" si="107"/>
        <v>0</v>
      </c>
      <c r="AG150" s="270"/>
    </row>
    <row r="151" spans="1:33" s="62" customFormat="1">
      <c r="A151" s="53"/>
      <c r="B151" s="298"/>
      <c r="C151" s="69"/>
      <c r="D151" s="69"/>
      <c r="E151" s="53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75">
        <f t="shared" si="106"/>
        <v>0</v>
      </c>
      <c r="S151" s="270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75">
        <f t="shared" si="107"/>
        <v>0</v>
      </c>
      <c r="AG151" s="270"/>
    </row>
    <row r="152" spans="1:33" s="62" customFormat="1">
      <c r="A152" s="53"/>
      <c r="B152" s="298"/>
      <c r="C152" s="69"/>
      <c r="D152" s="69"/>
      <c r="E152" s="53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75">
        <f t="shared" si="106"/>
        <v>0</v>
      </c>
      <c r="S152" s="270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75">
        <f t="shared" si="107"/>
        <v>0</v>
      </c>
      <c r="AG152" s="270"/>
    </row>
    <row r="153" spans="1:33" s="62" customFormat="1">
      <c r="A153" s="53"/>
      <c r="B153" s="298"/>
      <c r="C153" s="69"/>
      <c r="D153" s="69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75">
        <f t="shared" si="106"/>
        <v>0</v>
      </c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75">
        <f t="shared" si="107"/>
        <v>0</v>
      </c>
      <c r="AG153" s="270"/>
    </row>
    <row r="154" spans="1:33" s="62" customFormat="1">
      <c r="A154" s="53"/>
      <c r="B154" s="298"/>
      <c r="C154" s="69"/>
      <c r="D154" s="69"/>
      <c r="E154" s="53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299">
        <f t="shared" si="106"/>
        <v>0</v>
      </c>
      <c r="S154" s="270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299">
        <f t="shared" si="107"/>
        <v>0</v>
      </c>
      <c r="AG154" s="270"/>
    </row>
    <row r="155" spans="1:33" s="62" customFormat="1">
      <c r="A155" s="53" t="s">
        <v>116</v>
      </c>
      <c r="B155" s="298"/>
      <c r="C155" s="154"/>
      <c r="D155" s="154"/>
      <c r="E155" s="53"/>
      <c r="F155" s="101">
        <f t="shared" ref="F155:R155" si="112">SUM(F147:F154)</f>
        <v>0</v>
      </c>
      <c r="G155" s="101">
        <f t="shared" si="112"/>
        <v>0</v>
      </c>
      <c r="H155" s="101">
        <f t="shared" si="112"/>
        <v>0</v>
      </c>
      <c r="I155" s="101">
        <f t="shared" si="112"/>
        <v>0</v>
      </c>
      <c r="J155" s="101">
        <f t="shared" si="112"/>
        <v>0</v>
      </c>
      <c r="K155" s="101">
        <f t="shared" si="112"/>
        <v>0</v>
      </c>
      <c r="L155" s="101">
        <f t="shared" si="112"/>
        <v>0</v>
      </c>
      <c r="M155" s="101">
        <f t="shared" si="112"/>
        <v>0</v>
      </c>
      <c r="N155" s="101">
        <f t="shared" si="112"/>
        <v>0</v>
      </c>
      <c r="O155" s="101">
        <f t="shared" si="112"/>
        <v>0</v>
      </c>
      <c r="P155" s="101">
        <f t="shared" si="112"/>
        <v>0</v>
      </c>
      <c r="Q155" s="101">
        <f t="shared" si="112"/>
        <v>0</v>
      </c>
      <c r="R155" s="101">
        <f t="shared" si="112"/>
        <v>0</v>
      </c>
      <c r="S155" s="270"/>
      <c r="T155" s="101">
        <f t="shared" ref="T155:AF155" si="113">SUM(T147:T154)</f>
        <v>0</v>
      </c>
      <c r="U155" s="101">
        <f t="shared" si="113"/>
        <v>0</v>
      </c>
      <c r="V155" s="101">
        <f t="shared" si="113"/>
        <v>0</v>
      </c>
      <c r="W155" s="101">
        <f t="shared" si="113"/>
        <v>20000</v>
      </c>
      <c r="X155" s="101">
        <f t="shared" si="113"/>
        <v>0</v>
      </c>
      <c r="Y155" s="101">
        <f t="shared" si="113"/>
        <v>0</v>
      </c>
      <c r="Z155" s="101">
        <f t="shared" si="113"/>
        <v>0</v>
      </c>
      <c r="AA155" s="101">
        <f t="shared" si="113"/>
        <v>0</v>
      </c>
      <c r="AB155" s="101">
        <f t="shared" si="113"/>
        <v>0</v>
      </c>
      <c r="AC155" s="101">
        <f t="shared" si="113"/>
        <v>0</v>
      </c>
      <c r="AD155" s="101">
        <f t="shared" si="113"/>
        <v>0</v>
      </c>
      <c r="AE155" s="101">
        <f t="shared" si="113"/>
        <v>0</v>
      </c>
      <c r="AF155" s="101">
        <f t="shared" si="113"/>
        <v>20000</v>
      </c>
      <c r="AG155" s="270"/>
    </row>
    <row r="156" spans="1:33" s="62" customFormat="1">
      <c r="A156" s="53"/>
      <c r="B156" s="298"/>
      <c r="C156" s="154"/>
      <c r="D156" s="154"/>
      <c r="E156" s="53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67"/>
      <c r="S156" s="270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67"/>
      <c r="AG156" s="270"/>
    </row>
    <row r="157" spans="1:33" s="62" customFormat="1">
      <c r="A157" s="55" t="str">
        <f>+A64</f>
        <v>R &amp; D / Prototype - External</v>
      </c>
      <c r="B157" s="298"/>
      <c r="C157" s="154"/>
      <c r="D157" s="154"/>
      <c r="E157" s="53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75">
        <f t="shared" ref="R157:R167" si="114">SUM(F157:Q157)</f>
        <v>0</v>
      </c>
      <c r="S157" s="270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75">
        <f t="shared" ref="AF157" si="115">SUM(T157:AE157)</f>
        <v>0</v>
      </c>
      <c r="AG157" s="270">
        <f>+AF157/AF$87</f>
        <v>0</v>
      </c>
    </row>
    <row r="158" spans="1:33" s="62" customFormat="1">
      <c r="A158" s="53"/>
      <c r="B158" s="298"/>
      <c r="C158" s="154"/>
      <c r="D158" s="154"/>
      <c r="E158" s="53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75">
        <f>SUM(F158:Q158)</f>
        <v>0</v>
      </c>
      <c r="S158" s="270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75">
        <f>SUM(T158:AE158)</f>
        <v>0</v>
      </c>
      <c r="AG158" s="270"/>
    </row>
    <row r="159" spans="1:33" s="62" customFormat="1">
      <c r="A159" s="53"/>
      <c r="B159" s="298"/>
      <c r="C159" s="154"/>
      <c r="D159" s="154"/>
      <c r="E159" s="53"/>
      <c r="F159" s="101"/>
      <c r="G159" s="101"/>
      <c r="H159" s="301"/>
      <c r="I159" s="101"/>
      <c r="J159" s="101"/>
      <c r="K159" s="301"/>
      <c r="L159" s="101"/>
      <c r="M159" s="101"/>
      <c r="N159" s="101"/>
      <c r="O159" s="101"/>
      <c r="P159" s="101"/>
      <c r="Q159" s="101"/>
      <c r="R159" s="75">
        <f>SUM(F159:Q159)</f>
        <v>0</v>
      </c>
      <c r="S159" s="270"/>
      <c r="T159" s="101"/>
      <c r="U159" s="101"/>
      <c r="V159" s="301"/>
      <c r="W159" s="101"/>
      <c r="X159" s="101"/>
      <c r="Y159" s="301"/>
      <c r="Z159" s="101"/>
      <c r="AA159" s="101"/>
      <c r="AB159" s="101"/>
      <c r="AC159" s="101"/>
      <c r="AD159" s="101"/>
      <c r="AE159" s="101"/>
      <c r="AF159" s="75">
        <f>SUM(T159:AE159)</f>
        <v>0</v>
      </c>
      <c r="AG159" s="270"/>
    </row>
    <row r="160" spans="1:33" s="62" customFormat="1">
      <c r="A160" s="53"/>
      <c r="B160" s="298"/>
      <c r="C160" s="154"/>
      <c r="D160" s="154"/>
      <c r="E160" s="53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75">
        <f>SUM(F160:Q160)</f>
        <v>0</v>
      </c>
      <c r="S160" s="270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75">
        <f>SUM(T160:AE160)</f>
        <v>0</v>
      </c>
      <c r="AG160" s="270"/>
    </row>
    <row r="161" spans="1:33" s="62" customFormat="1" ht="15">
      <c r="A161" s="53"/>
      <c r="B161" s="298"/>
      <c r="C161" s="69"/>
      <c r="D161" s="69"/>
      <c r="E161" s="53"/>
      <c r="F161" s="101"/>
      <c r="G161" s="300"/>
      <c r="H161" s="101"/>
      <c r="I161" s="101"/>
      <c r="J161" s="101"/>
      <c r="K161" s="300"/>
      <c r="L161" s="300"/>
      <c r="M161" s="300"/>
      <c r="N161" s="101"/>
      <c r="O161" s="101"/>
      <c r="P161" s="101"/>
      <c r="Q161" s="101"/>
      <c r="R161" s="75">
        <f t="shared" si="114"/>
        <v>0</v>
      </c>
      <c r="S161" s="270"/>
      <c r="T161" s="101"/>
      <c r="U161" s="300"/>
      <c r="V161" s="101"/>
      <c r="W161" s="101"/>
      <c r="X161" s="101"/>
      <c r="Y161" s="300"/>
      <c r="Z161" s="300"/>
      <c r="AA161" s="300"/>
      <c r="AB161" s="101"/>
      <c r="AC161" s="101"/>
      <c r="AD161" s="101"/>
      <c r="AE161" s="101"/>
      <c r="AF161" s="75">
        <f t="shared" ref="AF161:AF167" si="116">SUM(T161:AE161)</f>
        <v>0</v>
      </c>
      <c r="AG161" s="270"/>
    </row>
    <row r="162" spans="1:33" s="62" customFormat="1">
      <c r="A162" s="53"/>
      <c r="B162" s="298"/>
      <c r="C162" s="69"/>
      <c r="D162" s="69"/>
      <c r="E162" s="53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75">
        <f t="shared" si="114"/>
        <v>0</v>
      </c>
      <c r="S162" s="270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75">
        <f t="shared" si="116"/>
        <v>0</v>
      </c>
      <c r="AG162" s="270"/>
    </row>
    <row r="163" spans="1:33" s="62" customFormat="1">
      <c r="A163" s="53"/>
      <c r="B163" s="298"/>
      <c r="C163" s="154"/>
      <c r="D163" s="154"/>
      <c r="E163" s="53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75">
        <f t="shared" si="114"/>
        <v>0</v>
      </c>
      <c r="S163" s="270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75">
        <f t="shared" si="116"/>
        <v>0</v>
      </c>
      <c r="AG163" s="270"/>
    </row>
    <row r="164" spans="1:33" s="62" customFormat="1">
      <c r="A164" s="53"/>
      <c r="B164" s="298"/>
      <c r="C164" s="154"/>
      <c r="D164" s="154"/>
      <c r="E164" s="53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75">
        <f t="shared" si="114"/>
        <v>0</v>
      </c>
      <c r="S164" s="270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75">
        <f t="shared" si="116"/>
        <v>0</v>
      </c>
      <c r="AG164" s="270"/>
    </row>
    <row r="165" spans="1:33" s="62" customFormat="1">
      <c r="A165" s="53"/>
      <c r="B165" s="298"/>
      <c r="C165" s="154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75">
        <f t="shared" si="114"/>
        <v>0</v>
      </c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75">
        <f t="shared" si="116"/>
        <v>0</v>
      </c>
      <c r="AG165" s="270"/>
    </row>
    <row r="166" spans="1:33" s="62" customFormat="1">
      <c r="A166" s="53"/>
      <c r="B166" s="298"/>
      <c r="C166" s="154"/>
      <c r="D166" s="154"/>
      <c r="E166" s="53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75">
        <f t="shared" si="114"/>
        <v>0</v>
      </c>
      <c r="S166" s="270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75">
        <f t="shared" si="116"/>
        <v>0</v>
      </c>
      <c r="AG166" s="270"/>
    </row>
    <row r="167" spans="1:33" s="62" customFormat="1">
      <c r="A167" s="53"/>
      <c r="B167" s="298"/>
      <c r="C167" s="154"/>
      <c r="D167" s="154"/>
      <c r="E167" s="53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299">
        <f t="shared" si="114"/>
        <v>0</v>
      </c>
      <c r="S167" s="270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299">
        <f t="shared" si="116"/>
        <v>0</v>
      </c>
      <c r="AG167" s="270"/>
    </row>
    <row r="168" spans="1:33" s="62" customFormat="1">
      <c r="A168" s="53" t="s">
        <v>116</v>
      </c>
      <c r="B168" s="298"/>
      <c r="C168" s="154"/>
      <c r="D168" s="154"/>
      <c r="E168" s="53"/>
      <c r="F168" s="101">
        <f t="shared" ref="F168:R168" si="117">SUM(F158:F167)</f>
        <v>0</v>
      </c>
      <c r="G168" s="101">
        <f t="shared" si="117"/>
        <v>0</v>
      </c>
      <c r="H168" s="101">
        <f t="shared" si="117"/>
        <v>0</v>
      </c>
      <c r="I168" s="101">
        <f t="shared" si="117"/>
        <v>0</v>
      </c>
      <c r="J168" s="101">
        <f t="shared" si="117"/>
        <v>0</v>
      </c>
      <c r="K168" s="101">
        <f t="shared" si="117"/>
        <v>0</v>
      </c>
      <c r="L168" s="101">
        <f t="shared" si="117"/>
        <v>0</v>
      </c>
      <c r="M168" s="101">
        <f t="shared" si="117"/>
        <v>0</v>
      </c>
      <c r="N168" s="101">
        <f t="shared" si="117"/>
        <v>0</v>
      </c>
      <c r="O168" s="101">
        <f t="shared" si="117"/>
        <v>0</v>
      </c>
      <c r="P168" s="101">
        <f t="shared" si="117"/>
        <v>0</v>
      </c>
      <c r="Q168" s="101">
        <f t="shared" si="117"/>
        <v>0</v>
      </c>
      <c r="R168" s="101">
        <f t="shared" si="117"/>
        <v>0</v>
      </c>
      <c r="S168" s="270"/>
      <c r="T168" s="101">
        <f t="shared" ref="T168:AF168" si="118">SUM(T158:T167)</f>
        <v>0</v>
      </c>
      <c r="U168" s="101">
        <f t="shared" si="118"/>
        <v>0</v>
      </c>
      <c r="V168" s="101">
        <f t="shared" si="118"/>
        <v>0</v>
      </c>
      <c r="W168" s="101">
        <f t="shared" si="118"/>
        <v>0</v>
      </c>
      <c r="X168" s="101">
        <f t="shared" si="118"/>
        <v>0</v>
      </c>
      <c r="Y168" s="101">
        <f t="shared" si="118"/>
        <v>0</v>
      </c>
      <c r="Z168" s="101">
        <f t="shared" si="118"/>
        <v>0</v>
      </c>
      <c r="AA168" s="101">
        <f t="shared" si="118"/>
        <v>0</v>
      </c>
      <c r="AB168" s="101">
        <f t="shared" si="118"/>
        <v>0</v>
      </c>
      <c r="AC168" s="101">
        <f t="shared" si="118"/>
        <v>0</v>
      </c>
      <c r="AD168" s="101">
        <f t="shared" si="118"/>
        <v>0</v>
      </c>
      <c r="AE168" s="101">
        <f t="shared" si="118"/>
        <v>0</v>
      </c>
      <c r="AF168" s="101">
        <f t="shared" si="118"/>
        <v>0</v>
      </c>
      <c r="AG168" s="270"/>
    </row>
    <row r="169" spans="1:33" s="62" customFormat="1">
      <c r="A169" s="53"/>
      <c r="B169" s="298"/>
      <c r="C169" s="154"/>
      <c r="D169" s="154"/>
      <c r="E169" s="53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67"/>
      <c r="S169" s="270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67"/>
      <c r="AG169" s="270"/>
    </row>
    <row r="170" spans="1:33" s="62" customFormat="1">
      <c r="A170" s="55" t="str">
        <f>+A65</f>
        <v>General Development</v>
      </c>
      <c r="B170" s="298"/>
      <c r="C170" s="154"/>
      <c r="D170" s="154"/>
      <c r="E170" s="53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75">
        <f t="shared" ref="R170:R180" si="119">SUM(F170:Q170)</f>
        <v>0</v>
      </c>
      <c r="S170" s="270"/>
      <c r="T170" s="272"/>
      <c r="U170" s="272"/>
      <c r="V170" s="272"/>
      <c r="W170" s="272"/>
      <c r="X170" s="272"/>
      <c r="Y170" s="272"/>
      <c r="Z170" s="272"/>
      <c r="AA170" s="272"/>
      <c r="AB170" s="272"/>
      <c r="AC170" s="272"/>
      <c r="AD170" s="272"/>
      <c r="AE170" s="272"/>
      <c r="AF170" s="75">
        <f t="shared" ref="AF170:AF180" si="120">SUM(T170:AE170)</f>
        <v>0</v>
      </c>
      <c r="AG170" s="270">
        <f>+AF170/AF$87</f>
        <v>0</v>
      </c>
    </row>
    <row r="171" spans="1:33" s="62" customFormat="1">
      <c r="A171" s="53"/>
      <c r="B171" s="298"/>
      <c r="C171" s="154"/>
      <c r="D171" s="154"/>
      <c r="E171" s="53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75">
        <f t="shared" si="119"/>
        <v>0</v>
      </c>
      <c r="S171" s="270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75">
        <f t="shared" si="120"/>
        <v>0</v>
      </c>
      <c r="AG171" s="270"/>
    </row>
    <row r="172" spans="1:33" s="62" customFormat="1">
      <c r="A172" s="53"/>
      <c r="B172" s="298"/>
      <c r="C172" s="154"/>
      <c r="D172" s="154"/>
      <c r="E172" s="53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75">
        <f t="shared" si="119"/>
        <v>0</v>
      </c>
      <c r="S172" s="270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75">
        <f t="shared" si="120"/>
        <v>0</v>
      </c>
      <c r="AG172" s="270"/>
    </row>
    <row r="173" spans="1:33" s="62" customFormat="1">
      <c r="A173" s="53"/>
      <c r="B173" s="298"/>
      <c r="C173" s="154"/>
      <c r="D173" s="154"/>
      <c r="E173" s="53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75">
        <f t="shared" si="119"/>
        <v>0</v>
      </c>
      <c r="S173" s="270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75">
        <f t="shared" si="120"/>
        <v>0</v>
      </c>
      <c r="AG173" s="270"/>
    </row>
    <row r="174" spans="1:33" s="62" customFormat="1">
      <c r="A174" s="53"/>
      <c r="B174" s="298"/>
      <c r="C174" s="154"/>
      <c r="D174" s="154"/>
      <c r="E174" s="53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75">
        <f t="shared" si="119"/>
        <v>0</v>
      </c>
      <c r="S174" s="270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75">
        <f t="shared" si="120"/>
        <v>0</v>
      </c>
      <c r="AG174" s="270"/>
    </row>
    <row r="175" spans="1:33" s="62" customFormat="1">
      <c r="A175" s="53"/>
      <c r="B175" s="298"/>
      <c r="C175" s="154"/>
      <c r="D175" s="154"/>
      <c r="E175" s="53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75">
        <f t="shared" si="119"/>
        <v>0</v>
      </c>
      <c r="S175" s="270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75">
        <f t="shared" si="120"/>
        <v>0</v>
      </c>
      <c r="AG175" s="270"/>
    </row>
    <row r="176" spans="1:33" s="62" customFormat="1">
      <c r="A176" s="53"/>
      <c r="B176" s="298"/>
      <c r="C176" s="154"/>
      <c r="D176" s="154"/>
      <c r="E176" s="53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75">
        <f t="shared" si="119"/>
        <v>0</v>
      </c>
      <c r="S176" s="270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75">
        <f t="shared" si="120"/>
        <v>0</v>
      </c>
      <c r="AG176" s="270"/>
    </row>
    <row r="177" spans="1:33" s="62" customFormat="1">
      <c r="A177" s="53"/>
      <c r="B177" s="298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75">
        <f t="shared" si="119"/>
        <v>0</v>
      </c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75">
        <f t="shared" si="120"/>
        <v>0</v>
      </c>
      <c r="AG177" s="270"/>
    </row>
    <row r="178" spans="1:33" s="62" customFormat="1">
      <c r="A178" s="53"/>
      <c r="B178" s="298"/>
      <c r="C178" s="154"/>
      <c r="D178" s="154"/>
      <c r="E178" s="53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75">
        <f t="shared" si="119"/>
        <v>0</v>
      </c>
      <c r="S178" s="270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75">
        <f t="shared" si="120"/>
        <v>0</v>
      </c>
      <c r="AG178" s="270"/>
    </row>
    <row r="179" spans="1:33" s="62" customFormat="1">
      <c r="A179" s="53"/>
      <c r="B179" s="298"/>
      <c r="C179" s="154"/>
      <c r="D179" s="154"/>
      <c r="E179" s="53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75">
        <f t="shared" si="119"/>
        <v>0</v>
      </c>
      <c r="S179" s="270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75">
        <f t="shared" si="120"/>
        <v>0</v>
      </c>
      <c r="AG179" s="270"/>
    </row>
    <row r="180" spans="1:33" s="62" customFormat="1">
      <c r="A180" s="53"/>
      <c r="B180" s="298"/>
      <c r="C180" s="154"/>
      <c r="D180" s="154"/>
      <c r="E180" s="53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299">
        <f t="shared" si="119"/>
        <v>0</v>
      </c>
      <c r="S180" s="270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299">
        <f t="shared" si="120"/>
        <v>0</v>
      </c>
      <c r="AG180" s="270"/>
    </row>
    <row r="181" spans="1:33" s="62" customFormat="1">
      <c r="A181" s="53" t="s">
        <v>116</v>
      </c>
      <c r="B181" s="298"/>
      <c r="C181" s="154"/>
      <c r="D181" s="154"/>
      <c r="E181" s="53"/>
      <c r="F181" s="101">
        <f t="shared" ref="F181:Q181" si="121">SUM(F171:F180)</f>
        <v>0</v>
      </c>
      <c r="G181" s="101">
        <f t="shared" si="121"/>
        <v>0</v>
      </c>
      <c r="H181" s="101">
        <f t="shared" si="121"/>
        <v>0</v>
      </c>
      <c r="I181" s="101">
        <f t="shared" si="121"/>
        <v>0</v>
      </c>
      <c r="J181" s="101">
        <f t="shared" si="121"/>
        <v>0</v>
      </c>
      <c r="K181" s="101">
        <f t="shared" si="121"/>
        <v>0</v>
      </c>
      <c r="L181" s="101">
        <f t="shared" si="121"/>
        <v>0</v>
      </c>
      <c r="M181" s="101">
        <f t="shared" si="121"/>
        <v>0</v>
      </c>
      <c r="N181" s="101">
        <f t="shared" si="121"/>
        <v>0</v>
      </c>
      <c r="O181" s="101">
        <f t="shared" si="121"/>
        <v>0</v>
      </c>
      <c r="P181" s="101">
        <f t="shared" si="121"/>
        <v>0</v>
      </c>
      <c r="Q181" s="101">
        <f t="shared" si="121"/>
        <v>0</v>
      </c>
      <c r="R181" s="67"/>
      <c r="S181" s="270"/>
      <c r="T181" s="101">
        <f t="shared" ref="T181:AE181" si="122">SUM(T171:T180)</f>
        <v>0</v>
      </c>
      <c r="U181" s="101">
        <f t="shared" si="122"/>
        <v>0</v>
      </c>
      <c r="V181" s="101">
        <f t="shared" si="122"/>
        <v>0</v>
      </c>
      <c r="W181" s="101">
        <f t="shared" si="122"/>
        <v>0</v>
      </c>
      <c r="X181" s="101">
        <f t="shared" si="122"/>
        <v>0</v>
      </c>
      <c r="Y181" s="101">
        <f t="shared" si="122"/>
        <v>0</v>
      </c>
      <c r="Z181" s="101">
        <f t="shared" si="122"/>
        <v>0</v>
      </c>
      <c r="AA181" s="101">
        <f t="shared" si="122"/>
        <v>0</v>
      </c>
      <c r="AB181" s="101">
        <f t="shared" si="122"/>
        <v>0</v>
      </c>
      <c r="AC181" s="101">
        <f t="shared" si="122"/>
        <v>0</v>
      </c>
      <c r="AD181" s="101">
        <f t="shared" si="122"/>
        <v>0</v>
      </c>
      <c r="AE181" s="101">
        <f t="shared" si="122"/>
        <v>0</v>
      </c>
      <c r="AF181" s="67"/>
      <c r="AG181" s="270"/>
    </row>
    <row r="182" spans="1:33" s="62" customFormat="1">
      <c r="A182" s="53"/>
      <c r="B182" s="298"/>
      <c r="C182" s="154"/>
      <c r="D182" s="154"/>
      <c r="E182" s="53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67"/>
      <c r="S182" s="270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67"/>
      <c r="AG182" s="270"/>
    </row>
    <row r="183" spans="1:33" s="62" customFormat="1">
      <c r="A183" s="76" t="s">
        <v>44</v>
      </c>
      <c r="C183" s="154"/>
      <c r="D183" s="154"/>
      <c r="F183" s="84">
        <f t="shared" ref="F183:Q183" si="123">+F105+F118+F131+F144+F155+F168+F181</f>
        <v>0</v>
      </c>
      <c r="G183" s="84">
        <f t="shared" si="123"/>
        <v>0</v>
      </c>
      <c r="H183" s="84">
        <f t="shared" si="123"/>
        <v>0</v>
      </c>
      <c r="I183" s="84">
        <f t="shared" si="123"/>
        <v>0</v>
      </c>
      <c r="J183" s="84">
        <f t="shared" si="123"/>
        <v>0</v>
      </c>
      <c r="K183" s="84">
        <f t="shared" si="123"/>
        <v>0</v>
      </c>
      <c r="L183" s="84">
        <f t="shared" si="123"/>
        <v>0</v>
      </c>
      <c r="M183" s="84">
        <f t="shared" si="123"/>
        <v>0</v>
      </c>
      <c r="N183" s="84">
        <f t="shared" si="123"/>
        <v>0</v>
      </c>
      <c r="O183" s="84">
        <f t="shared" si="123"/>
        <v>0</v>
      </c>
      <c r="P183" s="84">
        <f t="shared" si="123"/>
        <v>0</v>
      </c>
      <c r="Q183" s="84">
        <f t="shared" si="123"/>
        <v>0</v>
      </c>
      <c r="R183" s="84">
        <f>SUM(R86:R182)</f>
        <v>498093.75</v>
      </c>
      <c r="S183" s="270"/>
      <c r="T183" s="84">
        <f t="shared" ref="T183:AE183" si="124">+T105+T118+T131+T144+T155+T168+T181</f>
        <v>0</v>
      </c>
      <c r="U183" s="84">
        <f t="shared" si="124"/>
        <v>0</v>
      </c>
      <c r="V183" s="84">
        <f t="shared" si="124"/>
        <v>0</v>
      </c>
      <c r="W183" s="84">
        <f t="shared" si="124"/>
        <v>20000</v>
      </c>
      <c r="X183" s="84">
        <f t="shared" si="124"/>
        <v>0</v>
      </c>
      <c r="Y183" s="84">
        <f t="shared" si="124"/>
        <v>0</v>
      </c>
      <c r="Z183" s="84">
        <f t="shared" si="124"/>
        <v>0</v>
      </c>
      <c r="AA183" s="84">
        <f t="shared" si="124"/>
        <v>0</v>
      </c>
      <c r="AB183" s="84">
        <f t="shared" si="124"/>
        <v>0</v>
      </c>
      <c r="AC183" s="84">
        <f t="shared" si="124"/>
        <v>0</v>
      </c>
      <c r="AD183" s="84">
        <f t="shared" si="124"/>
        <v>0</v>
      </c>
      <c r="AE183" s="84">
        <f t="shared" si="124"/>
        <v>0</v>
      </c>
      <c r="AF183" s="84">
        <f>SUM(AF86:AF182)</f>
        <v>1843680.9375</v>
      </c>
      <c r="AG183" s="87">
        <f>+AF183/AF$87</f>
        <v>1.0221768712904635</v>
      </c>
    </row>
    <row r="184" spans="1:33">
      <c r="A184" s="62"/>
      <c r="S184" s="270"/>
    </row>
    <row r="185" spans="1:33">
      <c r="A185" s="62"/>
    </row>
    <row r="186" spans="1:33">
      <c r="A186" s="62"/>
    </row>
    <row r="187" spans="1:33">
      <c r="A187" s="62"/>
    </row>
    <row r="188" spans="1:33">
      <c r="A188" s="62"/>
    </row>
    <row r="189" spans="1:33">
      <c r="A189" s="62"/>
    </row>
    <row r="190" spans="1:33">
      <c r="A190" s="62"/>
    </row>
    <row r="191" spans="1:33">
      <c r="A191" s="62"/>
    </row>
    <row r="192" spans="1:33">
      <c r="A192" s="62"/>
    </row>
    <row r="193" spans="1:1">
      <c r="A193" s="62"/>
    </row>
    <row r="194" spans="1:1">
      <c r="A194" s="62"/>
    </row>
    <row r="195" spans="1:1">
      <c r="A195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65" orientation="landscape"/>
  <headerFooter>
    <oddHeader>&amp;R_x000D_</oddHeader>
    <oddFooter>&amp;L&amp;"Arial,Italic"Confidential&amp;C&amp;P of &amp;N&amp;R&amp;D  &amp;T</oddFoot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130"/>
  <sheetViews>
    <sheetView zoomScale="110" zoomScaleNormal="110" zoomScalePageLayoutView="110" workbookViewId="0">
      <pane xSplit="5" ySplit="3" topLeftCell="F50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8.83203125" style="53" customWidth="1"/>
    <col min="3" max="3" width="9.5" style="53" customWidth="1"/>
    <col min="4" max="4" width="9.832031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166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Input'!$C$109</f>
        <v>IT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Input'!K109</f>
        <v>0</v>
      </c>
      <c r="G4" s="267">
        <f>+'Emp Input'!L109</f>
        <v>0</v>
      </c>
      <c r="H4" s="267">
        <f>+'Emp Input'!M109</f>
        <v>0</v>
      </c>
      <c r="I4" s="267">
        <f>+'Emp Input'!N109</f>
        <v>0</v>
      </c>
      <c r="J4" s="267">
        <f>+'Emp Input'!O109</f>
        <v>0</v>
      </c>
      <c r="K4" s="267">
        <f>+'Emp Input'!P109</f>
        <v>0</v>
      </c>
      <c r="L4" s="267">
        <f>+'Emp Input'!Q109</f>
        <v>0</v>
      </c>
      <c r="M4" s="267">
        <f>+'Emp Input'!R109</f>
        <v>0</v>
      </c>
      <c r="N4" s="267">
        <f>+'Emp Input'!S109</f>
        <v>0</v>
      </c>
      <c r="O4" s="267">
        <f>+'Emp Input'!T109</f>
        <v>0</v>
      </c>
      <c r="P4" s="267">
        <f>+'Emp Input'!U109</f>
        <v>0</v>
      </c>
      <c r="Q4" s="267">
        <f>+'Emp Input'!V109</f>
        <v>0</v>
      </c>
      <c r="R4" s="67">
        <f>SUM(F4:Q4)/12</f>
        <v>0</v>
      </c>
      <c r="S4" s="65"/>
      <c r="T4" s="267">
        <f>+'Emp Input'!Z109</f>
        <v>0</v>
      </c>
      <c r="U4" s="267">
        <f>+'Emp Input'!AA109</f>
        <v>0</v>
      </c>
      <c r="V4" s="267">
        <f>+'Emp Input'!AB109</f>
        <v>0</v>
      </c>
      <c r="W4" s="267">
        <f>+'Emp Input'!AC109</f>
        <v>0</v>
      </c>
      <c r="X4" s="267">
        <f>+'Emp Input'!AD109</f>
        <v>1</v>
      </c>
      <c r="Y4" s="267">
        <f>+'Emp Input'!AE109</f>
        <v>1</v>
      </c>
      <c r="Z4" s="267">
        <f>+'Emp Input'!AF109</f>
        <v>1</v>
      </c>
      <c r="AA4" s="267">
        <f>+'Emp Input'!AG109</f>
        <v>1</v>
      </c>
      <c r="AB4" s="267">
        <f>+'Emp Input'!AH109</f>
        <v>1</v>
      </c>
      <c r="AC4" s="267">
        <f>+'Emp Input'!AI109</f>
        <v>1</v>
      </c>
      <c r="AD4" s="267">
        <f>+'Emp Input'!AJ109</f>
        <v>1</v>
      </c>
      <c r="AE4" s="267">
        <f>+'Emp Input'!AK109</f>
        <v>1</v>
      </c>
      <c r="AF4" s="67">
        <f>SUM(T4:AE4)/12</f>
        <v>0.66666666666666663</v>
      </c>
      <c r="AG4" s="65"/>
    </row>
    <row r="5" spans="1:33">
      <c r="B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C6" s="53"/>
      <c r="D6" s="53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6125</v>
      </c>
      <c r="Y6" s="271">
        <f>SUMIF('Emp Input'!$C$72:$C$84,$A$3,'Emp Input'!AE$72:AE$84)</f>
        <v>6125</v>
      </c>
      <c r="Z6" s="271">
        <f>SUMIF('Emp Input'!$C$72:$C$84,$A$3,'Emp Input'!AF$72:AF$84)</f>
        <v>6125</v>
      </c>
      <c r="AA6" s="271">
        <f>SUMIF('Emp Input'!$C$72:$C$84,$A$3,'Emp Input'!AG$72:AG$84)</f>
        <v>6125</v>
      </c>
      <c r="AB6" s="271">
        <f>SUMIF('Emp Input'!$C$72:$C$84,$A$3,'Emp Input'!AH$72:AH$84)</f>
        <v>6125</v>
      </c>
      <c r="AC6" s="271">
        <f>SUMIF('Emp Input'!$C$72:$C$84,$A$3,'Emp Input'!AI$72:AI$84)</f>
        <v>6125</v>
      </c>
      <c r="AD6" s="271">
        <f>SUMIF('Emp Input'!$C$72:$C$84,$A$3,'Emp Input'!AJ$72:AJ$84)</f>
        <v>6125</v>
      </c>
      <c r="AE6" s="271">
        <f>SUMIF('Emp Input'!$C$72:$C$84,$A$3,'Emp Input'!AK$72:AK$84)</f>
        <v>6125</v>
      </c>
      <c r="AF6" s="67">
        <f>SUM(T6:AE6)</f>
        <v>49000</v>
      </c>
      <c r="AG6" s="270">
        <f t="shared" ref="AG6:AG11" si="1">+AF6/AF$87</f>
        <v>0.74766355140186913</v>
      </c>
    </row>
    <row r="7" spans="1:33" s="62" customFormat="1">
      <c r="A7" s="53" t="s">
        <v>14</v>
      </c>
      <c r="B7" s="154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154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44"/>
      <c r="D9" s="14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826.875</v>
      </c>
      <c r="Y9" s="272">
        <f>(+Y6+Y7+Y8+Y13)*'Exp Assumps'!$C$8*1.5</f>
        <v>826.875</v>
      </c>
      <c r="Z9" s="272">
        <f>(+Z6+Z7+Z8+Z13)*'Exp Assumps'!$C$8*0.5</f>
        <v>275.625</v>
      </c>
      <c r="AA9" s="272">
        <f>(+AA6+AA7+AA8+AA13)*'Exp Assumps'!$C$8*0.5</f>
        <v>275.625</v>
      </c>
      <c r="AB9" s="272">
        <f>(+AB6+AB7+AB8+AB13)*'Exp Assumps'!$C$8*0.5</f>
        <v>275.625</v>
      </c>
      <c r="AC9" s="272">
        <f>(+AC6+AC7+AC8+AC13)*'Exp Assumps'!$C$8*0.5</f>
        <v>275.625</v>
      </c>
      <c r="AD9" s="272">
        <f>(+AD6+AD7+AD8+AD13)*'Exp Assumps'!$C$8*0.5</f>
        <v>275.625</v>
      </c>
      <c r="AE9" s="272">
        <f>(+AE6+AE7+AE8+AE13)*'Exp Assumps'!$C$8*0.5</f>
        <v>275.625</v>
      </c>
      <c r="AF9" s="67">
        <f>SUM(T9:AE9)</f>
        <v>3307.5</v>
      </c>
      <c r="AG9" s="270">
        <f t="shared" si="1"/>
        <v>5.046728971962617E-2</v>
      </c>
    </row>
    <row r="10" spans="1:33" s="62" customFormat="1">
      <c r="A10" s="53" t="s">
        <v>105</v>
      </c>
      <c r="B10" s="154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6951.875</v>
      </c>
      <c r="Y11" s="77">
        <f t="shared" si="3"/>
        <v>6951.875</v>
      </c>
      <c r="Z11" s="77">
        <f t="shared" si="3"/>
        <v>6400.625</v>
      </c>
      <c r="AA11" s="77">
        <f t="shared" si="3"/>
        <v>6400.625</v>
      </c>
      <c r="AB11" s="77">
        <f t="shared" si="3"/>
        <v>6400.625</v>
      </c>
      <c r="AC11" s="77">
        <f t="shared" si="3"/>
        <v>6400.625</v>
      </c>
      <c r="AD11" s="77">
        <f t="shared" si="3"/>
        <v>6400.625</v>
      </c>
      <c r="AE11" s="77">
        <f t="shared" si="3"/>
        <v>6400.625</v>
      </c>
      <c r="AF11" s="84">
        <f t="shared" si="3"/>
        <v>52307.5</v>
      </c>
      <c r="AG11" s="87">
        <f t="shared" si="1"/>
        <v>0.79813084112149535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53"/>
      <c r="D13" s="53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D14" s="53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D15" s="53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416"/>
      <c r="C16" s="67"/>
      <c r="D16" s="72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 t="e">
        <f t="shared" si="5"/>
        <v>#DIV/0!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1531.25</v>
      </c>
      <c r="Y16" s="101">
        <f>+Y6*'Exp Assumps'!$E$6</f>
        <v>1531.25</v>
      </c>
      <c r="Z16" s="101">
        <f>+Z6*'Exp Assumps'!$E$6</f>
        <v>1531.25</v>
      </c>
      <c r="AA16" s="101">
        <f>+AA6*'Exp Assumps'!$E$6</f>
        <v>1531.25</v>
      </c>
      <c r="AB16" s="101">
        <f>+AB6*'Exp Assumps'!$E$6</f>
        <v>1531.25</v>
      </c>
      <c r="AC16" s="101">
        <f>+AC6*'Exp Assumps'!$E$6</f>
        <v>1531.25</v>
      </c>
      <c r="AD16" s="101">
        <f>+AD6*'Exp Assumps'!$E$6</f>
        <v>1531.25</v>
      </c>
      <c r="AE16" s="101">
        <f>+AE6*'Exp Assumps'!$E$6</f>
        <v>1531.25</v>
      </c>
      <c r="AF16" s="67">
        <f t="shared" si="6"/>
        <v>12250</v>
      </c>
      <c r="AG16" s="270">
        <f t="shared" si="7"/>
        <v>0.18691588785046728</v>
      </c>
    </row>
    <row r="17" spans="1:33" s="62" customFormat="1">
      <c r="A17" s="53" t="s">
        <v>22</v>
      </c>
      <c r="B17" s="416"/>
      <c r="C17" s="67"/>
      <c r="D17" s="72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 t="e">
        <f t="shared" si="5"/>
        <v>#DIV/0!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122.5</v>
      </c>
      <c r="Y17" s="101">
        <f>+Y6*'Exp Assumps'!$E7</f>
        <v>122.5</v>
      </c>
      <c r="Z17" s="101">
        <f>+Z6*'Exp Assumps'!$E7</f>
        <v>122.5</v>
      </c>
      <c r="AA17" s="101">
        <f>+AA6*'Exp Assumps'!$E7</f>
        <v>122.5</v>
      </c>
      <c r="AB17" s="101">
        <f>+AB6*'Exp Assumps'!$E7</f>
        <v>122.5</v>
      </c>
      <c r="AC17" s="101">
        <f>+AC6*'Exp Assumps'!$E7</f>
        <v>122.5</v>
      </c>
      <c r="AD17" s="101">
        <f>+AD6*'Exp Assumps'!$E7</f>
        <v>122.5</v>
      </c>
      <c r="AE17" s="101">
        <f>+AE6*'Exp Assumps'!$E7</f>
        <v>122.5</v>
      </c>
      <c r="AF17" s="67">
        <f t="shared" si="6"/>
        <v>980</v>
      </c>
      <c r="AG17" s="270">
        <f t="shared" si="7"/>
        <v>1.4953271028037384E-2</v>
      </c>
    </row>
    <row r="18" spans="1:33" s="62" customFormat="1">
      <c r="A18" s="53" t="s">
        <v>23</v>
      </c>
      <c r="B18" s="154"/>
      <c r="C18" s="144"/>
      <c r="D18" s="14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44"/>
      <c r="D19" s="14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44"/>
      <c r="D20" s="14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44"/>
      <c r="D21" s="14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1653.75</v>
      </c>
      <c r="Y21" s="84">
        <f t="shared" si="9"/>
        <v>1653.75</v>
      </c>
      <c r="Z21" s="84">
        <f t="shared" si="9"/>
        <v>1653.75</v>
      </c>
      <c r="AA21" s="84">
        <f t="shared" si="9"/>
        <v>1653.75</v>
      </c>
      <c r="AB21" s="84">
        <f t="shared" si="9"/>
        <v>1653.75</v>
      </c>
      <c r="AC21" s="84">
        <f t="shared" si="9"/>
        <v>1653.75</v>
      </c>
      <c r="AD21" s="84">
        <f t="shared" si="9"/>
        <v>1653.75</v>
      </c>
      <c r="AE21" s="84">
        <f t="shared" si="9"/>
        <v>1653.75</v>
      </c>
      <c r="AF21" s="84">
        <f t="shared" si="9"/>
        <v>13230</v>
      </c>
      <c r="AG21" s="87">
        <f t="shared" si="7"/>
        <v>0.20186915887850468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44"/>
      <c r="D28" s="14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44"/>
      <c r="D29" s="14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53"/>
      <c r="D30" s="53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C31" s="53"/>
      <c r="D31" s="53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C32" s="53"/>
      <c r="D32" s="53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53"/>
      <c r="D33" s="53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53"/>
      <c r="D34" s="53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53"/>
      <c r="D35" s="53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53"/>
      <c r="D36" s="53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53"/>
      <c r="D39" s="53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7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C40" s="53"/>
      <c r="D40" s="53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C41" s="53"/>
      <c r="D41" s="53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C42" s="53"/>
      <c r="D42" s="53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C43" s="53"/>
      <c r="D43" s="53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C44" s="53"/>
      <c r="D44" s="53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C45" s="53"/>
      <c r="D45" s="53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C46" s="53"/>
      <c r="D46" s="53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C47" s="53"/>
      <c r="D47" s="53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C48" s="53"/>
      <c r="D48" s="53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C49" s="53"/>
      <c r="D49" s="53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C50" s="53"/>
      <c r="D50" s="53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C51" s="53"/>
      <c r="D51" s="53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 t="e">
        <f t="shared" si="22"/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75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C52" s="53"/>
      <c r="D52" s="53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 t="e">
        <f t="shared" si="22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75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C53" s="53"/>
      <c r="D53" s="53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 t="e">
        <f t="shared" si="22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75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C54" s="53"/>
      <c r="D54" s="53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 t="e">
        <f t="shared" si="22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75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C55" s="53"/>
      <c r="D55" s="53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 t="e">
        <f t="shared" si="22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75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C56" s="53"/>
      <c r="D56" s="53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 t="shared" si="22"/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53"/>
      <c r="D57" s="53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 t="shared" si="22"/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>
        <f>+AF57/AF$87</f>
        <v>0</v>
      </c>
    </row>
    <row r="58" spans="1:33" s="62" customFormat="1">
      <c r="B58" s="154"/>
      <c r="C58" s="53"/>
      <c r="D58" s="53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69"/>
      <c r="C59" s="291"/>
      <c r="D59" s="53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27">SUM(F59:Q59)</f>
        <v>0</v>
      </c>
      <c r="S59" s="270" t="e">
        <f t="shared" ref="S59:S67" si="28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B60" s="69"/>
      <c r="C60" s="291"/>
      <c r="D60" s="53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B61" s="69"/>
      <c r="C61" s="291"/>
      <c r="D61" s="53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B62" s="69"/>
      <c r="C62" s="291"/>
      <c r="D62" s="53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B63" s="69"/>
      <c r="C63" s="291"/>
      <c r="D63" s="53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B64" s="69"/>
      <c r="C64" s="291"/>
      <c r="D64" s="53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>
        <f t="shared" si="30"/>
        <v>0</v>
      </c>
    </row>
    <row r="65" spans="1:33" s="62" customFormat="1">
      <c r="A65" s="327" t="s">
        <v>153</v>
      </c>
      <c r="B65" s="69"/>
      <c r="C65" s="291"/>
      <c r="D65" s="53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75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75">
        <f t="shared" si="29"/>
        <v>0</v>
      </c>
      <c r="AG65" s="270">
        <f t="shared" si="30"/>
        <v>0</v>
      </c>
    </row>
    <row r="66" spans="1:33" s="62" customFormat="1">
      <c r="A66" s="53"/>
      <c r="B66" s="69"/>
      <c r="C66" s="291"/>
      <c r="D66" s="53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53"/>
      <c r="D67" s="53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33" s="62" customFormat="1">
      <c r="B68" s="154"/>
      <c r="C68" s="53"/>
      <c r="D68" s="53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53"/>
      <c r="D69" s="53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3">SUM(F69:Q69)</f>
        <v>0</v>
      </c>
      <c r="S69" s="270" t="e">
        <f t="shared" ref="S69:S78" si="34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5">SUM(T69:AE69)</f>
        <v>0</v>
      </c>
      <c r="AG69" s="270">
        <f t="shared" ref="AG69:AG82" si="36">+AF69/AF$87</f>
        <v>0</v>
      </c>
    </row>
    <row r="70" spans="1:33" s="62" customFormat="1">
      <c r="A70" s="327" t="s">
        <v>159</v>
      </c>
      <c r="B70" s="154"/>
      <c r="C70" s="53"/>
      <c r="D70" s="53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3"/>
        <v>0</v>
      </c>
      <c r="S70" s="270" t="e">
        <f t="shared" si="34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5"/>
        <v>0</v>
      </c>
      <c r="AG70" s="270">
        <f t="shared" si="36"/>
        <v>0</v>
      </c>
    </row>
    <row r="71" spans="1:33" s="62" customFormat="1">
      <c r="A71" s="327" t="s">
        <v>155</v>
      </c>
      <c r="B71" s="154"/>
      <c r="C71" s="53" t="s">
        <v>225</v>
      </c>
      <c r="D71" s="53"/>
      <c r="E71" s="53"/>
      <c r="F71" s="297">
        <f>+F125</f>
        <v>0</v>
      </c>
      <c r="G71" s="297">
        <f t="shared" ref="G71:Q71" si="37">+G125</f>
        <v>0</v>
      </c>
      <c r="H71" s="297">
        <f t="shared" si="37"/>
        <v>0</v>
      </c>
      <c r="I71" s="297">
        <f t="shared" si="37"/>
        <v>0</v>
      </c>
      <c r="J71" s="297">
        <f t="shared" si="37"/>
        <v>0</v>
      </c>
      <c r="K71" s="297">
        <f t="shared" si="37"/>
        <v>0</v>
      </c>
      <c r="L71" s="297">
        <f t="shared" si="37"/>
        <v>0</v>
      </c>
      <c r="M71" s="297">
        <f t="shared" si="37"/>
        <v>0</v>
      </c>
      <c r="N71" s="297">
        <f t="shared" si="37"/>
        <v>0</v>
      </c>
      <c r="O71" s="297">
        <f t="shared" si="37"/>
        <v>0</v>
      </c>
      <c r="P71" s="297">
        <f t="shared" si="37"/>
        <v>0</v>
      </c>
      <c r="Q71" s="297">
        <f t="shared" si="37"/>
        <v>0</v>
      </c>
      <c r="R71" s="75">
        <f t="shared" si="33"/>
        <v>0</v>
      </c>
      <c r="S71" s="270" t="e">
        <f t="shared" si="34"/>
        <v>#DIV/0!</v>
      </c>
      <c r="T71" s="297">
        <f>+T125</f>
        <v>0</v>
      </c>
      <c r="U71" s="297">
        <f t="shared" ref="U71:AE71" si="38">+U125</f>
        <v>0</v>
      </c>
      <c r="V71" s="297">
        <f t="shared" si="38"/>
        <v>0</v>
      </c>
      <c r="W71" s="297">
        <f t="shared" si="38"/>
        <v>0</v>
      </c>
      <c r="X71" s="297">
        <f t="shared" si="38"/>
        <v>0</v>
      </c>
      <c r="Y71" s="297">
        <f t="shared" si="38"/>
        <v>0</v>
      </c>
      <c r="Z71" s="297">
        <f t="shared" si="38"/>
        <v>0</v>
      </c>
      <c r="AA71" s="297">
        <f t="shared" si="38"/>
        <v>0</v>
      </c>
      <c r="AB71" s="297">
        <f t="shared" si="38"/>
        <v>0</v>
      </c>
      <c r="AC71" s="297">
        <f t="shared" si="38"/>
        <v>0</v>
      </c>
      <c r="AD71" s="297">
        <f t="shared" si="38"/>
        <v>0</v>
      </c>
      <c r="AE71" s="297">
        <f t="shared" si="38"/>
        <v>0</v>
      </c>
      <c r="AF71" s="75">
        <f t="shared" si="35"/>
        <v>0</v>
      </c>
      <c r="AG71" s="270">
        <f t="shared" si="36"/>
        <v>0</v>
      </c>
    </row>
    <row r="72" spans="1:33" s="62" customFormat="1">
      <c r="A72" s="327" t="s">
        <v>160</v>
      </c>
      <c r="B72" s="69"/>
      <c r="C72" s="53"/>
      <c r="D72" s="53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3"/>
        <v>0</v>
      </c>
      <c r="S72" s="270" t="e">
        <f t="shared" si="34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5"/>
        <v>0</v>
      </c>
      <c r="AG72" s="270">
        <f t="shared" si="36"/>
        <v>0</v>
      </c>
    </row>
    <row r="73" spans="1:33" s="62" customFormat="1">
      <c r="A73" s="327" t="s">
        <v>161</v>
      </c>
      <c r="B73" s="154"/>
      <c r="C73" s="53"/>
      <c r="D73" s="53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3"/>
        <v>0</v>
      </c>
      <c r="S73" s="270" t="e">
        <f t="shared" si="34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5"/>
        <v>0</v>
      </c>
      <c r="AG73" s="270">
        <f t="shared" si="36"/>
        <v>0</v>
      </c>
    </row>
    <row r="74" spans="1:33" s="62" customFormat="1">
      <c r="A74" s="327" t="s">
        <v>157</v>
      </c>
      <c r="B74" s="154"/>
      <c r="C74" s="53"/>
      <c r="D74" s="53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3"/>
        <v>0</v>
      </c>
      <c r="S74" s="270" t="e">
        <f t="shared" si="34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5"/>
        <v>0</v>
      </c>
      <c r="AG74" s="270">
        <f t="shared" si="36"/>
        <v>0</v>
      </c>
    </row>
    <row r="75" spans="1:33" s="62" customFormat="1">
      <c r="A75" s="327" t="s">
        <v>158</v>
      </c>
      <c r="B75" s="154"/>
      <c r="C75" s="53"/>
      <c r="D75" s="53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3"/>
        <v>0</v>
      </c>
      <c r="S75" s="270" t="e">
        <f t="shared" si="34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5"/>
        <v>0</v>
      </c>
      <c r="AG75" s="270">
        <f t="shared" si="36"/>
        <v>0</v>
      </c>
    </row>
    <row r="76" spans="1:33" s="62" customFormat="1">
      <c r="A76" s="326" t="s">
        <v>48</v>
      </c>
      <c r="B76" s="154"/>
      <c r="C76" s="53"/>
      <c r="D76" s="53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3"/>
        <v>0</v>
      </c>
      <c r="S76" s="270" t="e">
        <f t="shared" si="34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5"/>
        <v>0</v>
      </c>
      <c r="AG76" s="270">
        <f t="shared" si="36"/>
        <v>0</v>
      </c>
    </row>
    <row r="77" spans="1:33" s="62" customFormat="1">
      <c r="A77" s="327" t="s">
        <v>154</v>
      </c>
      <c r="B77" s="154"/>
      <c r="C77" s="53"/>
      <c r="D77" s="53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3"/>
        <v>0</v>
      </c>
      <c r="S77" s="65" t="e">
        <f t="shared" si="34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5"/>
        <v>0</v>
      </c>
      <c r="AG77" s="65">
        <f t="shared" si="36"/>
        <v>0</v>
      </c>
    </row>
    <row r="78" spans="1:33" s="62" customFormat="1">
      <c r="A78" s="326" t="s">
        <v>47</v>
      </c>
      <c r="B78" s="154"/>
      <c r="C78" s="53"/>
      <c r="D78" s="53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3"/>
        <v>0</v>
      </c>
      <c r="S78" s="65" t="e">
        <f t="shared" si="34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5"/>
        <v>0</v>
      </c>
      <c r="AG78" s="65">
        <f t="shared" si="36"/>
        <v>0</v>
      </c>
    </row>
    <row r="79" spans="1:33" s="62" customFormat="1">
      <c r="A79" s="326" t="s">
        <v>50</v>
      </c>
      <c r="B79" s="154"/>
      <c r="C79" s="53"/>
      <c r="D79" s="53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3"/>
        <v>0</v>
      </c>
      <c r="S79" s="65" t="e">
        <f t="shared" ref="S79:S82" si="39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35"/>
        <v>0</v>
      </c>
      <c r="AG79" s="65">
        <f t="shared" si="36"/>
        <v>0</v>
      </c>
    </row>
    <row r="80" spans="1:33" s="62" customFormat="1">
      <c r="A80" s="326" t="s">
        <v>51</v>
      </c>
      <c r="B80" s="154"/>
      <c r="C80" s="53"/>
      <c r="D80" s="53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3"/>
        <v>0</v>
      </c>
      <c r="S80" s="65" t="e">
        <f t="shared" si="39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35"/>
        <v>0</v>
      </c>
      <c r="AG80" s="65">
        <f t="shared" si="36"/>
        <v>0</v>
      </c>
    </row>
    <row r="81" spans="1:33" s="62" customFormat="1">
      <c r="A81" s="326" t="s">
        <v>49</v>
      </c>
      <c r="B81" s="154"/>
      <c r="C81" s="53"/>
      <c r="D81" s="53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3"/>
        <v>0</v>
      </c>
      <c r="S81" s="65" t="e">
        <f t="shared" si="39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35"/>
        <v>0</v>
      </c>
      <c r="AG81" s="65">
        <f t="shared" si="36"/>
        <v>0</v>
      </c>
    </row>
    <row r="82" spans="1:33" s="62" customFormat="1">
      <c r="A82" s="326" t="s">
        <v>162</v>
      </c>
      <c r="B82" s="154"/>
      <c r="C82" s="53"/>
      <c r="D82" s="53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3"/>
        <v>0</v>
      </c>
      <c r="S82" s="65" t="e">
        <f t="shared" si="39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35"/>
        <v>0</v>
      </c>
      <c r="AG82" s="65">
        <f t="shared" si="36"/>
        <v>0</v>
      </c>
    </row>
    <row r="83" spans="1:33" s="62" customFormat="1">
      <c r="A83" s="53" t="s">
        <v>52</v>
      </c>
      <c r="B83" s="154"/>
      <c r="E83" s="53"/>
      <c r="F83" s="283">
        <f>IFERROR(+Alloc!F89*'Emp Input'!K109/'Emp Input'!K121,0)</f>
        <v>0</v>
      </c>
      <c r="G83" s="283">
        <f>+Alloc!G89*'Emp Input'!L109/'Emp Input'!L121</f>
        <v>0</v>
      </c>
      <c r="H83" s="283">
        <f>+Alloc!H89*'Emp Input'!M109/'Emp Input'!M121</f>
        <v>0</v>
      </c>
      <c r="I83" s="283">
        <f>+Alloc!I89*'Emp Input'!N109/'Emp Input'!N121</f>
        <v>0</v>
      </c>
      <c r="J83" s="283">
        <f>+Alloc!J89*'Emp Input'!O109/'Emp Input'!O121</f>
        <v>0</v>
      </c>
      <c r="K83" s="283">
        <f>+Alloc!K89*'Emp Input'!P109/'Emp Input'!P121</f>
        <v>0</v>
      </c>
      <c r="L83" s="283">
        <f>+Alloc!L89*'Emp Input'!Q109/'Emp Input'!Q121</f>
        <v>0</v>
      </c>
      <c r="M83" s="283">
        <f>+Alloc!M89*'Emp Input'!R109/'Emp Input'!R121</f>
        <v>0</v>
      </c>
      <c r="N83" s="283">
        <f>+Alloc!N89*'Emp Input'!S109/'Emp Input'!S121</f>
        <v>0</v>
      </c>
      <c r="O83" s="283">
        <f>+Alloc!O89*'Emp Input'!T109/'Emp Input'!T121</f>
        <v>0</v>
      </c>
      <c r="P83" s="283">
        <f>+Alloc!P89*'Emp Input'!U109/'Emp Input'!U121</f>
        <v>0</v>
      </c>
      <c r="Q83" s="283">
        <f>+Alloc!Q89*'Emp Input'!V109/'Emp Input'!V121</f>
        <v>0</v>
      </c>
      <c r="R83" s="75">
        <f t="shared" si="33"/>
        <v>0</v>
      </c>
      <c r="S83" s="65" t="e">
        <f>+R83/R$87</f>
        <v>#DIV/0!</v>
      </c>
      <c r="T83" s="283">
        <f>+Alloc!T89*'Emp Input'!Z109/'Emp Input'!Z121</f>
        <v>0</v>
      </c>
      <c r="U83" s="283">
        <f>+Alloc!U89*'Emp Input'!AA109/'Emp Input'!AA121</f>
        <v>0</v>
      </c>
      <c r="V83" s="283">
        <f>+Alloc!V89*'Emp Input'!AB109/'Emp Input'!AB121</f>
        <v>0</v>
      </c>
      <c r="W83" s="283">
        <f>+Alloc!W89*'Emp Input'!AC109/'Emp Input'!AC121</f>
        <v>0</v>
      </c>
      <c r="X83" s="283">
        <f>+Alloc!X89*'Emp Input'!AD109/'Emp Input'!AD121</f>
        <v>0</v>
      </c>
      <c r="Y83" s="283">
        <f>+Alloc!Y89*'Emp Input'!AE109/'Emp Input'!AE121</f>
        <v>0</v>
      </c>
      <c r="Z83" s="283">
        <f>+Alloc!Z89*'Emp Input'!AF109/'Emp Input'!AF121</f>
        <v>0</v>
      </c>
      <c r="AA83" s="283">
        <f>+Alloc!AA89*'Emp Input'!AG109/'Emp Input'!AG121</f>
        <v>0</v>
      </c>
      <c r="AB83" s="283">
        <f>+Alloc!AB89*'Emp Input'!AH109/'Emp Input'!AH121</f>
        <v>0</v>
      </c>
      <c r="AC83" s="283">
        <f>+Alloc!AC89*'Emp Input'!AI109/'Emp Input'!AI121</f>
        <v>0</v>
      </c>
      <c r="AD83" s="283">
        <f>+Alloc!AD89*'Emp Input'!AJ109/'Emp Input'!AJ121</f>
        <v>0</v>
      </c>
      <c r="AE83" s="283">
        <f>+Alloc!AE89*'Emp Input'!AK109/'Emp Input'!AK121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154"/>
      <c r="C84" s="53"/>
      <c r="D84" s="53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3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B85" s="154"/>
      <c r="F85" s="78">
        <f t="shared" ref="F85:R85" si="40">SUM(F69:F84)</f>
        <v>0</v>
      </c>
      <c r="G85" s="78">
        <f t="shared" si="40"/>
        <v>0</v>
      </c>
      <c r="H85" s="78">
        <f t="shared" si="40"/>
        <v>0</v>
      </c>
      <c r="I85" s="78">
        <f t="shared" si="40"/>
        <v>0</v>
      </c>
      <c r="J85" s="78">
        <f t="shared" si="40"/>
        <v>0</v>
      </c>
      <c r="K85" s="78">
        <f t="shared" si="40"/>
        <v>0</v>
      </c>
      <c r="L85" s="78">
        <f t="shared" si="40"/>
        <v>0</v>
      </c>
      <c r="M85" s="78">
        <f t="shared" si="40"/>
        <v>0</v>
      </c>
      <c r="N85" s="78">
        <f t="shared" si="40"/>
        <v>0</v>
      </c>
      <c r="O85" s="78">
        <f t="shared" si="40"/>
        <v>0</v>
      </c>
      <c r="P85" s="78">
        <f t="shared" si="40"/>
        <v>0</v>
      </c>
      <c r="Q85" s="77">
        <f t="shared" si="40"/>
        <v>0</v>
      </c>
      <c r="R85" s="84">
        <f t="shared" si="40"/>
        <v>0</v>
      </c>
      <c r="S85" s="80" t="e">
        <f>+R85/R$87</f>
        <v>#DIV/0!</v>
      </c>
      <c r="T85" s="78">
        <f t="shared" ref="T85:AF85" si="41">SUM(T69:T84)</f>
        <v>0</v>
      </c>
      <c r="U85" s="78">
        <f t="shared" si="41"/>
        <v>0</v>
      </c>
      <c r="V85" s="78">
        <f t="shared" si="41"/>
        <v>0</v>
      </c>
      <c r="W85" s="78">
        <f t="shared" si="41"/>
        <v>0</v>
      </c>
      <c r="X85" s="78">
        <f t="shared" si="41"/>
        <v>0</v>
      </c>
      <c r="Y85" s="78">
        <f t="shared" si="41"/>
        <v>0</v>
      </c>
      <c r="Z85" s="78">
        <f t="shared" si="41"/>
        <v>0</v>
      </c>
      <c r="AA85" s="78">
        <f t="shared" si="41"/>
        <v>0</v>
      </c>
      <c r="AB85" s="78">
        <f t="shared" si="41"/>
        <v>0</v>
      </c>
      <c r="AC85" s="78">
        <f t="shared" si="41"/>
        <v>0</v>
      </c>
      <c r="AD85" s="78">
        <f t="shared" si="41"/>
        <v>0</v>
      </c>
      <c r="AE85" s="77">
        <f t="shared" si="41"/>
        <v>0</v>
      </c>
      <c r="AF85" s="84">
        <f t="shared" si="41"/>
        <v>0</v>
      </c>
      <c r="AG85" s="80">
        <f>+AF85/AF$87</f>
        <v>0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 t="shared" ref="F87:R87" si="42">+F11+F28+F21+F85+F37+F57+F67</f>
        <v>0</v>
      </c>
      <c r="G87" s="287">
        <f t="shared" si="42"/>
        <v>0</v>
      </c>
      <c r="H87" s="287">
        <f t="shared" si="42"/>
        <v>0</v>
      </c>
      <c r="I87" s="287">
        <f t="shared" si="42"/>
        <v>0</v>
      </c>
      <c r="J87" s="287">
        <f t="shared" si="42"/>
        <v>0</v>
      </c>
      <c r="K87" s="287">
        <f t="shared" si="42"/>
        <v>0</v>
      </c>
      <c r="L87" s="287">
        <f t="shared" si="42"/>
        <v>0</v>
      </c>
      <c r="M87" s="287">
        <f t="shared" si="42"/>
        <v>0</v>
      </c>
      <c r="N87" s="287">
        <f t="shared" si="42"/>
        <v>0</v>
      </c>
      <c r="O87" s="287">
        <f t="shared" si="42"/>
        <v>0</v>
      </c>
      <c r="P87" s="287">
        <f t="shared" si="42"/>
        <v>0</v>
      </c>
      <c r="Q87" s="287">
        <f t="shared" si="42"/>
        <v>0</v>
      </c>
      <c r="R87" s="287">
        <f t="shared" si="42"/>
        <v>0</v>
      </c>
      <c r="S87" s="80" t="e">
        <f>+R87/R$87</f>
        <v>#DIV/0!</v>
      </c>
      <c r="T87" s="287">
        <f t="shared" ref="T87:AF87" si="43">+T11+T28+T21+T85+T37+T57+T67</f>
        <v>0</v>
      </c>
      <c r="U87" s="287">
        <f t="shared" si="43"/>
        <v>0</v>
      </c>
      <c r="V87" s="287">
        <f t="shared" si="43"/>
        <v>0</v>
      </c>
      <c r="W87" s="287">
        <f t="shared" si="43"/>
        <v>0</v>
      </c>
      <c r="X87" s="287">
        <f t="shared" si="43"/>
        <v>8605.625</v>
      </c>
      <c r="Y87" s="287">
        <f t="shared" si="43"/>
        <v>8605.625</v>
      </c>
      <c r="Z87" s="287">
        <f t="shared" si="43"/>
        <v>8054.375</v>
      </c>
      <c r="AA87" s="287">
        <f t="shared" si="43"/>
        <v>8054.375</v>
      </c>
      <c r="AB87" s="287">
        <f t="shared" si="43"/>
        <v>8054.375</v>
      </c>
      <c r="AC87" s="287">
        <f t="shared" si="43"/>
        <v>8054.375</v>
      </c>
      <c r="AD87" s="287">
        <f t="shared" si="43"/>
        <v>8054.375</v>
      </c>
      <c r="AE87" s="287">
        <f t="shared" si="43"/>
        <v>8054.375</v>
      </c>
      <c r="AF87" s="287">
        <f t="shared" si="43"/>
        <v>65537.5</v>
      </c>
      <c r="AG87" s="80">
        <f>+AF87/AF$87</f>
        <v>1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</row>
    <row r="90" spans="1:33">
      <c r="A90" s="62"/>
      <c r="B90" s="154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</row>
    <row r="94" spans="1:33" ht="15">
      <c r="A94" s="62"/>
      <c r="B94" s="436"/>
      <c r="D94" s="729"/>
    </row>
    <row r="95" spans="1:33" ht="13" customHeight="1">
      <c r="A95" s="62" t="s">
        <v>221</v>
      </c>
      <c r="B95" s="436"/>
      <c r="C95" s="346" t="s">
        <v>558</v>
      </c>
      <c r="D95" s="346" t="s">
        <v>559</v>
      </c>
    </row>
    <row r="96" spans="1:33" ht="13" customHeight="1">
      <c r="A96" s="53" t="s">
        <v>233</v>
      </c>
      <c r="B96" s="436"/>
      <c r="C96" s="352"/>
      <c r="D96" s="352"/>
      <c r="F96" s="151">
        <f>$C96</f>
        <v>0</v>
      </c>
      <c r="G96" s="151">
        <f t="shared" ref="G96:Q96" si="44">$C96</f>
        <v>0</v>
      </c>
      <c r="H96" s="151">
        <f t="shared" si="44"/>
        <v>0</v>
      </c>
      <c r="I96" s="151">
        <f t="shared" si="44"/>
        <v>0</v>
      </c>
      <c r="J96" s="151">
        <f t="shared" si="44"/>
        <v>0</v>
      </c>
      <c r="K96" s="151">
        <f t="shared" si="44"/>
        <v>0</v>
      </c>
      <c r="L96" s="151">
        <f t="shared" si="44"/>
        <v>0</v>
      </c>
      <c r="M96" s="151">
        <f t="shared" si="44"/>
        <v>0</v>
      </c>
      <c r="N96" s="151">
        <f t="shared" si="44"/>
        <v>0</v>
      </c>
      <c r="O96" s="151">
        <f t="shared" si="44"/>
        <v>0</v>
      </c>
      <c r="P96" s="151">
        <f t="shared" si="44"/>
        <v>0</v>
      </c>
      <c r="Q96" s="151">
        <f t="shared" si="44"/>
        <v>0</v>
      </c>
      <c r="R96" s="75">
        <f t="shared" ref="R96:R125" si="45">SUM(F96:Q96)</f>
        <v>0</v>
      </c>
      <c r="T96" s="151">
        <f>$D96</f>
        <v>0</v>
      </c>
      <c r="U96" s="151">
        <f t="shared" ref="U96:AE96" si="46">$D96</f>
        <v>0</v>
      </c>
      <c r="V96" s="151">
        <f t="shared" si="46"/>
        <v>0</v>
      </c>
      <c r="W96" s="151">
        <f t="shared" si="46"/>
        <v>0</v>
      </c>
      <c r="X96" s="151">
        <f t="shared" si="46"/>
        <v>0</v>
      </c>
      <c r="Y96" s="151">
        <f t="shared" si="46"/>
        <v>0</v>
      </c>
      <c r="Z96" s="151">
        <f t="shared" si="46"/>
        <v>0</v>
      </c>
      <c r="AA96" s="151">
        <f t="shared" si="46"/>
        <v>0</v>
      </c>
      <c r="AB96" s="151">
        <f t="shared" si="46"/>
        <v>0</v>
      </c>
      <c r="AC96" s="151">
        <f t="shared" si="46"/>
        <v>0</v>
      </c>
      <c r="AD96" s="151">
        <f t="shared" si="46"/>
        <v>0</v>
      </c>
      <c r="AE96" s="151">
        <f t="shared" si="46"/>
        <v>0</v>
      </c>
      <c r="AF96" s="75">
        <f t="shared" ref="AF96:AF125" si="47">SUM(T96:AE96)</f>
        <v>0</v>
      </c>
    </row>
    <row r="97" spans="1:32" ht="13" customHeight="1">
      <c r="A97" s="437" t="s">
        <v>234</v>
      </c>
      <c r="B97" s="352"/>
      <c r="C97" s="352"/>
      <c r="D97" s="352"/>
      <c r="F97" s="151">
        <f t="shared" ref="F97:Q123" si="48">$C97</f>
        <v>0</v>
      </c>
      <c r="G97" s="151">
        <f t="shared" si="48"/>
        <v>0</v>
      </c>
      <c r="H97" s="151">
        <f t="shared" si="48"/>
        <v>0</v>
      </c>
      <c r="I97" s="151">
        <f t="shared" si="48"/>
        <v>0</v>
      </c>
      <c r="J97" s="151">
        <f t="shared" si="48"/>
        <v>0</v>
      </c>
      <c r="K97" s="151">
        <f t="shared" si="48"/>
        <v>0</v>
      </c>
      <c r="L97" s="151">
        <f t="shared" si="48"/>
        <v>0</v>
      </c>
      <c r="M97" s="151">
        <f t="shared" si="48"/>
        <v>0</v>
      </c>
      <c r="N97" s="151">
        <f t="shared" si="48"/>
        <v>0</v>
      </c>
      <c r="O97" s="151">
        <f t="shared" si="48"/>
        <v>0</v>
      </c>
      <c r="P97" s="151">
        <f t="shared" si="48"/>
        <v>0</v>
      </c>
      <c r="Q97" s="151">
        <f t="shared" si="48"/>
        <v>0</v>
      </c>
      <c r="R97" s="75">
        <f t="shared" si="45"/>
        <v>0</v>
      </c>
      <c r="T97" s="151">
        <f t="shared" ref="T97:AE113" si="49">$D97</f>
        <v>0</v>
      </c>
      <c r="U97" s="151">
        <f t="shared" si="49"/>
        <v>0</v>
      </c>
      <c r="V97" s="151">
        <f t="shared" si="49"/>
        <v>0</v>
      </c>
      <c r="W97" s="151">
        <f t="shared" si="49"/>
        <v>0</v>
      </c>
      <c r="X97" s="151">
        <f t="shared" si="49"/>
        <v>0</v>
      </c>
      <c r="Y97" s="151">
        <f t="shared" si="49"/>
        <v>0</v>
      </c>
      <c r="Z97" s="151">
        <f t="shared" si="49"/>
        <v>0</v>
      </c>
      <c r="AA97" s="151">
        <f t="shared" si="49"/>
        <v>0</v>
      </c>
      <c r="AB97" s="151">
        <f t="shared" si="49"/>
        <v>0</v>
      </c>
      <c r="AC97" s="151">
        <f t="shared" si="49"/>
        <v>0</v>
      </c>
      <c r="AD97" s="151">
        <f t="shared" si="49"/>
        <v>0</v>
      </c>
      <c r="AE97" s="151">
        <f t="shared" si="49"/>
        <v>0</v>
      </c>
      <c r="AF97" s="75">
        <f t="shared" si="47"/>
        <v>0</v>
      </c>
    </row>
    <row r="98" spans="1:32" ht="13" customHeight="1">
      <c r="A98" s="62"/>
      <c r="B98" s="352"/>
      <c r="C98" s="352"/>
      <c r="D98" s="352"/>
      <c r="F98" s="151">
        <f t="shared" si="48"/>
        <v>0</v>
      </c>
      <c r="G98" s="151">
        <f t="shared" si="48"/>
        <v>0</v>
      </c>
      <c r="H98" s="151">
        <f t="shared" si="48"/>
        <v>0</v>
      </c>
      <c r="I98" s="151">
        <f t="shared" si="48"/>
        <v>0</v>
      </c>
      <c r="J98" s="151">
        <f t="shared" si="48"/>
        <v>0</v>
      </c>
      <c r="K98" s="151">
        <f t="shared" si="48"/>
        <v>0</v>
      </c>
      <c r="L98" s="151">
        <f t="shared" si="48"/>
        <v>0</v>
      </c>
      <c r="M98" s="151">
        <f t="shared" si="48"/>
        <v>0</v>
      </c>
      <c r="N98" s="151">
        <f t="shared" si="48"/>
        <v>0</v>
      </c>
      <c r="O98" s="151">
        <f t="shared" si="48"/>
        <v>0</v>
      </c>
      <c r="P98" s="151">
        <f t="shared" si="48"/>
        <v>0</v>
      </c>
      <c r="Q98" s="151">
        <f t="shared" si="48"/>
        <v>0</v>
      </c>
      <c r="R98" s="75">
        <f t="shared" si="45"/>
        <v>0</v>
      </c>
      <c r="T98" s="151">
        <f t="shared" si="49"/>
        <v>0</v>
      </c>
      <c r="U98" s="151">
        <f t="shared" si="49"/>
        <v>0</v>
      </c>
      <c r="V98" s="151">
        <f t="shared" si="49"/>
        <v>0</v>
      </c>
      <c r="W98" s="151">
        <f t="shared" si="49"/>
        <v>0</v>
      </c>
      <c r="X98" s="151">
        <f t="shared" si="49"/>
        <v>0</v>
      </c>
      <c r="Y98" s="151">
        <f t="shared" si="49"/>
        <v>0</v>
      </c>
      <c r="Z98" s="151">
        <f t="shared" si="49"/>
        <v>0</v>
      </c>
      <c r="AA98" s="151">
        <f t="shared" si="49"/>
        <v>0</v>
      </c>
      <c r="AB98" s="151">
        <f t="shared" si="49"/>
        <v>0</v>
      </c>
      <c r="AC98" s="151">
        <f t="shared" si="49"/>
        <v>0</v>
      </c>
      <c r="AD98" s="151">
        <f t="shared" si="49"/>
        <v>0</v>
      </c>
      <c r="AE98" s="151">
        <f t="shared" si="49"/>
        <v>0</v>
      </c>
      <c r="AF98" s="75">
        <f t="shared" si="47"/>
        <v>0</v>
      </c>
    </row>
    <row r="99" spans="1:32" ht="13" customHeight="1">
      <c r="A99" s="62" t="s">
        <v>222</v>
      </c>
      <c r="B99" s="436"/>
      <c r="C99" s="352"/>
      <c r="D99" s="352"/>
      <c r="F99" s="151">
        <f t="shared" si="48"/>
        <v>0</v>
      </c>
      <c r="G99" s="151">
        <f t="shared" si="48"/>
        <v>0</v>
      </c>
      <c r="H99" s="151">
        <f t="shared" si="48"/>
        <v>0</v>
      </c>
      <c r="I99" s="151">
        <f t="shared" si="48"/>
        <v>0</v>
      </c>
      <c r="J99" s="151">
        <f t="shared" si="48"/>
        <v>0</v>
      </c>
      <c r="K99" s="151">
        <f t="shared" si="48"/>
        <v>0</v>
      </c>
      <c r="L99" s="151">
        <f t="shared" si="48"/>
        <v>0</v>
      </c>
      <c r="M99" s="151">
        <f t="shared" si="48"/>
        <v>0</v>
      </c>
      <c r="N99" s="151">
        <f t="shared" si="48"/>
        <v>0</v>
      </c>
      <c r="O99" s="151">
        <f t="shared" si="48"/>
        <v>0</v>
      </c>
      <c r="P99" s="151">
        <f t="shared" si="48"/>
        <v>0</v>
      </c>
      <c r="Q99" s="151">
        <f t="shared" si="48"/>
        <v>0</v>
      </c>
      <c r="R99" s="75">
        <f t="shared" si="45"/>
        <v>0</v>
      </c>
      <c r="T99" s="151">
        <f t="shared" si="49"/>
        <v>0</v>
      </c>
      <c r="U99" s="151">
        <f t="shared" si="49"/>
        <v>0</v>
      </c>
      <c r="V99" s="151">
        <f t="shared" si="49"/>
        <v>0</v>
      </c>
      <c r="W99" s="151">
        <f t="shared" si="49"/>
        <v>0</v>
      </c>
      <c r="X99" s="151">
        <f t="shared" si="49"/>
        <v>0</v>
      </c>
      <c r="Y99" s="151">
        <f t="shared" si="49"/>
        <v>0</v>
      </c>
      <c r="Z99" s="151">
        <f t="shared" si="49"/>
        <v>0</v>
      </c>
      <c r="AA99" s="151">
        <f t="shared" si="49"/>
        <v>0</v>
      </c>
      <c r="AB99" s="151">
        <f t="shared" si="49"/>
        <v>0</v>
      </c>
      <c r="AC99" s="151">
        <f t="shared" si="49"/>
        <v>0</v>
      </c>
      <c r="AD99" s="151">
        <f t="shared" si="49"/>
        <v>0</v>
      </c>
      <c r="AE99" s="151">
        <f t="shared" si="49"/>
        <v>0</v>
      </c>
      <c r="AF99" s="75">
        <f t="shared" si="47"/>
        <v>0</v>
      </c>
    </row>
    <row r="100" spans="1:32" ht="13" customHeight="1">
      <c r="A100" s="437" t="s">
        <v>235</v>
      </c>
      <c r="B100" s="436"/>
      <c r="C100" s="352"/>
      <c r="D100" s="352"/>
      <c r="F100" s="151">
        <f t="shared" si="48"/>
        <v>0</v>
      </c>
      <c r="G100" s="151">
        <f t="shared" si="48"/>
        <v>0</v>
      </c>
      <c r="H100" s="151">
        <f t="shared" si="48"/>
        <v>0</v>
      </c>
      <c r="I100" s="151">
        <f t="shared" si="48"/>
        <v>0</v>
      </c>
      <c r="J100" s="151">
        <f t="shared" si="48"/>
        <v>0</v>
      </c>
      <c r="K100" s="151">
        <f t="shared" si="48"/>
        <v>0</v>
      </c>
      <c r="L100" s="151">
        <f t="shared" si="48"/>
        <v>0</v>
      </c>
      <c r="M100" s="151">
        <f t="shared" si="48"/>
        <v>0</v>
      </c>
      <c r="N100" s="151">
        <f t="shared" si="48"/>
        <v>0</v>
      </c>
      <c r="O100" s="151">
        <f t="shared" si="48"/>
        <v>0</v>
      </c>
      <c r="P100" s="151">
        <f t="shared" si="48"/>
        <v>0</v>
      </c>
      <c r="Q100" s="151">
        <f t="shared" si="48"/>
        <v>0</v>
      </c>
      <c r="R100" s="75">
        <f t="shared" si="45"/>
        <v>0</v>
      </c>
      <c r="T100" s="151">
        <f t="shared" si="49"/>
        <v>0</v>
      </c>
      <c r="U100" s="151">
        <f t="shared" si="49"/>
        <v>0</v>
      </c>
      <c r="V100" s="151">
        <f t="shared" si="49"/>
        <v>0</v>
      </c>
      <c r="W100" s="151">
        <f t="shared" si="49"/>
        <v>0</v>
      </c>
      <c r="X100" s="151">
        <f t="shared" si="49"/>
        <v>0</v>
      </c>
      <c r="Y100" s="151">
        <f t="shared" si="49"/>
        <v>0</v>
      </c>
      <c r="Z100" s="151">
        <f t="shared" si="49"/>
        <v>0</v>
      </c>
      <c r="AA100" s="151">
        <f t="shared" si="49"/>
        <v>0</v>
      </c>
      <c r="AB100" s="151">
        <f t="shared" si="49"/>
        <v>0</v>
      </c>
      <c r="AC100" s="151">
        <f t="shared" si="49"/>
        <v>0</v>
      </c>
      <c r="AD100" s="151">
        <f t="shared" si="49"/>
        <v>0</v>
      </c>
      <c r="AE100" s="151">
        <f t="shared" si="49"/>
        <v>0</v>
      </c>
      <c r="AF100" s="75">
        <f t="shared" si="47"/>
        <v>0</v>
      </c>
    </row>
    <row r="101" spans="1:32" ht="13" customHeight="1">
      <c r="A101" s="53" t="s">
        <v>372</v>
      </c>
      <c r="B101" s="352"/>
      <c r="C101" s="352"/>
      <c r="D101" s="352"/>
      <c r="F101" s="151">
        <f t="shared" si="48"/>
        <v>0</v>
      </c>
      <c r="G101" s="151">
        <f t="shared" si="48"/>
        <v>0</v>
      </c>
      <c r="H101" s="151">
        <f t="shared" si="48"/>
        <v>0</v>
      </c>
      <c r="I101" s="151">
        <f t="shared" si="48"/>
        <v>0</v>
      </c>
      <c r="J101" s="151">
        <f t="shared" si="48"/>
        <v>0</v>
      </c>
      <c r="K101" s="151">
        <f t="shared" si="48"/>
        <v>0</v>
      </c>
      <c r="L101" s="151">
        <f t="shared" si="48"/>
        <v>0</v>
      </c>
      <c r="M101" s="151">
        <f t="shared" si="48"/>
        <v>0</v>
      </c>
      <c r="N101" s="151">
        <f t="shared" si="48"/>
        <v>0</v>
      </c>
      <c r="O101" s="151">
        <f t="shared" si="48"/>
        <v>0</v>
      </c>
      <c r="P101" s="151">
        <f t="shared" si="48"/>
        <v>0</v>
      </c>
      <c r="Q101" s="151">
        <f t="shared" si="48"/>
        <v>0</v>
      </c>
      <c r="R101" s="75">
        <f t="shared" si="45"/>
        <v>0</v>
      </c>
      <c r="T101" s="151">
        <f t="shared" si="49"/>
        <v>0</v>
      </c>
      <c r="U101" s="151">
        <f t="shared" si="49"/>
        <v>0</v>
      </c>
      <c r="V101" s="151">
        <f t="shared" si="49"/>
        <v>0</v>
      </c>
      <c r="W101" s="151">
        <f t="shared" si="49"/>
        <v>0</v>
      </c>
      <c r="X101" s="151">
        <f t="shared" si="49"/>
        <v>0</v>
      </c>
      <c r="Y101" s="151">
        <f t="shared" si="49"/>
        <v>0</v>
      </c>
      <c r="Z101" s="151">
        <f t="shared" si="49"/>
        <v>0</v>
      </c>
      <c r="AA101" s="151">
        <f t="shared" si="49"/>
        <v>0</v>
      </c>
      <c r="AB101" s="151">
        <f t="shared" si="49"/>
        <v>0</v>
      </c>
      <c r="AC101" s="151">
        <f t="shared" si="49"/>
        <v>0</v>
      </c>
      <c r="AD101" s="151">
        <f t="shared" si="49"/>
        <v>0</v>
      </c>
      <c r="AE101" s="151">
        <f t="shared" si="49"/>
        <v>0</v>
      </c>
      <c r="AF101" s="75">
        <f t="shared" si="47"/>
        <v>0</v>
      </c>
    </row>
    <row r="102" spans="1:32">
      <c r="A102" s="62"/>
      <c r="B102" s="352"/>
      <c r="C102" s="352"/>
      <c r="D102" s="352"/>
      <c r="F102" s="151">
        <f t="shared" si="48"/>
        <v>0</v>
      </c>
      <c r="G102" s="151">
        <f t="shared" si="48"/>
        <v>0</v>
      </c>
      <c r="H102" s="151">
        <f t="shared" si="48"/>
        <v>0</v>
      </c>
      <c r="I102" s="151">
        <f t="shared" si="48"/>
        <v>0</v>
      </c>
      <c r="J102" s="151">
        <f t="shared" si="48"/>
        <v>0</v>
      </c>
      <c r="K102" s="151">
        <f t="shared" si="48"/>
        <v>0</v>
      </c>
      <c r="L102" s="151">
        <f t="shared" si="48"/>
        <v>0</v>
      </c>
      <c r="M102" s="151">
        <f t="shared" si="48"/>
        <v>0</v>
      </c>
      <c r="N102" s="151">
        <f t="shared" si="48"/>
        <v>0</v>
      </c>
      <c r="O102" s="151">
        <f t="shared" si="48"/>
        <v>0</v>
      </c>
      <c r="P102" s="151">
        <f t="shared" si="48"/>
        <v>0</v>
      </c>
      <c r="Q102" s="151">
        <f t="shared" si="48"/>
        <v>0</v>
      </c>
      <c r="R102" s="75">
        <f t="shared" si="45"/>
        <v>0</v>
      </c>
      <c r="T102" s="151">
        <f t="shared" si="49"/>
        <v>0</v>
      </c>
      <c r="U102" s="151">
        <f t="shared" si="49"/>
        <v>0</v>
      </c>
      <c r="V102" s="151">
        <f t="shared" si="49"/>
        <v>0</v>
      </c>
      <c r="W102" s="151">
        <f t="shared" si="49"/>
        <v>0</v>
      </c>
      <c r="X102" s="151">
        <f t="shared" si="49"/>
        <v>0</v>
      </c>
      <c r="Y102" s="151">
        <f t="shared" si="49"/>
        <v>0</v>
      </c>
      <c r="Z102" s="151">
        <f t="shared" si="49"/>
        <v>0</v>
      </c>
      <c r="AA102" s="151">
        <f t="shared" si="49"/>
        <v>0</v>
      </c>
      <c r="AB102" s="151">
        <f t="shared" si="49"/>
        <v>0</v>
      </c>
      <c r="AC102" s="151">
        <f t="shared" si="49"/>
        <v>0</v>
      </c>
      <c r="AD102" s="151">
        <f t="shared" si="49"/>
        <v>0</v>
      </c>
      <c r="AE102" s="151">
        <f t="shared" si="49"/>
        <v>0</v>
      </c>
      <c r="AF102" s="75">
        <f t="shared" si="47"/>
        <v>0</v>
      </c>
    </row>
    <row r="103" spans="1:32">
      <c r="A103" s="62" t="s">
        <v>223</v>
      </c>
      <c r="B103" s="352"/>
      <c r="C103" s="352"/>
      <c r="D103" s="352"/>
      <c r="F103" s="151">
        <f t="shared" si="48"/>
        <v>0</v>
      </c>
      <c r="G103" s="151">
        <f t="shared" si="48"/>
        <v>0</v>
      </c>
      <c r="H103" s="151">
        <f t="shared" si="48"/>
        <v>0</v>
      </c>
      <c r="I103" s="151">
        <f t="shared" si="48"/>
        <v>0</v>
      </c>
      <c r="J103" s="151">
        <f t="shared" si="48"/>
        <v>0</v>
      </c>
      <c r="K103" s="151">
        <f t="shared" si="48"/>
        <v>0</v>
      </c>
      <c r="L103" s="151">
        <f t="shared" si="48"/>
        <v>0</v>
      </c>
      <c r="M103" s="151">
        <f t="shared" si="48"/>
        <v>0</v>
      </c>
      <c r="N103" s="151">
        <f t="shared" si="48"/>
        <v>0</v>
      </c>
      <c r="O103" s="151">
        <f t="shared" si="48"/>
        <v>0</v>
      </c>
      <c r="P103" s="151">
        <f t="shared" si="48"/>
        <v>0</v>
      </c>
      <c r="Q103" s="151">
        <f t="shared" si="48"/>
        <v>0</v>
      </c>
      <c r="R103" s="75">
        <f t="shared" si="45"/>
        <v>0</v>
      </c>
      <c r="T103" s="151">
        <f t="shared" si="49"/>
        <v>0</v>
      </c>
      <c r="U103" s="151">
        <f t="shared" si="49"/>
        <v>0</v>
      </c>
      <c r="V103" s="151">
        <f t="shared" si="49"/>
        <v>0</v>
      </c>
      <c r="W103" s="151">
        <f t="shared" si="49"/>
        <v>0</v>
      </c>
      <c r="X103" s="151">
        <f t="shared" si="49"/>
        <v>0</v>
      </c>
      <c r="Y103" s="151">
        <f t="shared" si="49"/>
        <v>0</v>
      </c>
      <c r="Z103" s="151">
        <f t="shared" si="49"/>
        <v>0</v>
      </c>
      <c r="AA103" s="151">
        <f t="shared" si="49"/>
        <v>0</v>
      </c>
      <c r="AB103" s="151">
        <f t="shared" si="49"/>
        <v>0</v>
      </c>
      <c r="AC103" s="151">
        <f t="shared" si="49"/>
        <v>0</v>
      </c>
      <c r="AD103" s="151">
        <f t="shared" si="49"/>
        <v>0</v>
      </c>
      <c r="AE103" s="151">
        <f t="shared" si="49"/>
        <v>0</v>
      </c>
      <c r="AF103" s="75">
        <f t="shared" si="47"/>
        <v>0</v>
      </c>
    </row>
    <row r="104" spans="1:32">
      <c r="A104" s="53" t="s">
        <v>236</v>
      </c>
      <c r="B104" s="352"/>
      <c r="C104" s="352"/>
      <c r="D104" s="352"/>
      <c r="F104" s="151">
        <f t="shared" si="48"/>
        <v>0</v>
      </c>
      <c r="G104" s="151">
        <f t="shared" si="48"/>
        <v>0</v>
      </c>
      <c r="H104" s="151">
        <f t="shared" si="48"/>
        <v>0</v>
      </c>
      <c r="I104" s="151">
        <f t="shared" si="48"/>
        <v>0</v>
      </c>
      <c r="J104" s="151">
        <f t="shared" si="48"/>
        <v>0</v>
      </c>
      <c r="K104" s="151">
        <f t="shared" si="48"/>
        <v>0</v>
      </c>
      <c r="L104" s="151">
        <f t="shared" si="48"/>
        <v>0</v>
      </c>
      <c r="M104" s="151">
        <f t="shared" si="48"/>
        <v>0</v>
      </c>
      <c r="N104" s="151">
        <f t="shared" si="48"/>
        <v>0</v>
      </c>
      <c r="O104" s="151">
        <f t="shared" si="48"/>
        <v>0</v>
      </c>
      <c r="P104" s="151">
        <f t="shared" si="48"/>
        <v>0</v>
      </c>
      <c r="Q104" s="151">
        <f t="shared" si="48"/>
        <v>0</v>
      </c>
      <c r="R104" s="75">
        <f t="shared" si="45"/>
        <v>0</v>
      </c>
      <c r="T104" s="151">
        <f t="shared" si="49"/>
        <v>0</v>
      </c>
      <c r="U104" s="151">
        <f t="shared" si="49"/>
        <v>0</v>
      </c>
      <c r="V104" s="151">
        <f t="shared" si="49"/>
        <v>0</v>
      </c>
      <c r="W104" s="151">
        <f t="shared" si="49"/>
        <v>0</v>
      </c>
      <c r="X104" s="151">
        <f t="shared" si="49"/>
        <v>0</v>
      </c>
      <c r="Y104" s="151">
        <f t="shared" si="49"/>
        <v>0</v>
      </c>
      <c r="Z104" s="151">
        <f t="shared" si="49"/>
        <v>0</v>
      </c>
      <c r="AA104" s="151">
        <f t="shared" si="49"/>
        <v>0</v>
      </c>
      <c r="AB104" s="151">
        <f t="shared" si="49"/>
        <v>0</v>
      </c>
      <c r="AC104" s="151">
        <f t="shared" si="49"/>
        <v>0</v>
      </c>
      <c r="AD104" s="151">
        <f t="shared" si="49"/>
        <v>0</v>
      </c>
      <c r="AE104" s="151">
        <f t="shared" si="49"/>
        <v>0</v>
      </c>
      <c r="AF104" s="75">
        <f t="shared" si="47"/>
        <v>0</v>
      </c>
    </row>
    <row r="105" spans="1:32">
      <c r="B105" s="352"/>
      <c r="C105" s="352"/>
      <c r="D105" s="352"/>
      <c r="F105" s="151">
        <f t="shared" si="48"/>
        <v>0</v>
      </c>
      <c r="G105" s="151">
        <f t="shared" si="48"/>
        <v>0</v>
      </c>
      <c r="H105" s="151">
        <f t="shared" si="48"/>
        <v>0</v>
      </c>
      <c r="I105" s="151">
        <f t="shared" si="48"/>
        <v>0</v>
      </c>
      <c r="J105" s="151">
        <f t="shared" si="48"/>
        <v>0</v>
      </c>
      <c r="K105" s="151">
        <f t="shared" si="48"/>
        <v>0</v>
      </c>
      <c r="L105" s="151">
        <f t="shared" si="48"/>
        <v>0</v>
      </c>
      <c r="M105" s="151">
        <f t="shared" si="48"/>
        <v>0</v>
      </c>
      <c r="N105" s="151">
        <f t="shared" si="48"/>
        <v>0</v>
      </c>
      <c r="O105" s="151">
        <f t="shared" si="48"/>
        <v>0</v>
      </c>
      <c r="P105" s="151">
        <f t="shared" si="48"/>
        <v>0</v>
      </c>
      <c r="Q105" s="151">
        <f t="shared" si="48"/>
        <v>0</v>
      </c>
      <c r="R105" s="75">
        <f t="shared" si="45"/>
        <v>0</v>
      </c>
      <c r="T105" s="151">
        <f t="shared" si="49"/>
        <v>0</v>
      </c>
      <c r="U105" s="151">
        <f t="shared" si="49"/>
        <v>0</v>
      </c>
      <c r="V105" s="151">
        <f t="shared" si="49"/>
        <v>0</v>
      </c>
      <c r="W105" s="151">
        <f t="shared" si="49"/>
        <v>0</v>
      </c>
      <c r="X105" s="151">
        <f t="shared" si="49"/>
        <v>0</v>
      </c>
      <c r="Y105" s="151">
        <f t="shared" si="49"/>
        <v>0</v>
      </c>
      <c r="Z105" s="151">
        <f t="shared" si="49"/>
        <v>0</v>
      </c>
      <c r="AA105" s="151">
        <f t="shared" si="49"/>
        <v>0</v>
      </c>
      <c r="AB105" s="151">
        <f t="shared" si="49"/>
        <v>0</v>
      </c>
      <c r="AC105" s="151">
        <f t="shared" si="49"/>
        <v>0</v>
      </c>
      <c r="AD105" s="151">
        <f t="shared" si="49"/>
        <v>0</v>
      </c>
      <c r="AE105" s="151">
        <f t="shared" si="49"/>
        <v>0</v>
      </c>
      <c r="AF105" s="75">
        <f t="shared" si="47"/>
        <v>0</v>
      </c>
    </row>
    <row r="106" spans="1:32">
      <c r="A106" s="62"/>
      <c r="B106" s="352"/>
      <c r="C106" s="352"/>
      <c r="D106" s="352"/>
      <c r="F106" s="151">
        <f t="shared" si="48"/>
        <v>0</v>
      </c>
      <c r="G106" s="151">
        <f t="shared" si="48"/>
        <v>0</v>
      </c>
      <c r="H106" s="151">
        <f t="shared" si="48"/>
        <v>0</v>
      </c>
      <c r="I106" s="151">
        <f t="shared" si="48"/>
        <v>0</v>
      </c>
      <c r="J106" s="151">
        <f t="shared" si="48"/>
        <v>0</v>
      </c>
      <c r="K106" s="151">
        <f t="shared" si="48"/>
        <v>0</v>
      </c>
      <c r="L106" s="151">
        <f t="shared" si="48"/>
        <v>0</v>
      </c>
      <c r="M106" s="151">
        <f t="shared" si="48"/>
        <v>0</v>
      </c>
      <c r="N106" s="151">
        <f t="shared" si="48"/>
        <v>0</v>
      </c>
      <c r="O106" s="151">
        <f t="shared" si="48"/>
        <v>0</v>
      </c>
      <c r="P106" s="151">
        <f t="shared" si="48"/>
        <v>0</v>
      </c>
      <c r="Q106" s="151">
        <f t="shared" si="48"/>
        <v>0</v>
      </c>
      <c r="R106" s="75">
        <f t="shared" si="45"/>
        <v>0</v>
      </c>
      <c r="T106" s="151">
        <f t="shared" si="49"/>
        <v>0</v>
      </c>
      <c r="U106" s="151">
        <f t="shared" si="49"/>
        <v>0</v>
      </c>
      <c r="V106" s="151">
        <f t="shared" si="49"/>
        <v>0</v>
      </c>
      <c r="W106" s="151">
        <f t="shared" si="49"/>
        <v>0</v>
      </c>
      <c r="X106" s="151">
        <f t="shared" si="49"/>
        <v>0</v>
      </c>
      <c r="Y106" s="151">
        <f t="shared" si="49"/>
        <v>0</v>
      </c>
      <c r="Z106" s="151">
        <f t="shared" si="49"/>
        <v>0</v>
      </c>
      <c r="AA106" s="151">
        <f t="shared" si="49"/>
        <v>0</v>
      </c>
      <c r="AB106" s="151">
        <f t="shared" si="49"/>
        <v>0</v>
      </c>
      <c r="AC106" s="151">
        <f t="shared" si="49"/>
        <v>0</v>
      </c>
      <c r="AD106" s="151">
        <f t="shared" si="49"/>
        <v>0</v>
      </c>
      <c r="AE106" s="151">
        <f t="shared" si="49"/>
        <v>0</v>
      </c>
      <c r="AF106" s="75">
        <f t="shared" si="47"/>
        <v>0</v>
      </c>
    </row>
    <row r="107" spans="1:32">
      <c r="A107" s="62" t="s">
        <v>224</v>
      </c>
      <c r="B107" s="352"/>
      <c r="C107" s="352"/>
      <c r="D107" s="352"/>
      <c r="F107" s="151">
        <f t="shared" si="48"/>
        <v>0</v>
      </c>
      <c r="G107" s="151">
        <f t="shared" si="48"/>
        <v>0</v>
      </c>
      <c r="H107" s="151">
        <f t="shared" si="48"/>
        <v>0</v>
      </c>
      <c r="I107" s="151">
        <f t="shared" si="48"/>
        <v>0</v>
      </c>
      <c r="J107" s="151">
        <f t="shared" si="48"/>
        <v>0</v>
      </c>
      <c r="K107" s="151">
        <f t="shared" si="48"/>
        <v>0</v>
      </c>
      <c r="L107" s="151">
        <f t="shared" si="48"/>
        <v>0</v>
      </c>
      <c r="M107" s="151">
        <f t="shared" si="48"/>
        <v>0</v>
      </c>
      <c r="N107" s="151">
        <f t="shared" si="48"/>
        <v>0</v>
      </c>
      <c r="O107" s="151">
        <f t="shared" si="48"/>
        <v>0</v>
      </c>
      <c r="P107" s="151">
        <f t="shared" si="48"/>
        <v>0</v>
      </c>
      <c r="Q107" s="151">
        <f t="shared" si="48"/>
        <v>0</v>
      </c>
      <c r="R107" s="75">
        <f t="shared" si="45"/>
        <v>0</v>
      </c>
      <c r="T107" s="151">
        <f t="shared" si="49"/>
        <v>0</v>
      </c>
      <c r="U107" s="151">
        <f t="shared" si="49"/>
        <v>0</v>
      </c>
      <c r="V107" s="151">
        <f t="shared" si="49"/>
        <v>0</v>
      </c>
      <c r="W107" s="151">
        <f t="shared" si="49"/>
        <v>0</v>
      </c>
      <c r="X107" s="151">
        <f t="shared" si="49"/>
        <v>0</v>
      </c>
      <c r="Y107" s="151">
        <f t="shared" si="49"/>
        <v>0</v>
      </c>
      <c r="Z107" s="151">
        <f t="shared" si="49"/>
        <v>0</v>
      </c>
      <c r="AA107" s="151">
        <f t="shared" si="49"/>
        <v>0</v>
      </c>
      <c r="AB107" s="151">
        <f t="shared" si="49"/>
        <v>0</v>
      </c>
      <c r="AC107" s="151">
        <f t="shared" si="49"/>
        <v>0</v>
      </c>
      <c r="AD107" s="151">
        <f t="shared" si="49"/>
        <v>0</v>
      </c>
      <c r="AE107" s="151">
        <f t="shared" si="49"/>
        <v>0</v>
      </c>
      <c r="AF107" s="75">
        <f t="shared" si="47"/>
        <v>0</v>
      </c>
    </row>
    <row r="108" spans="1:32" ht="15">
      <c r="A108" s="437" t="s">
        <v>237</v>
      </c>
      <c r="B108" s="352"/>
      <c r="C108" s="352"/>
      <c r="D108" s="352"/>
      <c r="F108" s="151">
        <f t="shared" si="48"/>
        <v>0</v>
      </c>
      <c r="G108" s="151">
        <f t="shared" si="48"/>
        <v>0</v>
      </c>
      <c r="H108" s="151">
        <f t="shared" si="48"/>
        <v>0</v>
      </c>
      <c r="I108" s="151">
        <f t="shared" si="48"/>
        <v>0</v>
      </c>
      <c r="J108" s="151">
        <f t="shared" si="48"/>
        <v>0</v>
      </c>
      <c r="K108" s="151">
        <f t="shared" si="48"/>
        <v>0</v>
      </c>
      <c r="L108" s="151">
        <f t="shared" si="48"/>
        <v>0</v>
      </c>
      <c r="M108" s="151">
        <f t="shared" si="48"/>
        <v>0</v>
      </c>
      <c r="N108" s="151">
        <f t="shared" si="48"/>
        <v>0</v>
      </c>
      <c r="O108" s="151">
        <f t="shared" si="48"/>
        <v>0</v>
      </c>
      <c r="P108" s="151">
        <f t="shared" si="48"/>
        <v>0</v>
      </c>
      <c r="Q108" s="151">
        <f t="shared" si="48"/>
        <v>0</v>
      </c>
      <c r="R108" s="75">
        <f t="shared" si="45"/>
        <v>0</v>
      </c>
      <c r="T108" s="151">
        <f t="shared" si="49"/>
        <v>0</v>
      </c>
      <c r="U108" s="151">
        <f t="shared" si="49"/>
        <v>0</v>
      </c>
      <c r="V108" s="151">
        <f t="shared" si="49"/>
        <v>0</v>
      </c>
      <c r="W108" s="151">
        <f t="shared" si="49"/>
        <v>0</v>
      </c>
      <c r="X108" s="151">
        <f t="shared" si="49"/>
        <v>0</v>
      </c>
      <c r="Y108" s="151">
        <f t="shared" si="49"/>
        <v>0</v>
      </c>
      <c r="Z108" s="151">
        <f t="shared" si="49"/>
        <v>0</v>
      </c>
      <c r="AA108" s="151">
        <f t="shared" si="49"/>
        <v>0</v>
      </c>
      <c r="AB108" s="151">
        <f t="shared" si="49"/>
        <v>0</v>
      </c>
      <c r="AC108" s="151">
        <f t="shared" si="49"/>
        <v>0</v>
      </c>
      <c r="AD108" s="151">
        <f t="shared" si="49"/>
        <v>0</v>
      </c>
      <c r="AE108" s="151">
        <f t="shared" si="49"/>
        <v>0</v>
      </c>
      <c r="AF108" s="75">
        <f t="shared" si="47"/>
        <v>0</v>
      </c>
    </row>
    <row r="109" spans="1:32">
      <c r="A109" s="53" t="s">
        <v>238</v>
      </c>
      <c r="B109" s="352"/>
      <c r="C109" s="352"/>
      <c r="D109" s="352"/>
      <c r="F109" s="151">
        <f t="shared" si="48"/>
        <v>0</v>
      </c>
      <c r="G109" s="151">
        <f t="shared" si="48"/>
        <v>0</v>
      </c>
      <c r="H109" s="151">
        <f t="shared" si="48"/>
        <v>0</v>
      </c>
      <c r="I109" s="151">
        <f t="shared" si="48"/>
        <v>0</v>
      </c>
      <c r="J109" s="151">
        <f t="shared" si="48"/>
        <v>0</v>
      </c>
      <c r="K109" s="151">
        <f t="shared" si="48"/>
        <v>0</v>
      </c>
      <c r="L109" s="151">
        <f t="shared" si="48"/>
        <v>0</v>
      </c>
      <c r="M109" s="151">
        <f t="shared" si="48"/>
        <v>0</v>
      </c>
      <c r="N109" s="151">
        <f t="shared" si="48"/>
        <v>0</v>
      </c>
      <c r="O109" s="151">
        <f t="shared" si="48"/>
        <v>0</v>
      </c>
      <c r="P109" s="151">
        <f t="shared" si="48"/>
        <v>0</v>
      </c>
      <c r="Q109" s="151">
        <f t="shared" si="48"/>
        <v>0</v>
      </c>
      <c r="R109" s="75">
        <f t="shared" si="45"/>
        <v>0</v>
      </c>
      <c r="T109" s="151">
        <f t="shared" si="49"/>
        <v>0</v>
      </c>
      <c r="U109" s="151">
        <f t="shared" si="49"/>
        <v>0</v>
      </c>
      <c r="V109" s="151">
        <f t="shared" si="49"/>
        <v>0</v>
      </c>
      <c r="W109" s="151">
        <f t="shared" si="49"/>
        <v>0</v>
      </c>
      <c r="X109" s="151">
        <f t="shared" si="49"/>
        <v>0</v>
      </c>
      <c r="Y109" s="151">
        <f t="shared" si="49"/>
        <v>0</v>
      </c>
      <c r="Z109" s="151">
        <f t="shared" si="49"/>
        <v>0</v>
      </c>
      <c r="AA109" s="151">
        <f t="shared" si="49"/>
        <v>0</v>
      </c>
      <c r="AB109" s="151">
        <f t="shared" si="49"/>
        <v>0</v>
      </c>
      <c r="AC109" s="151">
        <f t="shared" si="49"/>
        <v>0</v>
      </c>
      <c r="AD109" s="151">
        <f t="shared" si="49"/>
        <v>0</v>
      </c>
      <c r="AE109" s="151">
        <f t="shared" si="49"/>
        <v>0</v>
      </c>
      <c r="AF109" s="75">
        <f t="shared" si="47"/>
        <v>0</v>
      </c>
    </row>
    <row r="110" spans="1:32">
      <c r="A110" s="62"/>
      <c r="B110" s="352"/>
      <c r="C110" s="352"/>
      <c r="D110" s="352"/>
      <c r="F110" s="151">
        <f t="shared" si="48"/>
        <v>0</v>
      </c>
      <c r="G110" s="151">
        <f t="shared" si="48"/>
        <v>0</v>
      </c>
      <c r="H110" s="151">
        <f t="shared" si="48"/>
        <v>0</v>
      </c>
      <c r="I110" s="151">
        <f t="shared" si="48"/>
        <v>0</v>
      </c>
      <c r="J110" s="151">
        <f t="shared" si="48"/>
        <v>0</v>
      </c>
      <c r="K110" s="151">
        <f t="shared" si="48"/>
        <v>0</v>
      </c>
      <c r="L110" s="151">
        <f t="shared" si="48"/>
        <v>0</v>
      </c>
      <c r="M110" s="151">
        <f t="shared" si="48"/>
        <v>0</v>
      </c>
      <c r="N110" s="151">
        <f t="shared" si="48"/>
        <v>0</v>
      </c>
      <c r="O110" s="151">
        <f t="shared" si="48"/>
        <v>0</v>
      </c>
      <c r="P110" s="151">
        <f t="shared" si="48"/>
        <v>0</v>
      </c>
      <c r="Q110" s="151">
        <f t="shared" si="48"/>
        <v>0</v>
      </c>
      <c r="R110" s="75">
        <f t="shared" si="45"/>
        <v>0</v>
      </c>
      <c r="T110" s="151">
        <f t="shared" si="49"/>
        <v>0</v>
      </c>
      <c r="U110" s="151">
        <f t="shared" si="49"/>
        <v>0</v>
      </c>
      <c r="V110" s="151">
        <f t="shared" si="49"/>
        <v>0</v>
      </c>
      <c r="W110" s="151">
        <f t="shared" si="49"/>
        <v>0</v>
      </c>
      <c r="X110" s="151">
        <f t="shared" si="49"/>
        <v>0</v>
      </c>
      <c r="Y110" s="151">
        <f t="shared" si="49"/>
        <v>0</v>
      </c>
      <c r="Z110" s="151">
        <f t="shared" si="49"/>
        <v>0</v>
      </c>
      <c r="AA110" s="151">
        <f t="shared" si="49"/>
        <v>0</v>
      </c>
      <c r="AB110" s="151">
        <f t="shared" si="49"/>
        <v>0</v>
      </c>
      <c r="AC110" s="151">
        <f t="shared" si="49"/>
        <v>0</v>
      </c>
      <c r="AD110" s="151">
        <f t="shared" si="49"/>
        <v>0</v>
      </c>
      <c r="AE110" s="151">
        <f t="shared" si="49"/>
        <v>0</v>
      </c>
      <c r="AF110" s="75">
        <f t="shared" si="47"/>
        <v>0</v>
      </c>
    </row>
    <row r="111" spans="1:32">
      <c r="A111" s="62"/>
      <c r="B111" s="352"/>
      <c r="C111" s="352"/>
      <c r="D111" s="352"/>
      <c r="F111" s="151">
        <f t="shared" si="48"/>
        <v>0</v>
      </c>
      <c r="G111" s="151">
        <f t="shared" si="48"/>
        <v>0</v>
      </c>
      <c r="H111" s="151">
        <f t="shared" si="48"/>
        <v>0</v>
      </c>
      <c r="I111" s="151">
        <f t="shared" si="48"/>
        <v>0</v>
      </c>
      <c r="J111" s="151">
        <f t="shared" si="48"/>
        <v>0</v>
      </c>
      <c r="K111" s="151">
        <f t="shared" si="48"/>
        <v>0</v>
      </c>
      <c r="L111" s="151">
        <f t="shared" si="48"/>
        <v>0</v>
      </c>
      <c r="M111" s="151">
        <f t="shared" si="48"/>
        <v>0</v>
      </c>
      <c r="N111" s="151">
        <f t="shared" si="48"/>
        <v>0</v>
      </c>
      <c r="O111" s="151">
        <f t="shared" si="48"/>
        <v>0</v>
      </c>
      <c r="P111" s="151">
        <f t="shared" si="48"/>
        <v>0</v>
      </c>
      <c r="Q111" s="151">
        <f t="shared" si="48"/>
        <v>0</v>
      </c>
      <c r="R111" s="75">
        <f t="shared" si="45"/>
        <v>0</v>
      </c>
      <c r="T111" s="151">
        <f t="shared" si="49"/>
        <v>0</v>
      </c>
      <c r="U111" s="151">
        <f t="shared" si="49"/>
        <v>0</v>
      </c>
      <c r="V111" s="151">
        <f t="shared" si="49"/>
        <v>0</v>
      </c>
      <c r="W111" s="151">
        <f t="shared" si="49"/>
        <v>0</v>
      </c>
      <c r="X111" s="151">
        <f t="shared" si="49"/>
        <v>0</v>
      </c>
      <c r="Y111" s="151">
        <f t="shared" si="49"/>
        <v>0</v>
      </c>
      <c r="Z111" s="151">
        <f t="shared" si="49"/>
        <v>0</v>
      </c>
      <c r="AA111" s="151">
        <f t="shared" si="49"/>
        <v>0</v>
      </c>
      <c r="AB111" s="151">
        <f t="shared" si="49"/>
        <v>0</v>
      </c>
      <c r="AC111" s="151">
        <f t="shared" si="49"/>
        <v>0</v>
      </c>
      <c r="AD111" s="151">
        <f t="shared" si="49"/>
        <v>0</v>
      </c>
      <c r="AE111" s="151">
        <f t="shared" si="49"/>
        <v>0</v>
      </c>
      <c r="AF111" s="75">
        <f t="shared" si="47"/>
        <v>0</v>
      </c>
    </row>
    <row r="112" spans="1:32">
      <c r="A112" s="62" t="s">
        <v>239</v>
      </c>
      <c r="B112" s="352"/>
      <c r="C112" s="352"/>
      <c r="D112" s="352"/>
      <c r="F112" s="151">
        <f t="shared" si="48"/>
        <v>0</v>
      </c>
      <c r="G112" s="151">
        <f t="shared" si="48"/>
        <v>0</v>
      </c>
      <c r="H112" s="151">
        <f t="shared" si="48"/>
        <v>0</v>
      </c>
      <c r="I112" s="151">
        <f t="shared" si="48"/>
        <v>0</v>
      </c>
      <c r="J112" s="151">
        <f t="shared" si="48"/>
        <v>0</v>
      </c>
      <c r="K112" s="151">
        <f t="shared" si="48"/>
        <v>0</v>
      </c>
      <c r="L112" s="151">
        <f t="shared" si="48"/>
        <v>0</v>
      </c>
      <c r="M112" s="151">
        <f t="shared" si="48"/>
        <v>0</v>
      </c>
      <c r="N112" s="151">
        <f t="shared" si="48"/>
        <v>0</v>
      </c>
      <c r="O112" s="151">
        <f t="shared" si="48"/>
        <v>0</v>
      </c>
      <c r="P112" s="151">
        <f t="shared" si="48"/>
        <v>0</v>
      </c>
      <c r="Q112" s="151">
        <f t="shared" si="48"/>
        <v>0</v>
      </c>
      <c r="R112" s="75">
        <f t="shared" si="45"/>
        <v>0</v>
      </c>
      <c r="T112" s="151">
        <f t="shared" si="49"/>
        <v>0</v>
      </c>
      <c r="U112" s="151">
        <f t="shared" si="49"/>
        <v>0</v>
      </c>
      <c r="V112" s="151">
        <f t="shared" si="49"/>
        <v>0</v>
      </c>
      <c r="W112" s="151">
        <f t="shared" si="49"/>
        <v>0</v>
      </c>
      <c r="X112" s="151">
        <f t="shared" si="49"/>
        <v>0</v>
      </c>
      <c r="Y112" s="151">
        <f t="shared" si="49"/>
        <v>0</v>
      </c>
      <c r="Z112" s="151">
        <f t="shared" si="49"/>
        <v>0</v>
      </c>
      <c r="AA112" s="151">
        <f t="shared" si="49"/>
        <v>0</v>
      </c>
      <c r="AB112" s="151">
        <f t="shared" si="49"/>
        <v>0</v>
      </c>
      <c r="AC112" s="151">
        <f t="shared" si="49"/>
        <v>0</v>
      </c>
      <c r="AD112" s="151">
        <f t="shared" si="49"/>
        <v>0</v>
      </c>
      <c r="AE112" s="151">
        <f t="shared" si="49"/>
        <v>0</v>
      </c>
      <c r="AF112" s="75">
        <f t="shared" si="47"/>
        <v>0</v>
      </c>
    </row>
    <row r="113" spans="1:32" ht="15">
      <c r="A113" s="437" t="s">
        <v>240</v>
      </c>
      <c r="B113" s="352"/>
      <c r="C113" s="352"/>
      <c r="D113" s="352"/>
      <c r="F113" s="151">
        <f t="shared" si="48"/>
        <v>0</v>
      </c>
      <c r="G113" s="151">
        <f t="shared" si="48"/>
        <v>0</v>
      </c>
      <c r="H113" s="151">
        <f t="shared" si="48"/>
        <v>0</v>
      </c>
      <c r="I113" s="151">
        <f t="shared" si="48"/>
        <v>0</v>
      </c>
      <c r="J113" s="151">
        <f t="shared" si="48"/>
        <v>0</v>
      </c>
      <c r="K113" s="151">
        <f t="shared" si="48"/>
        <v>0</v>
      </c>
      <c r="L113" s="151">
        <f t="shared" si="48"/>
        <v>0</v>
      </c>
      <c r="M113" s="151">
        <f t="shared" si="48"/>
        <v>0</v>
      </c>
      <c r="N113" s="151">
        <f t="shared" si="48"/>
        <v>0</v>
      </c>
      <c r="O113" s="151">
        <f t="shared" si="48"/>
        <v>0</v>
      </c>
      <c r="P113" s="151">
        <f t="shared" si="48"/>
        <v>0</v>
      </c>
      <c r="Q113" s="151">
        <f t="shared" si="48"/>
        <v>0</v>
      </c>
      <c r="R113" s="75">
        <f t="shared" si="45"/>
        <v>0</v>
      </c>
      <c r="T113" s="151">
        <f t="shared" si="49"/>
        <v>0</v>
      </c>
      <c r="U113" s="151">
        <f t="shared" si="49"/>
        <v>0</v>
      </c>
      <c r="V113" s="151">
        <f t="shared" si="49"/>
        <v>0</v>
      </c>
      <c r="W113" s="151">
        <f t="shared" si="49"/>
        <v>0</v>
      </c>
      <c r="X113" s="151">
        <f t="shared" si="49"/>
        <v>0</v>
      </c>
      <c r="Y113" s="151">
        <f t="shared" si="49"/>
        <v>0</v>
      </c>
      <c r="Z113" s="151">
        <f t="shared" si="49"/>
        <v>0</v>
      </c>
      <c r="AA113" s="151">
        <f t="shared" si="49"/>
        <v>0</v>
      </c>
      <c r="AB113" s="151">
        <f t="shared" si="49"/>
        <v>0</v>
      </c>
      <c r="AC113" s="151">
        <f t="shared" si="49"/>
        <v>0</v>
      </c>
      <c r="AD113" s="151">
        <f t="shared" si="49"/>
        <v>0</v>
      </c>
      <c r="AE113" s="151">
        <f t="shared" si="49"/>
        <v>0</v>
      </c>
      <c r="AF113" s="75">
        <f t="shared" si="47"/>
        <v>0</v>
      </c>
    </row>
    <row r="114" spans="1:32">
      <c r="A114" s="62"/>
      <c r="B114" s="352"/>
      <c r="C114" s="352"/>
      <c r="D114" s="352"/>
      <c r="F114" s="151">
        <f t="shared" si="48"/>
        <v>0</v>
      </c>
      <c r="G114" s="151">
        <f t="shared" si="48"/>
        <v>0</v>
      </c>
      <c r="H114" s="151">
        <f t="shared" si="48"/>
        <v>0</v>
      </c>
      <c r="I114" s="151">
        <f t="shared" si="48"/>
        <v>0</v>
      </c>
      <c r="J114" s="151">
        <f t="shared" si="48"/>
        <v>0</v>
      </c>
      <c r="K114" s="151">
        <f t="shared" si="48"/>
        <v>0</v>
      </c>
      <c r="L114" s="151">
        <f t="shared" si="48"/>
        <v>0</v>
      </c>
      <c r="M114" s="151">
        <f t="shared" si="48"/>
        <v>0</v>
      </c>
      <c r="N114" s="151">
        <f t="shared" si="48"/>
        <v>0</v>
      </c>
      <c r="O114" s="151">
        <f t="shared" si="48"/>
        <v>0</v>
      </c>
      <c r="P114" s="151">
        <f t="shared" si="48"/>
        <v>0</v>
      </c>
      <c r="Q114" s="151">
        <f t="shared" si="48"/>
        <v>0</v>
      </c>
      <c r="R114" s="75">
        <f t="shared" si="45"/>
        <v>0</v>
      </c>
      <c r="T114" s="151">
        <f t="shared" ref="T114:AE123" si="50">$D114</f>
        <v>0</v>
      </c>
      <c r="U114" s="151">
        <f t="shared" si="50"/>
        <v>0</v>
      </c>
      <c r="V114" s="151">
        <f t="shared" si="50"/>
        <v>0</v>
      </c>
      <c r="W114" s="151">
        <f t="shared" si="50"/>
        <v>0</v>
      </c>
      <c r="X114" s="151">
        <f t="shared" si="50"/>
        <v>0</v>
      </c>
      <c r="Y114" s="151">
        <f t="shared" si="50"/>
        <v>0</v>
      </c>
      <c r="Z114" s="151">
        <f t="shared" si="50"/>
        <v>0</v>
      </c>
      <c r="AA114" s="151">
        <f t="shared" si="50"/>
        <v>0</v>
      </c>
      <c r="AB114" s="151">
        <f t="shared" si="50"/>
        <v>0</v>
      </c>
      <c r="AC114" s="151">
        <f t="shared" si="50"/>
        <v>0</v>
      </c>
      <c r="AD114" s="151">
        <f t="shared" si="50"/>
        <v>0</v>
      </c>
      <c r="AE114" s="151">
        <f t="shared" si="50"/>
        <v>0</v>
      </c>
      <c r="AF114" s="75">
        <f t="shared" si="47"/>
        <v>0</v>
      </c>
    </row>
    <row r="115" spans="1:32">
      <c r="A115" s="62"/>
      <c r="B115" s="352"/>
      <c r="C115" s="352"/>
      <c r="D115" s="352"/>
      <c r="F115" s="151">
        <f t="shared" si="48"/>
        <v>0</v>
      </c>
      <c r="G115" s="151">
        <f t="shared" si="48"/>
        <v>0</v>
      </c>
      <c r="H115" s="151">
        <f t="shared" si="48"/>
        <v>0</v>
      </c>
      <c r="I115" s="151">
        <f t="shared" si="48"/>
        <v>0</v>
      </c>
      <c r="J115" s="151">
        <f t="shared" si="48"/>
        <v>0</v>
      </c>
      <c r="K115" s="151">
        <f t="shared" si="48"/>
        <v>0</v>
      </c>
      <c r="L115" s="151">
        <f t="shared" si="48"/>
        <v>0</v>
      </c>
      <c r="M115" s="151">
        <f t="shared" si="48"/>
        <v>0</v>
      </c>
      <c r="N115" s="151">
        <f t="shared" si="48"/>
        <v>0</v>
      </c>
      <c r="O115" s="151">
        <f t="shared" si="48"/>
        <v>0</v>
      </c>
      <c r="P115" s="151">
        <f t="shared" si="48"/>
        <v>0</v>
      </c>
      <c r="Q115" s="151">
        <f t="shared" si="48"/>
        <v>0</v>
      </c>
      <c r="R115" s="75">
        <f t="shared" si="45"/>
        <v>0</v>
      </c>
      <c r="T115" s="151">
        <f t="shared" si="50"/>
        <v>0</v>
      </c>
      <c r="U115" s="151">
        <f t="shared" si="50"/>
        <v>0</v>
      </c>
      <c r="V115" s="151">
        <f t="shared" si="50"/>
        <v>0</v>
      </c>
      <c r="W115" s="151">
        <f t="shared" si="50"/>
        <v>0</v>
      </c>
      <c r="X115" s="151">
        <f t="shared" si="50"/>
        <v>0</v>
      </c>
      <c r="Y115" s="151">
        <f t="shared" si="50"/>
        <v>0</v>
      </c>
      <c r="Z115" s="151">
        <f t="shared" si="50"/>
        <v>0</v>
      </c>
      <c r="AA115" s="151">
        <f t="shared" si="50"/>
        <v>0</v>
      </c>
      <c r="AB115" s="151">
        <f t="shared" si="50"/>
        <v>0</v>
      </c>
      <c r="AC115" s="151">
        <f t="shared" si="50"/>
        <v>0</v>
      </c>
      <c r="AD115" s="151">
        <f t="shared" si="50"/>
        <v>0</v>
      </c>
      <c r="AE115" s="151">
        <f t="shared" si="50"/>
        <v>0</v>
      </c>
      <c r="AF115" s="75">
        <f t="shared" si="47"/>
        <v>0</v>
      </c>
    </row>
    <row r="116" spans="1:32">
      <c r="A116" s="62"/>
      <c r="B116" s="352"/>
      <c r="C116" s="352"/>
      <c r="D116" s="352"/>
      <c r="F116" s="151">
        <f t="shared" si="48"/>
        <v>0</v>
      </c>
      <c r="G116" s="151">
        <f t="shared" si="48"/>
        <v>0</v>
      </c>
      <c r="H116" s="151">
        <f t="shared" si="48"/>
        <v>0</v>
      </c>
      <c r="I116" s="151">
        <f t="shared" si="48"/>
        <v>0</v>
      </c>
      <c r="J116" s="151">
        <f t="shared" si="48"/>
        <v>0</v>
      </c>
      <c r="K116" s="151">
        <f t="shared" si="48"/>
        <v>0</v>
      </c>
      <c r="L116" s="151">
        <f t="shared" si="48"/>
        <v>0</v>
      </c>
      <c r="M116" s="151">
        <f t="shared" si="48"/>
        <v>0</v>
      </c>
      <c r="N116" s="151">
        <f t="shared" si="48"/>
        <v>0</v>
      </c>
      <c r="O116" s="151">
        <f t="shared" si="48"/>
        <v>0</v>
      </c>
      <c r="P116" s="151">
        <f t="shared" si="48"/>
        <v>0</v>
      </c>
      <c r="Q116" s="151">
        <f t="shared" si="48"/>
        <v>0</v>
      </c>
      <c r="R116" s="75">
        <f t="shared" si="45"/>
        <v>0</v>
      </c>
      <c r="T116" s="151">
        <f t="shared" si="50"/>
        <v>0</v>
      </c>
      <c r="U116" s="151">
        <f t="shared" si="50"/>
        <v>0</v>
      </c>
      <c r="V116" s="151">
        <f t="shared" si="50"/>
        <v>0</v>
      </c>
      <c r="W116" s="151">
        <f t="shared" si="50"/>
        <v>0</v>
      </c>
      <c r="X116" s="151">
        <f t="shared" si="50"/>
        <v>0</v>
      </c>
      <c r="Y116" s="151">
        <f t="shared" si="50"/>
        <v>0</v>
      </c>
      <c r="Z116" s="151">
        <f t="shared" si="50"/>
        <v>0</v>
      </c>
      <c r="AA116" s="151">
        <f t="shared" si="50"/>
        <v>0</v>
      </c>
      <c r="AB116" s="151">
        <f t="shared" si="50"/>
        <v>0</v>
      </c>
      <c r="AC116" s="151">
        <f t="shared" si="50"/>
        <v>0</v>
      </c>
      <c r="AD116" s="151">
        <f t="shared" si="50"/>
        <v>0</v>
      </c>
      <c r="AE116" s="151">
        <f t="shared" si="50"/>
        <v>0</v>
      </c>
      <c r="AF116" s="75">
        <f t="shared" si="47"/>
        <v>0</v>
      </c>
    </row>
    <row r="117" spans="1:32">
      <c r="A117" s="62" t="s">
        <v>368</v>
      </c>
      <c r="B117" s="352"/>
      <c r="C117" s="352"/>
      <c r="D117" s="352"/>
      <c r="F117" s="151">
        <f t="shared" si="48"/>
        <v>0</v>
      </c>
      <c r="G117" s="151">
        <f t="shared" si="48"/>
        <v>0</v>
      </c>
      <c r="H117" s="151">
        <f t="shared" si="48"/>
        <v>0</v>
      </c>
      <c r="I117" s="151">
        <f t="shared" si="48"/>
        <v>0</v>
      </c>
      <c r="J117" s="151">
        <f t="shared" si="48"/>
        <v>0</v>
      </c>
      <c r="K117" s="151">
        <f t="shared" si="48"/>
        <v>0</v>
      </c>
      <c r="L117" s="151">
        <f t="shared" si="48"/>
        <v>0</v>
      </c>
      <c r="M117" s="151">
        <f t="shared" ref="G117:Q123" si="51">$C117</f>
        <v>0</v>
      </c>
      <c r="N117" s="151">
        <f t="shared" si="51"/>
        <v>0</v>
      </c>
      <c r="O117" s="151">
        <f t="shared" si="51"/>
        <v>0</v>
      </c>
      <c r="P117" s="151">
        <f t="shared" si="51"/>
        <v>0</v>
      </c>
      <c r="Q117" s="151">
        <f t="shared" si="51"/>
        <v>0</v>
      </c>
      <c r="R117" s="75">
        <f t="shared" si="45"/>
        <v>0</v>
      </c>
      <c r="T117" s="151">
        <f t="shared" si="50"/>
        <v>0</v>
      </c>
      <c r="U117" s="151">
        <f t="shared" si="50"/>
        <v>0</v>
      </c>
      <c r="V117" s="151">
        <f t="shared" si="50"/>
        <v>0</v>
      </c>
      <c r="W117" s="151">
        <f t="shared" si="50"/>
        <v>0</v>
      </c>
      <c r="X117" s="151">
        <f t="shared" si="50"/>
        <v>0</v>
      </c>
      <c r="Y117" s="151">
        <f t="shared" si="50"/>
        <v>0</v>
      </c>
      <c r="Z117" s="151">
        <f t="shared" si="50"/>
        <v>0</v>
      </c>
      <c r="AA117" s="151">
        <f t="shared" si="50"/>
        <v>0</v>
      </c>
      <c r="AB117" s="151">
        <f t="shared" si="50"/>
        <v>0</v>
      </c>
      <c r="AC117" s="151">
        <f t="shared" si="50"/>
        <v>0</v>
      </c>
      <c r="AD117" s="151">
        <f t="shared" si="50"/>
        <v>0</v>
      </c>
      <c r="AE117" s="151">
        <f t="shared" si="50"/>
        <v>0</v>
      </c>
      <c r="AF117" s="75">
        <f t="shared" si="47"/>
        <v>0</v>
      </c>
    </row>
    <row r="118" spans="1:32">
      <c r="A118" s="62"/>
      <c r="B118" s="352"/>
      <c r="C118" s="352"/>
      <c r="D118" s="352"/>
      <c r="F118" s="151">
        <f t="shared" si="48"/>
        <v>0</v>
      </c>
      <c r="G118" s="151">
        <f t="shared" si="51"/>
        <v>0</v>
      </c>
      <c r="H118" s="151">
        <f t="shared" si="51"/>
        <v>0</v>
      </c>
      <c r="I118" s="151">
        <f t="shared" si="51"/>
        <v>0</v>
      </c>
      <c r="J118" s="151">
        <f t="shared" si="51"/>
        <v>0</v>
      </c>
      <c r="K118" s="151">
        <f t="shared" si="51"/>
        <v>0</v>
      </c>
      <c r="L118" s="151">
        <f t="shared" si="51"/>
        <v>0</v>
      </c>
      <c r="M118" s="151">
        <f t="shared" si="51"/>
        <v>0</v>
      </c>
      <c r="N118" s="151">
        <f t="shared" si="51"/>
        <v>0</v>
      </c>
      <c r="O118" s="151">
        <f t="shared" si="51"/>
        <v>0</v>
      </c>
      <c r="P118" s="151">
        <f t="shared" si="51"/>
        <v>0</v>
      </c>
      <c r="Q118" s="151">
        <f t="shared" si="51"/>
        <v>0</v>
      </c>
      <c r="R118" s="75">
        <f t="shared" si="45"/>
        <v>0</v>
      </c>
      <c r="T118" s="151">
        <f t="shared" si="50"/>
        <v>0</v>
      </c>
      <c r="U118" s="151">
        <f t="shared" si="50"/>
        <v>0</v>
      </c>
      <c r="V118" s="151">
        <f t="shared" si="50"/>
        <v>0</v>
      </c>
      <c r="W118" s="151">
        <f t="shared" si="50"/>
        <v>0</v>
      </c>
      <c r="X118" s="151">
        <f t="shared" si="50"/>
        <v>0</v>
      </c>
      <c r="Y118" s="151">
        <f t="shared" si="50"/>
        <v>0</v>
      </c>
      <c r="Z118" s="151">
        <f t="shared" si="50"/>
        <v>0</v>
      </c>
      <c r="AA118" s="151">
        <f t="shared" si="50"/>
        <v>0</v>
      </c>
      <c r="AB118" s="151">
        <f t="shared" si="50"/>
        <v>0</v>
      </c>
      <c r="AC118" s="151">
        <f t="shared" si="50"/>
        <v>0</v>
      </c>
      <c r="AD118" s="151">
        <f t="shared" si="50"/>
        <v>0</v>
      </c>
      <c r="AE118" s="151">
        <f t="shared" si="50"/>
        <v>0</v>
      </c>
      <c r="AF118" s="75">
        <f t="shared" si="47"/>
        <v>0</v>
      </c>
    </row>
    <row r="119" spans="1:32">
      <c r="A119" s="62" t="s">
        <v>373</v>
      </c>
      <c r="B119" s="352"/>
      <c r="C119" s="352"/>
      <c r="D119" s="352"/>
      <c r="F119" s="151">
        <f t="shared" si="48"/>
        <v>0</v>
      </c>
      <c r="G119" s="151">
        <f t="shared" si="51"/>
        <v>0</v>
      </c>
      <c r="H119" s="151">
        <f t="shared" si="51"/>
        <v>0</v>
      </c>
      <c r="I119" s="151">
        <f t="shared" si="51"/>
        <v>0</v>
      </c>
      <c r="J119" s="151">
        <f t="shared" si="51"/>
        <v>0</v>
      </c>
      <c r="K119" s="151">
        <f t="shared" si="51"/>
        <v>0</v>
      </c>
      <c r="L119" s="151">
        <f t="shared" si="51"/>
        <v>0</v>
      </c>
      <c r="M119" s="151">
        <f t="shared" si="51"/>
        <v>0</v>
      </c>
      <c r="N119" s="151">
        <f t="shared" si="51"/>
        <v>0</v>
      </c>
      <c r="O119" s="151">
        <f t="shared" si="51"/>
        <v>0</v>
      </c>
      <c r="P119" s="151">
        <f t="shared" si="51"/>
        <v>0</v>
      </c>
      <c r="Q119" s="151">
        <f t="shared" si="51"/>
        <v>0</v>
      </c>
      <c r="R119" s="75">
        <f t="shared" si="45"/>
        <v>0</v>
      </c>
      <c r="T119" s="151">
        <f t="shared" si="50"/>
        <v>0</v>
      </c>
      <c r="U119" s="151">
        <f t="shared" si="50"/>
        <v>0</v>
      </c>
      <c r="V119" s="151">
        <f t="shared" si="50"/>
        <v>0</v>
      </c>
      <c r="W119" s="151">
        <f t="shared" si="50"/>
        <v>0</v>
      </c>
      <c r="X119" s="151">
        <f t="shared" si="50"/>
        <v>0</v>
      </c>
      <c r="Y119" s="151">
        <f t="shared" si="50"/>
        <v>0</v>
      </c>
      <c r="Z119" s="151">
        <f t="shared" si="50"/>
        <v>0</v>
      </c>
      <c r="AA119" s="151">
        <f t="shared" si="50"/>
        <v>0</v>
      </c>
      <c r="AB119" s="151">
        <f t="shared" si="50"/>
        <v>0</v>
      </c>
      <c r="AC119" s="151">
        <f t="shared" si="50"/>
        <v>0</v>
      </c>
      <c r="AD119" s="151">
        <f t="shared" si="50"/>
        <v>0</v>
      </c>
      <c r="AE119" s="151">
        <f t="shared" si="50"/>
        <v>0</v>
      </c>
      <c r="AF119" s="75">
        <f t="shared" si="47"/>
        <v>0</v>
      </c>
    </row>
    <row r="120" spans="1:32">
      <c r="A120" s="62"/>
      <c r="B120" s="352"/>
      <c r="C120" s="352"/>
      <c r="D120" s="352"/>
      <c r="F120" s="151">
        <f t="shared" si="48"/>
        <v>0</v>
      </c>
      <c r="G120" s="151">
        <f t="shared" si="51"/>
        <v>0</v>
      </c>
      <c r="H120" s="151">
        <f t="shared" si="51"/>
        <v>0</v>
      </c>
      <c r="I120" s="151">
        <f t="shared" si="51"/>
        <v>0</v>
      </c>
      <c r="J120" s="151">
        <f t="shared" si="51"/>
        <v>0</v>
      </c>
      <c r="K120" s="151">
        <f t="shared" si="51"/>
        <v>0</v>
      </c>
      <c r="L120" s="151">
        <f t="shared" si="51"/>
        <v>0</v>
      </c>
      <c r="M120" s="151">
        <f t="shared" si="51"/>
        <v>0</v>
      </c>
      <c r="N120" s="151">
        <f t="shared" si="51"/>
        <v>0</v>
      </c>
      <c r="O120" s="151">
        <f t="shared" si="51"/>
        <v>0</v>
      </c>
      <c r="P120" s="151">
        <f t="shared" si="51"/>
        <v>0</v>
      </c>
      <c r="Q120" s="151">
        <f t="shared" si="51"/>
        <v>0</v>
      </c>
      <c r="R120" s="75">
        <f t="shared" si="45"/>
        <v>0</v>
      </c>
      <c r="T120" s="151">
        <f t="shared" si="50"/>
        <v>0</v>
      </c>
      <c r="U120" s="151">
        <f t="shared" si="50"/>
        <v>0</v>
      </c>
      <c r="V120" s="151">
        <f t="shared" si="50"/>
        <v>0</v>
      </c>
      <c r="W120" s="151">
        <f t="shared" si="50"/>
        <v>0</v>
      </c>
      <c r="X120" s="151">
        <f t="shared" si="50"/>
        <v>0</v>
      </c>
      <c r="Y120" s="151">
        <f t="shared" si="50"/>
        <v>0</v>
      </c>
      <c r="Z120" s="151">
        <f t="shared" si="50"/>
        <v>0</v>
      </c>
      <c r="AA120" s="151">
        <f t="shared" si="50"/>
        <v>0</v>
      </c>
      <c r="AB120" s="151">
        <f t="shared" si="50"/>
        <v>0</v>
      </c>
      <c r="AC120" s="151">
        <f t="shared" si="50"/>
        <v>0</v>
      </c>
      <c r="AD120" s="151">
        <f t="shared" si="50"/>
        <v>0</v>
      </c>
      <c r="AE120" s="151">
        <f t="shared" si="50"/>
        <v>0</v>
      </c>
      <c r="AF120" s="75">
        <f t="shared" si="47"/>
        <v>0</v>
      </c>
    </row>
    <row r="121" spans="1:32">
      <c r="A121" s="62"/>
      <c r="B121" s="352"/>
      <c r="C121" s="352"/>
      <c r="D121" s="352"/>
      <c r="F121" s="151">
        <f t="shared" si="48"/>
        <v>0</v>
      </c>
      <c r="G121" s="151">
        <f t="shared" si="51"/>
        <v>0</v>
      </c>
      <c r="H121" s="151">
        <f t="shared" si="51"/>
        <v>0</v>
      </c>
      <c r="I121" s="151">
        <f t="shared" si="51"/>
        <v>0</v>
      </c>
      <c r="J121" s="151">
        <f t="shared" si="51"/>
        <v>0</v>
      </c>
      <c r="K121" s="151">
        <f t="shared" si="51"/>
        <v>0</v>
      </c>
      <c r="L121" s="151">
        <f t="shared" si="51"/>
        <v>0</v>
      </c>
      <c r="M121" s="151">
        <f t="shared" si="51"/>
        <v>0</v>
      </c>
      <c r="N121" s="151">
        <f t="shared" si="51"/>
        <v>0</v>
      </c>
      <c r="O121" s="151">
        <f t="shared" si="51"/>
        <v>0</v>
      </c>
      <c r="P121" s="151">
        <f t="shared" si="51"/>
        <v>0</v>
      </c>
      <c r="Q121" s="151">
        <f t="shared" si="51"/>
        <v>0</v>
      </c>
      <c r="R121" s="75">
        <f t="shared" si="45"/>
        <v>0</v>
      </c>
      <c r="T121" s="151">
        <f t="shared" si="50"/>
        <v>0</v>
      </c>
      <c r="U121" s="151">
        <f t="shared" si="50"/>
        <v>0</v>
      </c>
      <c r="V121" s="151">
        <f t="shared" si="50"/>
        <v>0</v>
      </c>
      <c r="W121" s="151">
        <f t="shared" si="50"/>
        <v>0</v>
      </c>
      <c r="X121" s="151">
        <f t="shared" si="50"/>
        <v>0</v>
      </c>
      <c r="Y121" s="151">
        <f t="shared" si="50"/>
        <v>0</v>
      </c>
      <c r="Z121" s="151">
        <f t="shared" si="50"/>
        <v>0</v>
      </c>
      <c r="AA121" s="151">
        <f t="shared" si="50"/>
        <v>0</v>
      </c>
      <c r="AB121" s="151">
        <f t="shared" si="50"/>
        <v>0</v>
      </c>
      <c r="AC121" s="151">
        <f t="shared" si="50"/>
        <v>0</v>
      </c>
      <c r="AD121" s="151">
        <f t="shared" si="50"/>
        <v>0</v>
      </c>
      <c r="AE121" s="151">
        <f t="shared" si="50"/>
        <v>0</v>
      </c>
      <c r="AF121" s="75">
        <f t="shared" si="47"/>
        <v>0</v>
      </c>
    </row>
    <row r="122" spans="1:32">
      <c r="A122" s="62"/>
      <c r="B122" s="352"/>
      <c r="C122" s="352"/>
      <c r="D122" s="352"/>
      <c r="F122" s="151">
        <f t="shared" si="48"/>
        <v>0</v>
      </c>
      <c r="G122" s="151">
        <f t="shared" si="51"/>
        <v>0</v>
      </c>
      <c r="H122" s="151">
        <f t="shared" si="51"/>
        <v>0</v>
      </c>
      <c r="I122" s="151">
        <f t="shared" si="51"/>
        <v>0</v>
      </c>
      <c r="J122" s="151">
        <f t="shared" si="51"/>
        <v>0</v>
      </c>
      <c r="K122" s="151">
        <f t="shared" si="51"/>
        <v>0</v>
      </c>
      <c r="L122" s="151">
        <f t="shared" si="51"/>
        <v>0</v>
      </c>
      <c r="M122" s="151">
        <f t="shared" si="51"/>
        <v>0</v>
      </c>
      <c r="N122" s="151">
        <f t="shared" si="51"/>
        <v>0</v>
      </c>
      <c r="O122" s="151">
        <f t="shared" si="51"/>
        <v>0</v>
      </c>
      <c r="P122" s="151">
        <f t="shared" si="51"/>
        <v>0</v>
      </c>
      <c r="Q122" s="151">
        <f t="shared" si="51"/>
        <v>0</v>
      </c>
      <c r="R122" s="75">
        <f t="shared" si="45"/>
        <v>0</v>
      </c>
      <c r="T122" s="151">
        <f t="shared" si="50"/>
        <v>0</v>
      </c>
      <c r="U122" s="151">
        <f t="shared" si="50"/>
        <v>0</v>
      </c>
      <c r="V122" s="151">
        <f t="shared" si="50"/>
        <v>0</v>
      </c>
      <c r="W122" s="151">
        <f t="shared" si="50"/>
        <v>0</v>
      </c>
      <c r="X122" s="151">
        <f t="shared" si="50"/>
        <v>0</v>
      </c>
      <c r="Y122" s="151">
        <f t="shared" si="50"/>
        <v>0</v>
      </c>
      <c r="Z122" s="151">
        <f t="shared" si="50"/>
        <v>0</v>
      </c>
      <c r="AA122" s="151">
        <f t="shared" si="50"/>
        <v>0</v>
      </c>
      <c r="AB122" s="151">
        <f t="shared" si="50"/>
        <v>0</v>
      </c>
      <c r="AC122" s="151">
        <f t="shared" si="50"/>
        <v>0</v>
      </c>
      <c r="AD122" s="151">
        <f t="shared" si="50"/>
        <v>0</v>
      </c>
      <c r="AE122" s="151">
        <f t="shared" si="50"/>
        <v>0</v>
      </c>
      <c r="AF122" s="75">
        <f t="shared" si="47"/>
        <v>0</v>
      </c>
    </row>
    <row r="123" spans="1:32">
      <c r="A123" s="62"/>
      <c r="B123" s="352"/>
      <c r="C123" s="352"/>
      <c r="D123" s="352"/>
      <c r="F123" s="151">
        <f t="shared" si="48"/>
        <v>0</v>
      </c>
      <c r="G123" s="151">
        <f t="shared" si="51"/>
        <v>0</v>
      </c>
      <c r="H123" s="151">
        <f t="shared" si="51"/>
        <v>0</v>
      </c>
      <c r="I123" s="151">
        <f t="shared" si="51"/>
        <v>0</v>
      </c>
      <c r="J123" s="151">
        <f t="shared" si="51"/>
        <v>0</v>
      </c>
      <c r="K123" s="151">
        <f t="shared" si="51"/>
        <v>0</v>
      </c>
      <c r="L123" s="151">
        <f t="shared" si="51"/>
        <v>0</v>
      </c>
      <c r="M123" s="151">
        <f t="shared" si="51"/>
        <v>0</v>
      </c>
      <c r="N123" s="151">
        <f t="shared" si="51"/>
        <v>0</v>
      </c>
      <c r="O123" s="151">
        <f t="shared" si="51"/>
        <v>0</v>
      </c>
      <c r="P123" s="151">
        <f t="shared" si="51"/>
        <v>0</v>
      </c>
      <c r="Q123" s="151">
        <f t="shared" si="51"/>
        <v>0</v>
      </c>
      <c r="R123" s="75">
        <f t="shared" si="45"/>
        <v>0</v>
      </c>
      <c r="T123" s="151">
        <f t="shared" si="50"/>
        <v>0</v>
      </c>
      <c r="U123" s="151">
        <f t="shared" si="50"/>
        <v>0</v>
      </c>
      <c r="V123" s="151">
        <f t="shared" si="50"/>
        <v>0</v>
      </c>
      <c r="W123" s="151">
        <f t="shared" si="50"/>
        <v>0</v>
      </c>
      <c r="X123" s="151">
        <f t="shared" si="50"/>
        <v>0</v>
      </c>
      <c r="Y123" s="151">
        <f t="shared" si="50"/>
        <v>0</v>
      </c>
      <c r="Z123" s="151">
        <f t="shared" si="50"/>
        <v>0</v>
      </c>
      <c r="AA123" s="151">
        <f t="shared" si="50"/>
        <v>0</v>
      </c>
      <c r="AB123" s="151">
        <f t="shared" si="50"/>
        <v>0</v>
      </c>
      <c r="AC123" s="151">
        <f t="shared" si="50"/>
        <v>0</v>
      </c>
      <c r="AD123" s="151">
        <f t="shared" si="50"/>
        <v>0</v>
      </c>
      <c r="AE123" s="151">
        <f t="shared" si="50"/>
        <v>0</v>
      </c>
      <c r="AF123" s="75">
        <f t="shared" si="47"/>
        <v>0</v>
      </c>
    </row>
    <row r="124" spans="1:32">
      <c r="A124" s="62"/>
      <c r="B124" s="352"/>
      <c r="C124" s="352"/>
      <c r="D124" s="352"/>
      <c r="R124" s="75">
        <f t="shared" si="45"/>
        <v>0</v>
      </c>
      <c r="AF124" s="75">
        <f t="shared" si="47"/>
        <v>0</v>
      </c>
    </row>
    <row r="125" spans="1:32" s="352" customFormat="1">
      <c r="A125" s="438" t="s">
        <v>226</v>
      </c>
      <c r="B125" s="439">
        <f>SUM(B96:B124)</f>
        <v>0</v>
      </c>
      <c r="C125" s="439">
        <f>SUM(C96:C124)</f>
        <v>0</v>
      </c>
      <c r="D125" s="439">
        <f>SUM(D96:D124)</f>
        <v>0</v>
      </c>
      <c r="F125" s="439">
        <f t="shared" ref="F125:Q125" si="52">SUM(F95:F124)</f>
        <v>0</v>
      </c>
      <c r="G125" s="439">
        <f t="shared" si="52"/>
        <v>0</v>
      </c>
      <c r="H125" s="439">
        <f t="shared" si="52"/>
        <v>0</v>
      </c>
      <c r="I125" s="439">
        <f t="shared" si="52"/>
        <v>0</v>
      </c>
      <c r="J125" s="439">
        <f t="shared" si="52"/>
        <v>0</v>
      </c>
      <c r="K125" s="439">
        <f t="shared" si="52"/>
        <v>0</v>
      </c>
      <c r="L125" s="439">
        <f t="shared" si="52"/>
        <v>0</v>
      </c>
      <c r="M125" s="439">
        <f t="shared" si="52"/>
        <v>0</v>
      </c>
      <c r="N125" s="439">
        <f t="shared" si="52"/>
        <v>0</v>
      </c>
      <c r="O125" s="439">
        <f t="shared" si="52"/>
        <v>0</v>
      </c>
      <c r="P125" s="439">
        <f t="shared" si="52"/>
        <v>0</v>
      </c>
      <c r="Q125" s="439">
        <f t="shared" si="52"/>
        <v>0</v>
      </c>
      <c r="R125" s="440">
        <f t="shared" si="45"/>
        <v>0</v>
      </c>
      <c r="T125" s="439">
        <f>SUM(T95:T124)</f>
        <v>0</v>
      </c>
      <c r="U125" s="439">
        <f t="shared" ref="U125:AE125" si="53">SUM(U95:U124)</f>
        <v>0</v>
      </c>
      <c r="V125" s="439">
        <f t="shared" si="53"/>
        <v>0</v>
      </c>
      <c r="W125" s="439">
        <f t="shared" si="53"/>
        <v>0</v>
      </c>
      <c r="X125" s="439">
        <f t="shared" si="53"/>
        <v>0</v>
      </c>
      <c r="Y125" s="439">
        <f t="shared" si="53"/>
        <v>0</v>
      </c>
      <c r="Z125" s="439">
        <f t="shared" si="53"/>
        <v>0</v>
      </c>
      <c r="AA125" s="439">
        <f t="shared" si="53"/>
        <v>0</v>
      </c>
      <c r="AB125" s="439">
        <f t="shared" si="53"/>
        <v>0</v>
      </c>
      <c r="AC125" s="439">
        <f t="shared" si="53"/>
        <v>0</v>
      </c>
      <c r="AD125" s="439">
        <f t="shared" si="53"/>
        <v>0</v>
      </c>
      <c r="AE125" s="439">
        <f t="shared" si="53"/>
        <v>0</v>
      </c>
      <c r="AF125" s="440">
        <f t="shared" si="47"/>
        <v>0</v>
      </c>
    </row>
    <row r="126" spans="1:32">
      <c r="A126" s="62"/>
    </row>
    <row r="127" spans="1:32">
      <c r="A127" s="62"/>
    </row>
    <row r="128" spans="1:32">
      <c r="A128" s="417"/>
    </row>
    <row r="129" spans="1:1">
      <c r="A129" s="417"/>
    </row>
    <row r="130" spans="1:1">
      <c r="A130" s="417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13"/>
  <sheetViews>
    <sheetView zoomScale="110" zoomScaleNormal="110" zoomScalePageLayoutView="110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F2" sqref="F2:AG3"/>
    </sheetView>
  </sheetViews>
  <sheetFormatPr baseColWidth="10" defaultColWidth="10.6640625" defaultRowHeight="13" outlineLevelCol="1"/>
  <cols>
    <col min="1" max="1" width="34.5" style="53" customWidth="1"/>
    <col min="2" max="2" width="8.83203125" style="53" customWidth="1"/>
    <col min="3" max="4" width="9.832031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174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Input'!$C$110</f>
        <v>Customer Support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Input'!K110</f>
        <v>0</v>
      </c>
      <c r="G4" s="267">
        <f>+'Emp Input'!L110</f>
        <v>0</v>
      </c>
      <c r="H4" s="267">
        <f>+'Emp Input'!M110</f>
        <v>0</v>
      </c>
      <c r="I4" s="267">
        <f>+'Emp Input'!N110</f>
        <v>0</v>
      </c>
      <c r="J4" s="267">
        <f>+'Emp Input'!O110</f>
        <v>0</v>
      </c>
      <c r="K4" s="267">
        <f>+'Emp Input'!P110</f>
        <v>0</v>
      </c>
      <c r="L4" s="267">
        <f>+'Emp Input'!Q110</f>
        <v>0</v>
      </c>
      <c r="M4" s="267">
        <f>+'Emp Input'!R110</f>
        <v>0</v>
      </c>
      <c r="N4" s="267">
        <f>+'Emp Input'!S110</f>
        <v>0</v>
      </c>
      <c r="O4" s="267">
        <f>+'Emp Input'!T110</f>
        <v>0</v>
      </c>
      <c r="P4" s="267">
        <f>+'Emp Input'!U110</f>
        <v>0</v>
      </c>
      <c r="Q4" s="267">
        <f>+'Emp Input'!V110</f>
        <v>0</v>
      </c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B5" s="154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84">
        <f t="shared" ref="R11" si="2">SUM(R6:R10)</f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416"/>
      <c r="C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352"/>
      <c r="C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352"/>
      <c r="C17" s="66"/>
      <c r="D17" s="16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 t="e">
        <f t="shared" si="11"/>
        <v>#DIV/0!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7">SUM(T30:AE30)</f>
        <v>0</v>
      </c>
      <c r="AG30" s="270" t="e">
        <f t="shared" ref="AG30:AG37" si="18">+AF30/AF$87</f>
        <v>#DIV/0!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 t="e">
        <f t="shared" si="18"/>
        <v>#DIV/0!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 t="e">
        <f t="shared" si="18"/>
        <v>#DIV/0!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 t="e">
        <f t="shared" si="18"/>
        <v>#DIV/0!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 t="e">
        <f t="shared" si="18"/>
        <v>#DIV/0!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 t="e">
        <f t="shared" si="18"/>
        <v>#DIV/0!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 t="e">
        <f t="shared" si="18"/>
        <v>#DIV/0!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 t="e">
        <f t="shared" si="18"/>
        <v>#DIV/0!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0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 t="e">
        <f t="shared" ref="AG39:AG50" si="24">+AF39/AF$87</f>
        <v>#DIV/0!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 t="e">
        <f t="shared" si="24"/>
        <v>#DIV/0!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 t="e">
        <f t="shared" si="24"/>
        <v>#DIV/0!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 t="e">
        <f t="shared" si="24"/>
        <v>#DIV/0!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 t="e">
        <f t="shared" si="24"/>
        <v>#DIV/0!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 t="e">
        <f t="shared" si="24"/>
        <v>#DIV/0!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 t="e">
        <f t="shared" si="24"/>
        <v>#DIV/0!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 t="e">
        <f t="shared" si="24"/>
        <v>#DIV/0!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 t="e">
        <f t="shared" si="24"/>
        <v>#DIV/0!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 t="e">
        <f t="shared" si="24"/>
        <v>#DIV/0!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 t="e">
        <f t="shared" si="24"/>
        <v>#DIV/0!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 t="e">
        <f t="shared" si="24"/>
        <v>#DIV/0!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 t="e">
        <f t="shared" ref="S51:S55" si="25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 t="e">
        <f t="shared" si="25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 t="e">
        <f t="shared" si="25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 t="e">
        <f t="shared" si="25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 t="e">
        <f t="shared" si="25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 t="e">
        <f>+R57/R$87</f>
        <v>#DIV/0!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 t="e">
        <f>+AF57/AF$87</f>
        <v>#DIV/0!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67">
        <f t="shared" ref="R59:R66" si="28">SUM(F59:Q59)</f>
        <v>0</v>
      </c>
      <c r="S59" s="270" t="e">
        <f t="shared" ref="S59:S67" si="29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0">SUM(T59:AE59)</f>
        <v>0</v>
      </c>
      <c r="AG59" s="270" t="e">
        <f t="shared" ref="AG59:AG64" si="31">+AF59/AF$87</f>
        <v>#DIV/0!</v>
      </c>
    </row>
    <row r="60" spans="1:33" s="62" customFormat="1">
      <c r="A60" s="327" t="s">
        <v>148</v>
      </c>
      <c r="B60" s="154"/>
      <c r="C60" s="291"/>
      <c r="E60" s="53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67">
        <f t="shared" si="28"/>
        <v>0</v>
      </c>
      <c r="S60" s="270" t="e">
        <f t="shared" si="29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0"/>
        <v>0</v>
      </c>
      <c r="AG60" s="270" t="e">
        <f t="shared" si="31"/>
        <v>#DIV/0!</v>
      </c>
    </row>
    <row r="61" spans="1:33" s="62" customFormat="1">
      <c r="A61" s="327" t="s">
        <v>149</v>
      </c>
      <c r="B61" s="154"/>
      <c r="C61" s="291"/>
      <c r="E61" s="53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67">
        <f t="shared" si="28"/>
        <v>0</v>
      </c>
      <c r="S61" s="270" t="e">
        <f t="shared" si="29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0"/>
        <v>0</v>
      </c>
      <c r="AG61" s="270" t="e">
        <f t="shared" si="31"/>
        <v>#DIV/0!</v>
      </c>
    </row>
    <row r="62" spans="1:33" s="62" customFormat="1">
      <c r="A62" s="327" t="s">
        <v>150</v>
      </c>
      <c r="B62" s="154"/>
      <c r="C62" s="291"/>
      <c r="E62" s="53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67">
        <f t="shared" si="28"/>
        <v>0</v>
      </c>
      <c r="S62" s="270" t="e">
        <f t="shared" si="29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0"/>
        <v>0</v>
      </c>
      <c r="AG62" s="270" t="e">
        <f t="shared" si="31"/>
        <v>#DIV/0!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8"/>
        <v>0</v>
      </c>
      <c r="S63" s="270" t="e">
        <f t="shared" si="29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0"/>
        <v>0</v>
      </c>
      <c r="AG63" s="270" t="e">
        <f t="shared" si="31"/>
        <v>#DIV/0!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8"/>
        <v>0</v>
      </c>
      <c r="S64" s="270" t="e">
        <f t="shared" si="29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0"/>
        <v>0</v>
      </c>
      <c r="AG64" s="270" t="e">
        <f t="shared" si="31"/>
        <v>#DIV/0!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75">
        <f t="shared" si="28"/>
        <v>0</v>
      </c>
      <c r="S65" s="65" t="e">
        <f t="shared" si="29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E66" s="53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67">
        <f t="shared" si="28"/>
        <v>0</v>
      </c>
      <c r="S66" s="270" t="e">
        <f t="shared" si="29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0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F67" s="84">
        <f t="shared" ref="F67:R67" si="32">SUM(F59:F66)</f>
        <v>0</v>
      </c>
      <c r="G67" s="84">
        <f t="shared" si="32"/>
        <v>0</v>
      </c>
      <c r="H67" s="84">
        <f t="shared" si="32"/>
        <v>0</v>
      </c>
      <c r="I67" s="84">
        <f t="shared" si="32"/>
        <v>0</v>
      </c>
      <c r="J67" s="84">
        <f t="shared" si="32"/>
        <v>0</v>
      </c>
      <c r="K67" s="84">
        <f t="shared" si="32"/>
        <v>0</v>
      </c>
      <c r="L67" s="84">
        <f t="shared" si="32"/>
        <v>0</v>
      </c>
      <c r="M67" s="84">
        <f t="shared" si="32"/>
        <v>0</v>
      </c>
      <c r="N67" s="84">
        <f t="shared" si="32"/>
        <v>0</v>
      </c>
      <c r="O67" s="84">
        <f t="shared" si="32"/>
        <v>0</v>
      </c>
      <c r="P67" s="84">
        <f t="shared" si="32"/>
        <v>0</v>
      </c>
      <c r="Q67" s="84">
        <f t="shared" si="32"/>
        <v>0</v>
      </c>
      <c r="R67" s="84">
        <f t="shared" si="32"/>
        <v>0</v>
      </c>
      <c r="S67" s="87" t="e">
        <f t="shared" si="29"/>
        <v>#DIV/0!</v>
      </c>
      <c r="T67" s="84">
        <f t="shared" ref="T67:AF67" si="33">SUM(T59:T66)</f>
        <v>0</v>
      </c>
      <c r="U67" s="84">
        <f t="shared" si="33"/>
        <v>0</v>
      </c>
      <c r="V67" s="84">
        <f t="shared" si="33"/>
        <v>0</v>
      </c>
      <c r="W67" s="84">
        <f t="shared" si="33"/>
        <v>0</v>
      </c>
      <c r="X67" s="84">
        <f t="shared" si="33"/>
        <v>0</v>
      </c>
      <c r="Y67" s="84">
        <f t="shared" si="33"/>
        <v>0</v>
      </c>
      <c r="Z67" s="84">
        <f t="shared" si="33"/>
        <v>0</v>
      </c>
      <c r="AA67" s="84">
        <f t="shared" si="33"/>
        <v>0</v>
      </c>
      <c r="AB67" s="84">
        <f t="shared" si="33"/>
        <v>0</v>
      </c>
      <c r="AC67" s="84">
        <f t="shared" si="33"/>
        <v>0</v>
      </c>
      <c r="AD67" s="84">
        <f t="shared" si="33"/>
        <v>0</v>
      </c>
      <c r="AE67" s="84">
        <f t="shared" si="33"/>
        <v>0</v>
      </c>
      <c r="AF67" s="84">
        <f t="shared" si="33"/>
        <v>0</v>
      </c>
      <c r="AG67" s="87" t="e">
        <f>+AF67/AF$87</f>
        <v>#DIV/0!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4">SUM(F69:Q69)</f>
        <v>0</v>
      </c>
      <c r="S69" s="270" t="e">
        <f t="shared" ref="S69:S78" si="35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6">SUM(T69:AE69)</f>
        <v>0</v>
      </c>
      <c r="AG69" s="270" t="e">
        <f t="shared" ref="AG69:AG78" si="37">+AF69/AF$87</f>
        <v>#DIV/0!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4"/>
        <v>0</v>
      </c>
      <c r="S70" s="270" t="e">
        <f t="shared" si="35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6"/>
        <v>0</v>
      </c>
      <c r="AG70" s="270" t="e">
        <f t="shared" si="37"/>
        <v>#DIV/0!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4"/>
        <v>0</v>
      </c>
      <c r="S71" s="270" t="e">
        <f t="shared" si="35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6"/>
        <v>0</v>
      </c>
      <c r="AG71" s="270" t="e">
        <f t="shared" si="37"/>
        <v>#DIV/0!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4"/>
        <v>0</v>
      </c>
      <c r="S72" s="270" t="e">
        <f t="shared" si="35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6"/>
        <v>0</v>
      </c>
      <c r="AG72" s="270" t="e">
        <f t="shared" si="37"/>
        <v>#DIV/0!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4"/>
        <v>0</v>
      </c>
      <c r="S73" s="270" t="e">
        <f t="shared" si="35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6"/>
        <v>0</v>
      </c>
      <c r="AG73" s="270" t="e">
        <f t="shared" si="37"/>
        <v>#DIV/0!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4"/>
        <v>0</v>
      </c>
      <c r="S74" s="270" t="e">
        <f t="shared" si="35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6"/>
        <v>0</v>
      </c>
      <c r="AG74" s="270" t="e">
        <f t="shared" si="37"/>
        <v>#DIV/0!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4"/>
        <v>0</v>
      </c>
      <c r="S75" s="270" t="e">
        <f t="shared" si="35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6"/>
        <v>0</v>
      </c>
      <c r="AG75" s="270" t="e">
        <f t="shared" si="37"/>
        <v>#DIV/0!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4"/>
        <v>0</v>
      </c>
      <c r="S76" s="270" t="e">
        <f t="shared" si="35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6"/>
        <v>0</v>
      </c>
      <c r="AG76" s="270" t="e">
        <f t="shared" si="37"/>
        <v>#DIV/0!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4"/>
        <v>0</v>
      </c>
      <c r="S77" s="65" t="e">
        <f t="shared" si="35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6"/>
        <v>0</v>
      </c>
      <c r="AG77" s="65" t="e">
        <f t="shared" si="37"/>
        <v>#DIV/0!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4"/>
        <v>0</v>
      </c>
      <c r="S78" s="65" t="e">
        <f t="shared" si="35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6"/>
        <v>0</v>
      </c>
      <c r="AG78" s="65" t="e">
        <f t="shared" si="37"/>
        <v>#DIV/0!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4"/>
        <v>0</v>
      </c>
      <c r="S79" s="65" t="e">
        <f t="shared" ref="S79:S82" si="38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4"/>
        <v>0</v>
      </c>
      <c r="S80" s="65" t="e">
        <f t="shared" si="38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4"/>
        <v>0</v>
      </c>
      <c r="S81" s="65" t="e">
        <f t="shared" si="38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4"/>
        <v>0</v>
      </c>
      <c r="S82" s="65" t="e">
        <f t="shared" si="38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154"/>
      <c r="E83" s="53"/>
      <c r="F83" s="1005"/>
      <c r="G83" s="283">
        <f>+Alloc!G89*'Emp Input'!L110/'Emp Input'!L121</f>
        <v>0</v>
      </c>
      <c r="H83" s="283">
        <f>+Alloc!H89*'Emp Input'!M110/'Emp Input'!M121</f>
        <v>0</v>
      </c>
      <c r="I83" s="283">
        <f>+Alloc!I89*'Emp Input'!N110/'Emp Input'!N121</f>
        <v>0</v>
      </c>
      <c r="J83" s="283">
        <f>+Alloc!J89*'Emp Input'!O110/'Emp Input'!O121</f>
        <v>0</v>
      </c>
      <c r="K83" s="283">
        <f>+Alloc!K89*'Emp Input'!P110/'Emp Input'!P121</f>
        <v>0</v>
      </c>
      <c r="L83" s="283">
        <f>+Alloc!L89*'Emp Input'!Q110/'Emp Input'!Q121</f>
        <v>0</v>
      </c>
      <c r="M83" s="283">
        <f>+Alloc!M89*'Emp Input'!R110/'Emp Input'!R121</f>
        <v>0</v>
      </c>
      <c r="N83" s="283">
        <f>+Alloc!N89*'Emp Input'!S110/'Emp Input'!S121</f>
        <v>0</v>
      </c>
      <c r="O83" s="283">
        <f>+Alloc!O89*'Emp Input'!T110/'Emp Input'!T121</f>
        <v>0</v>
      </c>
      <c r="P83" s="283">
        <f>+Alloc!P89*'Emp Input'!U110/'Emp Input'!U121</f>
        <v>0</v>
      </c>
      <c r="Q83" s="283">
        <f>+Alloc!Q89*'Emp Input'!V110/'Emp Input'!V121</f>
        <v>0</v>
      </c>
      <c r="R83" s="75">
        <f t="shared" si="34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36"/>
        <v>0</v>
      </c>
      <c r="AG83" s="65" t="e">
        <f>+AF83/AF$87</f>
        <v>#DIV/0!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4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6"/>
        <v>0</v>
      </c>
      <c r="AG84" s="65" t="e">
        <f>+AF84/AF$87</f>
        <v>#DIV/0!</v>
      </c>
    </row>
    <row r="85" spans="1:33" s="62" customFormat="1">
      <c r="A85" s="76" t="s">
        <v>54</v>
      </c>
      <c r="B85" s="154"/>
      <c r="F85" s="78">
        <f t="shared" ref="F85:R85" si="39">SUM(F69:F84)</f>
        <v>0</v>
      </c>
      <c r="G85" s="78">
        <f t="shared" si="39"/>
        <v>0</v>
      </c>
      <c r="H85" s="78">
        <f t="shared" si="39"/>
        <v>0</v>
      </c>
      <c r="I85" s="78">
        <f t="shared" si="39"/>
        <v>0</v>
      </c>
      <c r="J85" s="78">
        <f t="shared" si="39"/>
        <v>0</v>
      </c>
      <c r="K85" s="78">
        <f t="shared" si="39"/>
        <v>0</v>
      </c>
      <c r="L85" s="78">
        <f t="shared" si="39"/>
        <v>0</v>
      </c>
      <c r="M85" s="78">
        <f t="shared" si="39"/>
        <v>0</v>
      </c>
      <c r="N85" s="78">
        <f t="shared" si="39"/>
        <v>0</v>
      </c>
      <c r="O85" s="78">
        <f t="shared" si="39"/>
        <v>0</v>
      </c>
      <c r="P85" s="78">
        <f t="shared" si="39"/>
        <v>0</v>
      </c>
      <c r="Q85" s="77">
        <f t="shared" si="39"/>
        <v>0</v>
      </c>
      <c r="R85" s="84">
        <f t="shared" si="39"/>
        <v>0</v>
      </c>
      <c r="S85" s="80" t="e">
        <f>+R85/R$87</f>
        <v>#DIV/0!</v>
      </c>
      <c r="T85" s="78">
        <f t="shared" ref="T85:AF85" si="40">SUM(T69:T84)</f>
        <v>0</v>
      </c>
      <c r="U85" s="78">
        <f t="shared" si="40"/>
        <v>0</v>
      </c>
      <c r="V85" s="78">
        <f t="shared" si="40"/>
        <v>0</v>
      </c>
      <c r="W85" s="78">
        <f t="shared" si="40"/>
        <v>0</v>
      </c>
      <c r="X85" s="78">
        <f t="shared" si="40"/>
        <v>0</v>
      </c>
      <c r="Y85" s="78">
        <f t="shared" si="40"/>
        <v>0</v>
      </c>
      <c r="Z85" s="78">
        <f t="shared" si="40"/>
        <v>0</v>
      </c>
      <c r="AA85" s="78">
        <f t="shared" si="40"/>
        <v>0</v>
      </c>
      <c r="AB85" s="78">
        <f t="shared" si="40"/>
        <v>0</v>
      </c>
      <c r="AC85" s="78">
        <f t="shared" si="40"/>
        <v>0</v>
      </c>
      <c r="AD85" s="78">
        <f t="shared" si="40"/>
        <v>0</v>
      </c>
      <c r="AE85" s="77">
        <f t="shared" si="40"/>
        <v>0</v>
      </c>
      <c r="AF85" s="84">
        <f t="shared" si="40"/>
        <v>0</v>
      </c>
      <c r="AG85" s="80" t="e">
        <f>+AF85/AF$87</f>
        <v>#DIV/0!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41">+G11+G28+G21+G85+G37+G57+G67</f>
        <v>0</v>
      </c>
      <c r="H87" s="287">
        <f t="shared" si="41"/>
        <v>0</v>
      </c>
      <c r="I87" s="287">
        <f t="shared" si="41"/>
        <v>0</v>
      </c>
      <c r="J87" s="287">
        <f t="shared" si="41"/>
        <v>0</v>
      </c>
      <c r="K87" s="287">
        <f t="shared" si="41"/>
        <v>0</v>
      </c>
      <c r="L87" s="287">
        <f t="shared" si="41"/>
        <v>0</v>
      </c>
      <c r="M87" s="287">
        <f t="shared" si="41"/>
        <v>0</v>
      </c>
      <c r="N87" s="287">
        <f t="shared" si="41"/>
        <v>0</v>
      </c>
      <c r="O87" s="287">
        <f t="shared" si="41"/>
        <v>0</v>
      </c>
      <c r="P87" s="287">
        <f t="shared" si="41"/>
        <v>0</v>
      </c>
      <c r="Q87" s="287">
        <f t="shared" si="41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42">+U11+U28+U21+U85+U37+U57+U67</f>
        <v>0</v>
      </c>
      <c r="V87" s="287">
        <f t="shared" si="42"/>
        <v>0</v>
      </c>
      <c r="W87" s="287">
        <f t="shared" si="42"/>
        <v>0</v>
      </c>
      <c r="X87" s="287">
        <f t="shared" si="42"/>
        <v>0</v>
      </c>
      <c r="Y87" s="287">
        <f t="shared" si="42"/>
        <v>0</v>
      </c>
      <c r="Z87" s="287">
        <f t="shared" si="42"/>
        <v>0</v>
      </c>
      <c r="AA87" s="287">
        <f t="shared" si="42"/>
        <v>0</v>
      </c>
      <c r="AB87" s="287">
        <f t="shared" si="42"/>
        <v>0</v>
      </c>
      <c r="AC87" s="287">
        <f t="shared" si="42"/>
        <v>0</v>
      </c>
      <c r="AD87" s="287">
        <f t="shared" si="42"/>
        <v>0</v>
      </c>
      <c r="AE87" s="287">
        <f t="shared" si="42"/>
        <v>0</v>
      </c>
      <c r="AF87" s="287">
        <f t="shared" si="42"/>
        <v>0</v>
      </c>
      <c r="AG87" s="80" t="e">
        <f>+AF87/AF$87</f>
        <v>#DIV/0!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  <c r="C89" s="62"/>
      <c r="D89" s="62"/>
    </row>
    <row r="90" spans="1:33">
      <c r="A90" s="62"/>
      <c r="B90" s="154"/>
      <c r="C90" s="62"/>
      <c r="D90" s="62"/>
    </row>
    <row r="91" spans="1:33">
      <c r="A91" s="62"/>
      <c r="B91" s="154"/>
    </row>
    <row r="92" spans="1:33">
      <c r="A92" s="292" t="s">
        <v>113</v>
      </c>
      <c r="B92" s="303"/>
      <c r="C92" s="161"/>
    </row>
    <row r="93" spans="1:33">
      <c r="A93" s="62"/>
      <c r="B93" s="154"/>
    </row>
    <row r="94" spans="1:33">
      <c r="A94" s="62"/>
      <c r="B94" s="154"/>
    </row>
    <row r="95" spans="1:33">
      <c r="A95" s="62"/>
      <c r="B95" s="154"/>
    </row>
    <row r="96" spans="1:33">
      <c r="A96" s="62"/>
      <c r="B96" s="154"/>
    </row>
    <row r="97" spans="1:2">
      <c r="A97" s="62"/>
      <c r="B97" s="154"/>
    </row>
    <row r="98" spans="1:2">
      <c r="A98" s="62"/>
      <c r="B98" s="154"/>
    </row>
    <row r="99" spans="1:2">
      <c r="A99" s="62"/>
      <c r="B99" s="154"/>
    </row>
    <row r="100" spans="1:2">
      <c r="A100" s="62"/>
      <c r="B100" s="154"/>
    </row>
    <row r="101" spans="1:2">
      <c r="A101" s="62"/>
      <c r="B101" s="154"/>
    </row>
    <row r="102" spans="1:2">
      <c r="A102" s="62"/>
      <c r="B102" s="154"/>
    </row>
    <row r="103" spans="1:2">
      <c r="A103" s="62"/>
    </row>
    <row r="104" spans="1:2">
      <c r="A104" s="62"/>
    </row>
    <row r="105" spans="1:2">
      <c r="A105" s="62"/>
    </row>
    <row r="106" spans="1:2">
      <c r="A106" s="62"/>
    </row>
    <row r="107" spans="1:2">
      <c r="A107" s="62"/>
    </row>
    <row r="108" spans="1:2">
      <c r="A108" s="62"/>
    </row>
    <row r="109" spans="1:2">
      <c r="A109" s="62"/>
    </row>
    <row r="110" spans="1:2">
      <c r="A110" s="62"/>
    </row>
    <row r="111" spans="1:2">
      <c r="A111" s="62"/>
    </row>
    <row r="112" spans="1:2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13"/>
  <sheetViews>
    <sheetView zoomScale="105" zoomScaleNormal="105" zoomScalePageLayoutView="105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F2" sqref="F2:AG3"/>
    </sheetView>
  </sheetViews>
  <sheetFormatPr baseColWidth="10" defaultColWidth="10.6640625" defaultRowHeight="13" outlineLevelCol="1"/>
  <cols>
    <col min="1" max="1" width="34.5" style="53" customWidth="1"/>
    <col min="2" max="2" width="8.5" style="53" customWidth="1"/>
    <col min="3" max="3" width="9.5" style="53" customWidth="1"/>
    <col min="4" max="4" width="9.66406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177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Input'!$C$111</f>
        <v>QA Testing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Input'!K111</f>
        <v>0</v>
      </c>
      <c r="G4" s="267">
        <f>+'Emp Input'!L111</f>
        <v>0</v>
      </c>
      <c r="H4" s="267">
        <f>+'Emp Input'!M111</f>
        <v>0</v>
      </c>
      <c r="I4" s="267">
        <f>+'Emp Input'!N111</f>
        <v>0</v>
      </c>
      <c r="J4" s="267">
        <f>+'Emp Input'!O111</f>
        <v>0</v>
      </c>
      <c r="K4" s="267">
        <f>+'Emp Input'!P111</f>
        <v>0</v>
      </c>
      <c r="L4" s="267">
        <f>+'Emp Input'!Q111</f>
        <v>0</v>
      </c>
      <c r="M4" s="267">
        <f>+'Emp Input'!R111</f>
        <v>0</v>
      </c>
      <c r="N4" s="267">
        <f>+'Emp Input'!S111</f>
        <v>0</v>
      </c>
      <c r="O4" s="267">
        <f>+'Emp Input'!T111</f>
        <v>0</v>
      </c>
      <c r="P4" s="267">
        <f>+'Emp Input'!U111</f>
        <v>0</v>
      </c>
      <c r="Q4" s="267">
        <f>+'Emp Input'!V111</f>
        <v>0</v>
      </c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C6" s="53"/>
      <c r="D6" s="53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144"/>
      <c r="D9" s="14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416"/>
      <c r="C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352"/>
      <c r="C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352"/>
      <c r="C17" s="66"/>
      <c r="D17" s="16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 t="e">
        <f t="shared" si="11"/>
        <v>#DIV/0!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7">SUM(T30:AE30)</f>
        <v>0</v>
      </c>
      <c r="AG30" s="270" t="e">
        <f t="shared" ref="AG30:AG37" si="18">+AF30/AF$87</f>
        <v>#DIV/0!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 t="e">
        <f t="shared" si="18"/>
        <v>#DIV/0!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 t="e">
        <f t="shared" si="18"/>
        <v>#DIV/0!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 t="e">
        <f t="shared" si="18"/>
        <v>#DIV/0!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 t="e">
        <f t="shared" si="18"/>
        <v>#DIV/0!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 t="e">
        <f t="shared" si="18"/>
        <v>#DIV/0!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 t="e">
        <f t="shared" si="18"/>
        <v>#DIV/0!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 t="e">
        <f t="shared" si="18"/>
        <v>#DIV/0!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0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 t="e">
        <f t="shared" ref="AG39:AG50" si="24">+AF39/AF$87</f>
        <v>#DIV/0!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 t="e">
        <f t="shared" si="24"/>
        <v>#DIV/0!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 t="e">
        <f t="shared" si="24"/>
        <v>#DIV/0!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 t="e">
        <f t="shared" si="24"/>
        <v>#DIV/0!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 t="e">
        <f t="shared" si="24"/>
        <v>#DIV/0!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 t="e">
        <f t="shared" si="24"/>
        <v>#DIV/0!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 t="e">
        <f t="shared" si="24"/>
        <v>#DIV/0!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 t="e">
        <f t="shared" si="24"/>
        <v>#DIV/0!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 t="e">
        <f t="shared" si="24"/>
        <v>#DIV/0!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 t="e">
        <f t="shared" si="24"/>
        <v>#DIV/0!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 t="e">
        <f t="shared" si="24"/>
        <v>#DIV/0!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 t="e">
        <f t="shared" si="24"/>
        <v>#DIV/0!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 t="e">
        <f t="shared" ref="S51:S55" si="25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1"/>
        <v>0</v>
      </c>
      <c r="S52" s="270" t="e">
        <f t="shared" si="25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 t="e">
        <f t="shared" si="25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 t="e">
        <f t="shared" si="25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 t="e">
        <f t="shared" si="25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 t="e">
        <f>+R57/R$87</f>
        <v>#DIV/0!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 t="e">
        <f>+AF57/AF$87</f>
        <v>#DIV/0!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67">
        <f t="shared" ref="R59:R66" si="28">SUM(F59:Q59)</f>
        <v>0</v>
      </c>
      <c r="S59" s="270" t="e">
        <f t="shared" ref="S59:S67" si="29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0">SUM(T59:AE59)</f>
        <v>0</v>
      </c>
      <c r="AG59" s="270" t="e">
        <f t="shared" ref="AG59:AG64" si="31">+AF59/AF$87</f>
        <v>#DIV/0!</v>
      </c>
    </row>
    <row r="60" spans="1:33" s="62" customFormat="1">
      <c r="A60" s="327" t="s">
        <v>148</v>
      </c>
      <c r="B60" s="154"/>
      <c r="C60" s="291"/>
      <c r="E60" s="53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67">
        <f t="shared" si="28"/>
        <v>0</v>
      </c>
      <c r="S60" s="270" t="e">
        <f t="shared" si="29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0"/>
        <v>0</v>
      </c>
      <c r="AG60" s="270" t="e">
        <f t="shared" si="31"/>
        <v>#DIV/0!</v>
      </c>
    </row>
    <row r="61" spans="1:33" s="62" customFormat="1">
      <c r="A61" s="327" t="s">
        <v>149</v>
      </c>
      <c r="B61" s="154"/>
      <c r="C61" s="291"/>
      <c r="E61" s="53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67">
        <f t="shared" si="28"/>
        <v>0</v>
      </c>
      <c r="S61" s="270" t="e">
        <f t="shared" si="29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0"/>
        <v>0</v>
      </c>
      <c r="AG61" s="270" t="e">
        <f t="shared" si="31"/>
        <v>#DIV/0!</v>
      </c>
    </row>
    <row r="62" spans="1:33" s="62" customFormat="1">
      <c r="A62" s="327" t="s">
        <v>150</v>
      </c>
      <c r="B62" s="154"/>
      <c r="C62" s="291"/>
      <c r="E62" s="53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67">
        <f t="shared" si="28"/>
        <v>0</v>
      </c>
      <c r="S62" s="270" t="e">
        <f t="shared" si="29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0"/>
        <v>0</v>
      </c>
      <c r="AG62" s="270" t="e">
        <f t="shared" si="31"/>
        <v>#DIV/0!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8"/>
        <v>0</v>
      </c>
      <c r="S63" s="270" t="e">
        <f t="shared" si="29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0"/>
        <v>0</v>
      </c>
      <c r="AG63" s="270" t="e">
        <f t="shared" si="31"/>
        <v>#DIV/0!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8"/>
        <v>0</v>
      </c>
      <c r="S64" s="270" t="e">
        <f t="shared" si="29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0"/>
        <v>0</v>
      </c>
      <c r="AG64" s="270" t="e">
        <f t="shared" si="31"/>
        <v>#DIV/0!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ref="R65" si="32">SUM(F65:Q65)</f>
        <v>0</v>
      </c>
      <c r="S65" s="270" t="e">
        <f t="shared" si="29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E66" s="53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67">
        <f t="shared" si="28"/>
        <v>0</v>
      </c>
      <c r="S66" s="270" t="e">
        <f t="shared" si="29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0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F67" s="84">
        <f t="shared" ref="F67:R67" si="33">SUM(F59:F66)</f>
        <v>0</v>
      </c>
      <c r="G67" s="84">
        <f t="shared" si="33"/>
        <v>0</v>
      </c>
      <c r="H67" s="84">
        <f t="shared" si="33"/>
        <v>0</v>
      </c>
      <c r="I67" s="84">
        <f t="shared" si="33"/>
        <v>0</v>
      </c>
      <c r="J67" s="84">
        <f t="shared" si="33"/>
        <v>0</v>
      </c>
      <c r="K67" s="84">
        <f t="shared" si="33"/>
        <v>0</v>
      </c>
      <c r="L67" s="84">
        <f t="shared" si="33"/>
        <v>0</v>
      </c>
      <c r="M67" s="84">
        <f t="shared" si="33"/>
        <v>0</v>
      </c>
      <c r="N67" s="84">
        <f t="shared" si="33"/>
        <v>0</v>
      </c>
      <c r="O67" s="84">
        <f t="shared" si="33"/>
        <v>0</v>
      </c>
      <c r="P67" s="84">
        <f t="shared" si="33"/>
        <v>0</v>
      </c>
      <c r="Q67" s="84">
        <f t="shared" si="33"/>
        <v>0</v>
      </c>
      <c r="R67" s="84">
        <f t="shared" si="33"/>
        <v>0</v>
      </c>
      <c r="S67" s="87" t="e">
        <f t="shared" si="29"/>
        <v>#DIV/0!</v>
      </c>
      <c r="T67" s="84">
        <f t="shared" ref="T67:AF67" si="34">SUM(T59:T66)</f>
        <v>0</v>
      </c>
      <c r="U67" s="84">
        <f t="shared" si="34"/>
        <v>0</v>
      </c>
      <c r="V67" s="84">
        <f t="shared" si="34"/>
        <v>0</v>
      </c>
      <c r="W67" s="84">
        <f t="shared" si="34"/>
        <v>0</v>
      </c>
      <c r="X67" s="84">
        <f t="shared" si="34"/>
        <v>0</v>
      </c>
      <c r="Y67" s="84">
        <f t="shared" si="34"/>
        <v>0</v>
      </c>
      <c r="Z67" s="84">
        <f t="shared" si="34"/>
        <v>0</v>
      </c>
      <c r="AA67" s="84">
        <f t="shared" si="34"/>
        <v>0</v>
      </c>
      <c r="AB67" s="84">
        <f t="shared" si="34"/>
        <v>0</v>
      </c>
      <c r="AC67" s="84">
        <f t="shared" si="34"/>
        <v>0</v>
      </c>
      <c r="AD67" s="84">
        <f t="shared" si="34"/>
        <v>0</v>
      </c>
      <c r="AE67" s="84">
        <f t="shared" si="34"/>
        <v>0</v>
      </c>
      <c r="AF67" s="84">
        <f t="shared" si="34"/>
        <v>0</v>
      </c>
      <c r="AG67" s="87" t="e">
        <f>+AF67/AF$87</f>
        <v>#DIV/0!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5">SUM(F69:Q69)</f>
        <v>0</v>
      </c>
      <c r="S69" s="270" t="e">
        <f t="shared" ref="S69:S78" si="36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7">SUM(T69:AE69)</f>
        <v>0</v>
      </c>
      <c r="AG69" s="270" t="e">
        <f t="shared" ref="AG69:AG78" si="38">+AF69/AF$87</f>
        <v>#DIV/0!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5"/>
        <v>0</v>
      </c>
      <c r="S70" s="270" t="e">
        <f t="shared" si="36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7"/>
        <v>0</v>
      </c>
      <c r="AG70" s="270" t="e">
        <f t="shared" si="38"/>
        <v>#DIV/0!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5"/>
        <v>0</v>
      </c>
      <c r="S71" s="270" t="e">
        <f t="shared" si="36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7"/>
        <v>0</v>
      </c>
      <c r="AG71" s="270" t="e">
        <f t="shared" si="38"/>
        <v>#DIV/0!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5"/>
        <v>0</v>
      </c>
      <c r="S72" s="270" t="e">
        <f t="shared" si="36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7"/>
        <v>0</v>
      </c>
      <c r="AG72" s="270" t="e">
        <f t="shared" si="38"/>
        <v>#DIV/0!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5"/>
        <v>0</v>
      </c>
      <c r="S73" s="270" t="e">
        <f t="shared" si="36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7"/>
        <v>0</v>
      </c>
      <c r="AG73" s="270" t="e">
        <f t="shared" si="38"/>
        <v>#DIV/0!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5"/>
        <v>0</v>
      </c>
      <c r="S74" s="270" t="e">
        <f t="shared" si="36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7"/>
        <v>0</v>
      </c>
      <c r="AG74" s="270" t="e">
        <f t="shared" si="38"/>
        <v>#DIV/0!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5"/>
        <v>0</v>
      </c>
      <c r="S75" s="270" t="e">
        <f t="shared" si="36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7"/>
        <v>0</v>
      </c>
      <c r="AG75" s="270" t="e">
        <f t="shared" si="38"/>
        <v>#DIV/0!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5"/>
        <v>0</v>
      </c>
      <c r="S76" s="270" t="e">
        <f t="shared" si="36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7"/>
        <v>0</v>
      </c>
      <c r="AG76" s="270" t="e">
        <f t="shared" si="38"/>
        <v>#DIV/0!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5"/>
        <v>0</v>
      </c>
      <c r="S77" s="65" t="e">
        <f t="shared" si="36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7"/>
        <v>0</v>
      </c>
      <c r="AG77" s="65" t="e">
        <f t="shared" si="38"/>
        <v>#DIV/0!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5"/>
        <v>0</v>
      </c>
      <c r="S78" s="65" t="e">
        <f t="shared" si="36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7"/>
        <v>0</v>
      </c>
      <c r="AG78" s="65" t="e">
        <f t="shared" si="38"/>
        <v>#DIV/0!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35"/>
        <v>0</v>
      </c>
      <c r="S79" s="270" t="e">
        <f t="shared" ref="S79:S82" si="39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35"/>
        <v>0</v>
      </c>
      <c r="S80" s="270" t="e">
        <f t="shared" si="39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35"/>
        <v>0</v>
      </c>
      <c r="S81" s="270" t="e">
        <f t="shared" si="39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35"/>
        <v>0</v>
      </c>
      <c r="S82" s="270" t="e">
        <f t="shared" si="39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154"/>
      <c r="E83" s="53"/>
      <c r="F83" s="1005"/>
      <c r="G83" s="283">
        <f>+Alloc!G89*'Emp Input'!L111/'Emp Input'!L121</f>
        <v>0</v>
      </c>
      <c r="H83" s="283">
        <f>+Alloc!H89*'Emp Input'!M111/'Emp Input'!M121</f>
        <v>0</v>
      </c>
      <c r="I83" s="283">
        <f>+Alloc!I89*'Emp Input'!N111/'Emp Input'!N121</f>
        <v>0</v>
      </c>
      <c r="J83" s="283">
        <f>+Alloc!J89*'Emp Input'!O111/'Emp Input'!O121</f>
        <v>0</v>
      </c>
      <c r="K83" s="283">
        <f>+Alloc!K89*'Emp Input'!P111/'Emp Input'!P121</f>
        <v>0</v>
      </c>
      <c r="L83" s="283">
        <f>+Alloc!L89*'Emp Input'!Q111/'Emp Input'!Q121</f>
        <v>0</v>
      </c>
      <c r="M83" s="283">
        <f>+Alloc!M89*'Emp Input'!R111/'Emp Input'!R121</f>
        <v>0</v>
      </c>
      <c r="N83" s="283">
        <f>+Alloc!N89*'Emp Input'!S111/'Emp Input'!S121</f>
        <v>0</v>
      </c>
      <c r="O83" s="283">
        <f>+Alloc!O89*'Emp Input'!T111/'Emp Input'!T121</f>
        <v>0</v>
      </c>
      <c r="P83" s="283">
        <f>+Alloc!P89*'Emp Input'!U111/'Emp Input'!U121</f>
        <v>0</v>
      </c>
      <c r="Q83" s="283">
        <f>+Alloc!Q89*'Emp Input'!V111/'Emp Input'!V121</f>
        <v>0</v>
      </c>
      <c r="R83" s="75">
        <f t="shared" si="35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37"/>
        <v>0</v>
      </c>
      <c r="AG83" s="65" t="e">
        <f>+AF83/AF$87</f>
        <v>#DIV/0!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5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7"/>
        <v>0</v>
      </c>
      <c r="AG84" s="65" t="e">
        <f>+AF84/AF$87</f>
        <v>#DIV/0!</v>
      </c>
    </row>
    <row r="85" spans="1:33" s="62" customFormat="1">
      <c r="A85" s="76" t="s">
        <v>54</v>
      </c>
      <c r="B85" s="154"/>
      <c r="F85" s="78">
        <f t="shared" ref="F85:R85" si="40">SUM(F69:F84)</f>
        <v>0</v>
      </c>
      <c r="G85" s="78">
        <f t="shared" si="40"/>
        <v>0</v>
      </c>
      <c r="H85" s="78">
        <f t="shared" si="40"/>
        <v>0</v>
      </c>
      <c r="I85" s="78">
        <f t="shared" si="40"/>
        <v>0</v>
      </c>
      <c r="J85" s="78">
        <f t="shared" si="40"/>
        <v>0</v>
      </c>
      <c r="K85" s="78">
        <f t="shared" si="40"/>
        <v>0</v>
      </c>
      <c r="L85" s="78">
        <f t="shared" si="40"/>
        <v>0</v>
      </c>
      <c r="M85" s="78">
        <f t="shared" si="40"/>
        <v>0</v>
      </c>
      <c r="N85" s="78">
        <f t="shared" si="40"/>
        <v>0</v>
      </c>
      <c r="O85" s="78">
        <f t="shared" si="40"/>
        <v>0</v>
      </c>
      <c r="P85" s="78">
        <f t="shared" si="40"/>
        <v>0</v>
      </c>
      <c r="Q85" s="77">
        <f t="shared" si="40"/>
        <v>0</v>
      </c>
      <c r="R85" s="84">
        <f t="shared" si="40"/>
        <v>0</v>
      </c>
      <c r="S85" s="80" t="e">
        <f>+R85/R$87</f>
        <v>#DIV/0!</v>
      </c>
      <c r="T85" s="78">
        <f t="shared" ref="T85:AF85" si="41">SUM(T69:T84)</f>
        <v>0</v>
      </c>
      <c r="U85" s="78">
        <f t="shared" si="41"/>
        <v>0</v>
      </c>
      <c r="V85" s="78">
        <f t="shared" si="41"/>
        <v>0</v>
      </c>
      <c r="W85" s="78">
        <f t="shared" si="41"/>
        <v>0</v>
      </c>
      <c r="X85" s="78">
        <f t="shared" si="41"/>
        <v>0</v>
      </c>
      <c r="Y85" s="78">
        <f t="shared" si="41"/>
        <v>0</v>
      </c>
      <c r="Z85" s="78">
        <f t="shared" si="41"/>
        <v>0</v>
      </c>
      <c r="AA85" s="78">
        <f t="shared" si="41"/>
        <v>0</v>
      </c>
      <c r="AB85" s="78">
        <f t="shared" si="41"/>
        <v>0</v>
      </c>
      <c r="AC85" s="78">
        <f t="shared" si="41"/>
        <v>0</v>
      </c>
      <c r="AD85" s="78">
        <f t="shared" si="41"/>
        <v>0</v>
      </c>
      <c r="AE85" s="77">
        <f t="shared" si="41"/>
        <v>0</v>
      </c>
      <c r="AF85" s="84">
        <f t="shared" si="41"/>
        <v>0</v>
      </c>
      <c r="AG85" s="80" t="e">
        <f>+AF85/AF$87</f>
        <v>#DIV/0!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42">+G11+G28+G21+G85+G37+G57+G67</f>
        <v>0</v>
      </c>
      <c r="H87" s="287">
        <f t="shared" si="42"/>
        <v>0</v>
      </c>
      <c r="I87" s="287">
        <f t="shared" si="42"/>
        <v>0</v>
      </c>
      <c r="J87" s="287">
        <f t="shared" si="42"/>
        <v>0</v>
      </c>
      <c r="K87" s="287">
        <f t="shared" si="42"/>
        <v>0</v>
      </c>
      <c r="L87" s="287">
        <f t="shared" si="42"/>
        <v>0</v>
      </c>
      <c r="M87" s="287">
        <f t="shared" si="42"/>
        <v>0</v>
      </c>
      <c r="N87" s="287">
        <f t="shared" si="42"/>
        <v>0</v>
      </c>
      <c r="O87" s="287">
        <f t="shared" si="42"/>
        <v>0</v>
      </c>
      <c r="P87" s="287">
        <f t="shared" si="42"/>
        <v>0</v>
      </c>
      <c r="Q87" s="287">
        <f t="shared" si="42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43">+U11+U28+U21+U85+U37+U57+U67</f>
        <v>0</v>
      </c>
      <c r="V87" s="287">
        <f t="shared" si="43"/>
        <v>0</v>
      </c>
      <c r="W87" s="287">
        <f t="shared" si="43"/>
        <v>0</v>
      </c>
      <c r="X87" s="287">
        <f t="shared" si="43"/>
        <v>0</v>
      </c>
      <c r="Y87" s="287">
        <f t="shared" si="43"/>
        <v>0</v>
      </c>
      <c r="Z87" s="287">
        <f t="shared" si="43"/>
        <v>0</v>
      </c>
      <c r="AA87" s="287">
        <f t="shared" si="43"/>
        <v>0</v>
      </c>
      <c r="AB87" s="287">
        <f t="shared" si="43"/>
        <v>0</v>
      </c>
      <c r="AC87" s="287">
        <f t="shared" si="43"/>
        <v>0</v>
      </c>
      <c r="AD87" s="287">
        <f t="shared" si="43"/>
        <v>0</v>
      </c>
      <c r="AE87" s="287">
        <f t="shared" si="43"/>
        <v>0</v>
      </c>
      <c r="AF87" s="287">
        <f t="shared" si="43"/>
        <v>0</v>
      </c>
      <c r="AG87" s="80" t="e">
        <f>+AF87/AF$87</f>
        <v>#DIV/0!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2"/>
      <c r="D89" s="62"/>
    </row>
    <row r="90" spans="1:33">
      <c r="A90" s="62"/>
      <c r="C90" s="62"/>
      <c r="D90" s="62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</row>
    <row r="94" spans="1:33">
      <c r="A94" s="62"/>
    </row>
    <row r="95" spans="1:33">
      <c r="A95" s="62"/>
    </row>
    <row r="96" spans="1:33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197"/>
  <sheetViews>
    <sheetView zoomScale="105" zoomScaleNormal="105" zoomScalePageLayoutView="105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G3" sqref="G3"/>
    </sheetView>
  </sheetViews>
  <sheetFormatPr baseColWidth="10" defaultColWidth="10.6640625" defaultRowHeight="13" outlineLevelCol="1"/>
  <cols>
    <col min="1" max="1" width="34.5" style="53" customWidth="1"/>
    <col min="2" max="2" width="9.1640625" style="53" customWidth="1"/>
    <col min="3" max="3" width="9.83203125" style="53" customWidth="1"/>
    <col min="4" max="4" width="10.16406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7"/>
      <c r="D4" s="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67">
        <f>SUM(F4:Q4)/12</f>
        <v>0</v>
      </c>
      <c r="S4" s="270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270"/>
    </row>
    <row r="5" spans="1:33">
      <c r="C5" s="66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66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C7" s="66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154"/>
      <c r="C8" s="66"/>
      <c r="D8" s="66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66"/>
      <c r="D9" s="66"/>
      <c r="E9" s="72"/>
      <c r="F9" s="272">
        <f>(+F6+F7+F8+F13)*$D9</f>
        <v>0</v>
      </c>
      <c r="G9" s="272">
        <f t="shared" ref="G9:Q9" si="2">(+G6+G7+G8+G13)*$D9</f>
        <v>0</v>
      </c>
      <c r="H9" s="272">
        <f t="shared" si="2"/>
        <v>0</v>
      </c>
      <c r="I9" s="272">
        <f t="shared" si="2"/>
        <v>0</v>
      </c>
      <c r="J9" s="272">
        <f t="shared" si="2"/>
        <v>0</v>
      </c>
      <c r="K9" s="272">
        <f t="shared" si="2"/>
        <v>0</v>
      </c>
      <c r="L9" s="272">
        <f t="shared" si="2"/>
        <v>0</v>
      </c>
      <c r="M9" s="272">
        <f t="shared" si="2"/>
        <v>0</v>
      </c>
      <c r="N9" s="272">
        <f t="shared" si="2"/>
        <v>0</v>
      </c>
      <c r="O9" s="272">
        <f t="shared" si="2"/>
        <v>0</v>
      </c>
      <c r="P9" s="272">
        <f t="shared" si="2"/>
        <v>0</v>
      </c>
      <c r="Q9" s="272">
        <f t="shared" si="2"/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C10" s="66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C11" s="66"/>
      <c r="D11" s="66"/>
      <c r="F11" s="77">
        <f t="shared" ref="F11:R11" si="3">SUM(F6:F10)</f>
        <v>0</v>
      </c>
      <c r="G11" s="77">
        <f t="shared" si="3"/>
        <v>0</v>
      </c>
      <c r="H11" s="77">
        <f t="shared" si="3"/>
        <v>0</v>
      </c>
      <c r="I11" s="77">
        <f t="shared" si="3"/>
        <v>0</v>
      </c>
      <c r="J11" s="77">
        <f t="shared" si="3"/>
        <v>0</v>
      </c>
      <c r="K11" s="77">
        <f t="shared" si="3"/>
        <v>0</v>
      </c>
      <c r="L11" s="77">
        <f t="shared" si="3"/>
        <v>0</v>
      </c>
      <c r="M11" s="77">
        <f t="shared" si="3"/>
        <v>0</v>
      </c>
      <c r="N11" s="77">
        <f t="shared" si="3"/>
        <v>0</v>
      </c>
      <c r="O11" s="77">
        <f t="shared" si="3"/>
        <v>0</v>
      </c>
      <c r="P11" s="77">
        <f t="shared" si="3"/>
        <v>0</v>
      </c>
      <c r="Q11" s="77">
        <f t="shared" si="3"/>
        <v>0</v>
      </c>
      <c r="R11" s="84">
        <f t="shared" si="3"/>
        <v>0</v>
      </c>
      <c r="S11" s="87" t="e">
        <f t="shared" si="0"/>
        <v>#DIV/0!</v>
      </c>
      <c r="T11" s="77">
        <f t="shared" ref="T11:AF11" si="4">SUM(T6:T10)</f>
        <v>0</v>
      </c>
      <c r="U11" s="77">
        <f t="shared" si="4"/>
        <v>0</v>
      </c>
      <c r="V11" s="77">
        <f t="shared" si="4"/>
        <v>0</v>
      </c>
      <c r="W11" s="77">
        <f t="shared" si="4"/>
        <v>0</v>
      </c>
      <c r="X11" s="77">
        <f t="shared" si="4"/>
        <v>0</v>
      </c>
      <c r="Y11" s="77">
        <f t="shared" si="4"/>
        <v>0</v>
      </c>
      <c r="Z11" s="77">
        <f t="shared" si="4"/>
        <v>0</v>
      </c>
      <c r="AA11" s="77">
        <f t="shared" si="4"/>
        <v>0</v>
      </c>
      <c r="AB11" s="77">
        <f t="shared" si="4"/>
        <v>0</v>
      </c>
      <c r="AC11" s="77">
        <f t="shared" si="4"/>
        <v>0</v>
      </c>
      <c r="AD11" s="77">
        <f t="shared" si="4"/>
        <v>0</v>
      </c>
      <c r="AE11" s="77">
        <f t="shared" si="4"/>
        <v>0</v>
      </c>
      <c r="AF11" s="84">
        <f t="shared" si="4"/>
        <v>0</v>
      </c>
      <c r="AG11" s="87" t="e">
        <f t="shared" si="1"/>
        <v>#DIV/0!</v>
      </c>
    </row>
    <row r="12" spans="1:33" s="62" customFormat="1">
      <c r="B12" s="154"/>
      <c r="C12" s="66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6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5">SUM(F13:Q13)</f>
        <v>0</v>
      </c>
      <c r="S13" s="270" t="e">
        <f t="shared" ref="S13:S21" si="6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7">SUM(T13:AE13)</f>
        <v>0</v>
      </c>
      <c r="AG13" s="270" t="e">
        <f t="shared" ref="AG13:AG21" si="8">+AF13/AF$87</f>
        <v>#DIV/0!</v>
      </c>
    </row>
    <row r="14" spans="1:33" s="62" customFormat="1">
      <c r="A14" s="53" t="s">
        <v>19</v>
      </c>
      <c r="B14" s="352"/>
      <c r="C14" s="66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5"/>
        <v>0</v>
      </c>
      <c r="S14" s="270" t="e">
        <f t="shared" si="6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7"/>
        <v>0</v>
      </c>
      <c r="AG14" s="270" t="e">
        <f t="shared" si="8"/>
        <v>#DIV/0!</v>
      </c>
    </row>
    <row r="15" spans="1:33" s="62" customFormat="1">
      <c r="A15" s="53" t="s">
        <v>20</v>
      </c>
      <c r="B15" s="416"/>
      <c r="C15" s="67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5"/>
        <v>0</v>
      </c>
      <c r="S15" s="270" t="e">
        <f t="shared" si="6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7"/>
        <v>0</v>
      </c>
      <c r="AG15" s="270" t="e">
        <f t="shared" si="8"/>
        <v>#DIV/0!</v>
      </c>
    </row>
    <row r="16" spans="1:33" s="62" customFormat="1">
      <c r="A16" s="53" t="s">
        <v>21</v>
      </c>
      <c r="B16" s="352"/>
      <c r="C16" s="66"/>
      <c r="D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5"/>
        <v>0</v>
      </c>
      <c r="S16" s="65" t="e">
        <f t="shared" si="6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7"/>
        <v>0</v>
      </c>
      <c r="AG16" s="65" t="e">
        <f t="shared" si="8"/>
        <v>#DIV/0!</v>
      </c>
    </row>
    <row r="17" spans="1:33" s="62" customFormat="1">
      <c r="A17" s="53" t="s">
        <v>22</v>
      </c>
      <c r="B17" s="352"/>
      <c r="C17" s="66"/>
      <c r="D17" s="66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5"/>
        <v>0</v>
      </c>
      <c r="S17" s="270" t="e">
        <f t="shared" si="6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7"/>
        <v>0</v>
      </c>
      <c r="AG17" s="270" t="e">
        <f t="shared" si="8"/>
        <v>#DIV/0!</v>
      </c>
    </row>
    <row r="18" spans="1:33" s="62" customFormat="1">
      <c r="A18" s="53" t="s">
        <v>23</v>
      </c>
      <c r="B18" s="154"/>
      <c r="C18" s="66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5"/>
        <v>0</v>
      </c>
      <c r="S18" s="270" t="e">
        <f t="shared" si="6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7"/>
        <v>0</v>
      </c>
      <c r="AG18" s="270" t="e">
        <f t="shared" si="8"/>
        <v>#DIV/0!</v>
      </c>
    </row>
    <row r="19" spans="1:33" s="62" customFormat="1">
      <c r="A19" s="53" t="s">
        <v>24</v>
      </c>
      <c r="B19" s="154"/>
      <c r="C19" s="66"/>
      <c r="D19" s="66"/>
      <c r="E19" s="53"/>
      <c r="F19" s="272"/>
      <c r="G19" s="272"/>
      <c r="H19" s="272">
        <f>+$C19*$D19</f>
        <v>0</v>
      </c>
      <c r="I19" s="272"/>
      <c r="J19" s="272">
        <f>+$C19*$D19</f>
        <v>0</v>
      </c>
      <c r="K19" s="272"/>
      <c r="L19" s="272"/>
      <c r="M19" s="272">
        <f>+$C19*$D19</f>
        <v>0</v>
      </c>
      <c r="N19" s="272"/>
      <c r="O19" s="272"/>
      <c r="P19" s="272"/>
      <c r="Q19" s="272"/>
      <c r="R19" s="67">
        <f t="shared" si="5"/>
        <v>0</v>
      </c>
      <c r="S19" s="270" t="e">
        <f t="shared" si="6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7"/>
        <v>0</v>
      </c>
      <c r="AG19" s="270" t="e">
        <f t="shared" si="8"/>
        <v>#DIV/0!</v>
      </c>
    </row>
    <row r="20" spans="1:33" s="62" customFormat="1">
      <c r="A20" s="53" t="s">
        <v>106</v>
      </c>
      <c r="B20" s="154"/>
      <c r="C20" s="66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5"/>
        <v>0</v>
      </c>
      <c r="S20" s="270" t="e">
        <f t="shared" si="6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7"/>
        <v>0</v>
      </c>
      <c r="AG20" s="270" t="e">
        <f t="shared" si="8"/>
        <v>#DIV/0!</v>
      </c>
    </row>
    <row r="21" spans="1:33" s="62" customFormat="1">
      <c r="A21" s="76" t="s">
        <v>26</v>
      </c>
      <c r="B21" s="154"/>
      <c r="C21" s="66"/>
      <c r="D21" s="66"/>
      <c r="F21" s="84">
        <f t="shared" ref="F21:R21" si="9">SUM(F13:F20)</f>
        <v>0</v>
      </c>
      <c r="G21" s="84">
        <f t="shared" si="9"/>
        <v>0</v>
      </c>
      <c r="H21" s="84">
        <f t="shared" si="9"/>
        <v>0</v>
      </c>
      <c r="I21" s="84">
        <f t="shared" si="9"/>
        <v>0</v>
      </c>
      <c r="J21" s="84">
        <f t="shared" si="9"/>
        <v>0</v>
      </c>
      <c r="K21" s="84">
        <f t="shared" si="9"/>
        <v>0</v>
      </c>
      <c r="L21" s="84">
        <f t="shared" si="9"/>
        <v>0</v>
      </c>
      <c r="M21" s="84">
        <f t="shared" si="9"/>
        <v>0</v>
      </c>
      <c r="N21" s="84">
        <f t="shared" si="9"/>
        <v>0</v>
      </c>
      <c r="O21" s="84">
        <f t="shared" si="9"/>
        <v>0</v>
      </c>
      <c r="P21" s="84">
        <f t="shared" si="9"/>
        <v>0</v>
      </c>
      <c r="Q21" s="84">
        <f t="shared" si="9"/>
        <v>0</v>
      </c>
      <c r="R21" s="84">
        <f t="shared" si="9"/>
        <v>0</v>
      </c>
      <c r="S21" s="87" t="e">
        <f t="shared" si="6"/>
        <v>#DIV/0!</v>
      </c>
      <c r="T21" s="84">
        <f t="shared" ref="T21:AF21" si="10">SUM(T13:T20)</f>
        <v>0</v>
      </c>
      <c r="U21" s="84">
        <f t="shared" si="10"/>
        <v>0</v>
      </c>
      <c r="V21" s="84">
        <f t="shared" si="10"/>
        <v>0</v>
      </c>
      <c r="W21" s="84">
        <f t="shared" si="10"/>
        <v>0</v>
      </c>
      <c r="X21" s="84">
        <f t="shared" si="10"/>
        <v>0</v>
      </c>
      <c r="Y21" s="84">
        <f t="shared" si="10"/>
        <v>0</v>
      </c>
      <c r="Z21" s="84">
        <f t="shared" si="10"/>
        <v>0</v>
      </c>
      <c r="AA21" s="84">
        <f t="shared" si="10"/>
        <v>0</v>
      </c>
      <c r="AB21" s="84">
        <f t="shared" si="10"/>
        <v>0</v>
      </c>
      <c r="AC21" s="84">
        <f t="shared" si="10"/>
        <v>0</v>
      </c>
      <c r="AD21" s="84">
        <f t="shared" si="10"/>
        <v>0</v>
      </c>
      <c r="AE21" s="84">
        <f t="shared" si="10"/>
        <v>0</v>
      </c>
      <c r="AF21" s="84">
        <f t="shared" si="10"/>
        <v>0</v>
      </c>
      <c r="AG21" s="87" t="e">
        <f t="shared" si="8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1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2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1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2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1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2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1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2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1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2"/>
        <v>#DIV/0!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7">
        <f t="shared" si="13"/>
        <v>0</v>
      </c>
      <c r="K28" s="77">
        <f t="shared" si="13"/>
        <v>0</v>
      </c>
      <c r="L28" s="77">
        <f t="shared" si="13"/>
        <v>0</v>
      </c>
      <c r="M28" s="77">
        <f t="shared" si="13"/>
        <v>0</v>
      </c>
      <c r="N28" s="77">
        <f t="shared" si="13"/>
        <v>0</v>
      </c>
      <c r="O28" s="77">
        <f t="shared" si="13"/>
        <v>0</v>
      </c>
      <c r="P28" s="77">
        <f t="shared" si="13"/>
        <v>0</v>
      </c>
      <c r="Q28" s="77">
        <f t="shared" si="13"/>
        <v>0</v>
      </c>
      <c r="R28" s="84">
        <f t="shared" si="13"/>
        <v>0</v>
      </c>
      <c r="S28" s="87" t="e">
        <f t="shared" ref="S28" si="14">+R28/R$87</f>
        <v>#DIV/0!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7">
        <f t="shared" si="15"/>
        <v>0</v>
      </c>
      <c r="Y28" s="77">
        <f t="shared" si="15"/>
        <v>0</v>
      </c>
      <c r="Z28" s="77">
        <f t="shared" si="15"/>
        <v>0</v>
      </c>
      <c r="AA28" s="77">
        <f t="shared" si="15"/>
        <v>0</v>
      </c>
      <c r="AB28" s="77">
        <f t="shared" si="15"/>
        <v>0</v>
      </c>
      <c r="AC28" s="77">
        <f t="shared" si="15"/>
        <v>0</v>
      </c>
      <c r="AD28" s="77">
        <f t="shared" si="15"/>
        <v>0</v>
      </c>
      <c r="AE28" s="77">
        <f t="shared" si="15"/>
        <v>0</v>
      </c>
      <c r="AF28" s="84">
        <f t="shared" si="15"/>
        <v>0</v>
      </c>
      <c r="AG28" s="87" t="e">
        <f t="shared" si="12"/>
        <v>#DIV/0!</v>
      </c>
    </row>
    <row r="29" spans="1:33" s="62" customFormat="1">
      <c r="A29" s="76"/>
      <c r="B29" s="154"/>
      <c r="C29" s="66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67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6">SUM(F30:Q30)</f>
        <v>0</v>
      </c>
      <c r="S30" s="270" t="e">
        <f t="shared" ref="S30:S37" si="17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8">SUM(T30:AE30)</f>
        <v>0</v>
      </c>
      <c r="AG30" s="270" t="e">
        <f t="shared" ref="AG30:AG37" si="19">+AF30/AF$87</f>
        <v>#DIV/0!</v>
      </c>
    </row>
    <row r="31" spans="1:33" s="62" customFormat="1">
      <c r="A31" s="53" t="s">
        <v>34</v>
      </c>
      <c r="B31" s="154"/>
      <c r="C31" s="66"/>
      <c r="D31" s="66"/>
      <c r="E31" s="53"/>
      <c r="F31" s="272">
        <f>+$C31/12</f>
        <v>0</v>
      </c>
      <c r="G31" s="272">
        <f t="shared" ref="G31:Q31" si="20">+$C31/12</f>
        <v>0</v>
      </c>
      <c r="H31" s="272">
        <f t="shared" si="20"/>
        <v>0</v>
      </c>
      <c r="I31" s="272">
        <f t="shared" si="20"/>
        <v>0</v>
      </c>
      <c r="J31" s="272">
        <f t="shared" si="20"/>
        <v>0</v>
      </c>
      <c r="K31" s="272">
        <f t="shared" si="20"/>
        <v>0</v>
      </c>
      <c r="L31" s="272">
        <f t="shared" si="20"/>
        <v>0</v>
      </c>
      <c r="M31" s="272">
        <f t="shared" si="20"/>
        <v>0</v>
      </c>
      <c r="N31" s="272">
        <f t="shared" si="20"/>
        <v>0</v>
      </c>
      <c r="O31" s="272">
        <f t="shared" si="20"/>
        <v>0</v>
      </c>
      <c r="P31" s="272">
        <f t="shared" si="20"/>
        <v>0</v>
      </c>
      <c r="Q31" s="272">
        <f t="shared" si="20"/>
        <v>0</v>
      </c>
      <c r="R31" s="67">
        <f t="shared" si="16"/>
        <v>0</v>
      </c>
      <c r="S31" s="270" t="e">
        <f t="shared" si="17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8"/>
        <v>0</v>
      </c>
      <c r="AG31" s="270" t="e">
        <f t="shared" si="19"/>
        <v>#DIV/0!</v>
      </c>
    </row>
    <row r="32" spans="1:33" s="62" customFormat="1">
      <c r="A32" s="53" t="s">
        <v>35</v>
      </c>
      <c r="B32" s="154"/>
      <c r="C32" s="66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6"/>
        <v>0</v>
      </c>
      <c r="S32" s="270" t="e">
        <f t="shared" si="17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8"/>
        <v>0</v>
      </c>
      <c r="AG32" s="270" t="e">
        <f t="shared" si="19"/>
        <v>#DIV/0!</v>
      </c>
    </row>
    <row r="33" spans="1:33" s="62" customFormat="1">
      <c r="A33" s="53" t="s">
        <v>36</v>
      </c>
      <c r="B33" s="154"/>
      <c r="C33" s="66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6"/>
        <v>0</v>
      </c>
      <c r="S33" s="270" t="e">
        <f t="shared" si="17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8"/>
        <v>0</v>
      </c>
      <c r="AG33" s="270" t="e">
        <f t="shared" si="19"/>
        <v>#DIV/0!</v>
      </c>
    </row>
    <row r="34" spans="1:33" s="62" customFormat="1">
      <c r="A34" s="53" t="s">
        <v>37</v>
      </c>
      <c r="B34" s="154"/>
      <c r="C34" s="66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6"/>
        <v>0</v>
      </c>
      <c r="S34" s="270" t="e">
        <f t="shared" si="17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8"/>
        <v>0</v>
      </c>
      <c r="AG34" s="270" t="e">
        <f t="shared" si="19"/>
        <v>#DIV/0!</v>
      </c>
    </row>
    <row r="35" spans="1:33" s="62" customFormat="1">
      <c r="A35" s="53" t="s">
        <v>38</v>
      </c>
      <c r="B35" s="154"/>
      <c r="C35" s="66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6"/>
        <v>0</v>
      </c>
      <c r="S35" s="270" t="e">
        <f t="shared" si="17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8"/>
        <v>0</v>
      </c>
      <c r="AG35" s="270" t="e">
        <f t="shared" si="19"/>
        <v>#DIV/0!</v>
      </c>
    </row>
    <row r="36" spans="1:33" s="62" customFormat="1">
      <c r="A36" s="53" t="s">
        <v>39</v>
      </c>
      <c r="B36" s="154"/>
      <c r="C36" s="66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6"/>
        <v>0</v>
      </c>
      <c r="S36" s="270" t="e">
        <f t="shared" si="17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8"/>
        <v>0</v>
      </c>
      <c r="AG36" s="270" t="e">
        <f t="shared" si="19"/>
        <v>#DIV/0!</v>
      </c>
    </row>
    <row r="37" spans="1:33" s="62" customFormat="1">
      <c r="A37" s="76" t="s">
        <v>40</v>
      </c>
      <c r="B37" s="154"/>
      <c r="C37" s="66"/>
      <c r="D37" s="66"/>
      <c r="F37" s="84">
        <f t="shared" ref="F37:R37" si="21">SUM(F30:F36)</f>
        <v>0</v>
      </c>
      <c r="G37" s="84">
        <f t="shared" si="21"/>
        <v>0</v>
      </c>
      <c r="H37" s="84">
        <f t="shared" si="21"/>
        <v>0</v>
      </c>
      <c r="I37" s="84">
        <f t="shared" si="21"/>
        <v>0</v>
      </c>
      <c r="J37" s="84">
        <f t="shared" si="21"/>
        <v>0</v>
      </c>
      <c r="K37" s="84">
        <f t="shared" si="21"/>
        <v>0</v>
      </c>
      <c r="L37" s="84">
        <f t="shared" si="21"/>
        <v>0</v>
      </c>
      <c r="M37" s="84">
        <f t="shared" si="21"/>
        <v>0</v>
      </c>
      <c r="N37" s="84">
        <f t="shared" si="21"/>
        <v>0</v>
      </c>
      <c r="O37" s="84">
        <f t="shared" si="21"/>
        <v>0</v>
      </c>
      <c r="P37" s="84">
        <f t="shared" si="21"/>
        <v>0</v>
      </c>
      <c r="Q37" s="84">
        <f t="shared" si="21"/>
        <v>0</v>
      </c>
      <c r="R37" s="84">
        <f t="shared" si="21"/>
        <v>0</v>
      </c>
      <c r="S37" s="87" t="e">
        <f t="shared" si="17"/>
        <v>#DIV/0!</v>
      </c>
      <c r="T37" s="84">
        <f t="shared" ref="T37:AF37" si="22">SUM(T30:T36)</f>
        <v>0</v>
      </c>
      <c r="U37" s="84">
        <f t="shared" si="22"/>
        <v>0</v>
      </c>
      <c r="V37" s="84">
        <f t="shared" si="22"/>
        <v>0</v>
      </c>
      <c r="W37" s="84">
        <f t="shared" si="22"/>
        <v>0</v>
      </c>
      <c r="X37" s="84">
        <f t="shared" si="22"/>
        <v>0</v>
      </c>
      <c r="Y37" s="84">
        <f t="shared" si="22"/>
        <v>0</v>
      </c>
      <c r="Z37" s="84">
        <f t="shared" si="22"/>
        <v>0</v>
      </c>
      <c r="AA37" s="84">
        <f t="shared" si="22"/>
        <v>0</v>
      </c>
      <c r="AB37" s="84">
        <f t="shared" si="22"/>
        <v>0</v>
      </c>
      <c r="AC37" s="84">
        <f t="shared" si="22"/>
        <v>0</v>
      </c>
      <c r="AD37" s="84">
        <f t="shared" si="22"/>
        <v>0</v>
      </c>
      <c r="AE37" s="84">
        <f t="shared" si="22"/>
        <v>0</v>
      </c>
      <c r="AF37" s="84">
        <f t="shared" si="22"/>
        <v>0</v>
      </c>
      <c r="AG37" s="87" t="e">
        <f t="shared" si="19"/>
        <v>#DIV/0!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3">SUM(F39:Q39)</f>
        <v>0</v>
      </c>
      <c r="S39" s="270" t="e">
        <f t="shared" ref="S39:S50" si="24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5">SUM(T39:AE39)</f>
        <v>0</v>
      </c>
      <c r="AG39" s="270" t="e">
        <f t="shared" ref="AG39:AG50" si="26">+AF39/AF$87</f>
        <v>#DIV/0!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3"/>
        <v>0</v>
      </c>
      <c r="S40" s="270" t="e">
        <f t="shared" si="24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5"/>
        <v>0</v>
      </c>
      <c r="AG40" s="270" t="e">
        <f t="shared" si="26"/>
        <v>#DIV/0!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3"/>
        <v>0</v>
      </c>
      <c r="S41" s="270" t="e">
        <f t="shared" si="24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5"/>
        <v>0</v>
      </c>
      <c r="AG41" s="270" t="e">
        <f t="shared" si="26"/>
        <v>#DIV/0!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3"/>
        <v>0</v>
      </c>
      <c r="S42" s="270" t="e">
        <f t="shared" si="24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5"/>
        <v>0</v>
      </c>
      <c r="AG42" s="270" t="e">
        <f t="shared" si="26"/>
        <v>#DIV/0!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3"/>
        <v>0</v>
      </c>
      <c r="S43" s="65" t="e">
        <f t="shared" si="24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5"/>
        <v>0</v>
      </c>
      <c r="AG43" s="65" t="e">
        <f t="shared" si="26"/>
        <v>#DIV/0!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3"/>
        <v>0</v>
      </c>
      <c r="S44" s="270" t="e">
        <f t="shared" si="24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5"/>
        <v>0</v>
      </c>
      <c r="AG44" s="270" t="e">
        <f t="shared" si="26"/>
        <v>#DIV/0!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3"/>
        <v>0</v>
      </c>
      <c r="S45" s="270" t="e">
        <f t="shared" si="24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5"/>
        <v>0</v>
      </c>
      <c r="AG45" s="270" t="e">
        <f t="shared" si="26"/>
        <v>#DIV/0!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3"/>
        <v>0</v>
      </c>
      <c r="S46" s="270" t="e">
        <f t="shared" si="24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5"/>
        <v>0</v>
      </c>
      <c r="AG46" s="270" t="e">
        <f t="shared" si="26"/>
        <v>#DIV/0!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3"/>
        <v>0</v>
      </c>
      <c r="S47" s="270" t="e">
        <f t="shared" si="24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5"/>
        <v>0</v>
      </c>
      <c r="AG47" s="270" t="e">
        <f t="shared" si="26"/>
        <v>#DIV/0!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3"/>
        <v>0</v>
      </c>
      <c r="S48" s="270" t="e">
        <f t="shared" si="24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5"/>
        <v>0</v>
      </c>
      <c r="AG48" s="270" t="e">
        <f t="shared" si="26"/>
        <v>#DIV/0!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3"/>
        <v>0</v>
      </c>
      <c r="S49" s="270" t="e">
        <f t="shared" si="24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5"/>
        <v>0</v>
      </c>
      <c r="AG49" s="270" t="e">
        <f t="shared" si="26"/>
        <v>#DIV/0!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3"/>
        <v>0</v>
      </c>
      <c r="S50" s="270" t="e">
        <f t="shared" si="24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5"/>
        <v>0</v>
      </c>
      <c r="AG50" s="270" t="e">
        <f t="shared" si="26"/>
        <v>#DIV/0!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ref="R51:R55" si="27">SUM(F51:Q51)</f>
        <v>0</v>
      </c>
      <c r="S51" s="270" t="e">
        <f t="shared" ref="S51:S55" si="28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7"/>
        <v>0</v>
      </c>
      <c r="S52" s="270" t="e">
        <f t="shared" si="28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7"/>
        <v>0</v>
      </c>
      <c r="S53" s="270" t="e">
        <f t="shared" si="28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7"/>
        <v>0</v>
      </c>
      <c r="S54" s="270" t="e">
        <f t="shared" si="28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7"/>
        <v>0</v>
      </c>
      <c r="S55" s="270" t="e">
        <f t="shared" si="28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3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5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C57" s="66"/>
      <c r="D57" s="66"/>
      <c r="F57" s="84">
        <f t="shared" ref="F57:R57" si="29">SUM(F39:F56)</f>
        <v>0</v>
      </c>
      <c r="G57" s="84">
        <f t="shared" si="29"/>
        <v>0</v>
      </c>
      <c r="H57" s="84">
        <f t="shared" si="29"/>
        <v>0</v>
      </c>
      <c r="I57" s="84">
        <f t="shared" si="29"/>
        <v>0</v>
      </c>
      <c r="J57" s="84">
        <f t="shared" si="29"/>
        <v>0</v>
      </c>
      <c r="K57" s="84">
        <f t="shared" si="29"/>
        <v>0</v>
      </c>
      <c r="L57" s="84">
        <f t="shared" si="29"/>
        <v>0</v>
      </c>
      <c r="M57" s="84">
        <f t="shared" si="29"/>
        <v>0</v>
      </c>
      <c r="N57" s="84">
        <f t="shared" si="29"/>
        <v>0</v>
      </c>
      <c r="O57" s="84">
        <f t="shared" si="29"/>
        <v>0</v>
      </c>
      <c r="P57" s="84">
        <f t="shared" si="29"/>
        <v>0</v>
      </c>
      <c r="Q57" s="84">
        <f t="shared" si="29"/>
        <v>0</v>
      </c>
      <c r="R57" s="84">
        <f t="shared" si="29"/>
        <v>0</v>
      </c>
      <c r="S57" s="87" t="e">
        <f>+R57/R$87</f>
        <v>#DIV/0!</v>
      </c>
      <c r="T57" s="84">
        <f t="shared" ref="T57:AF57" si="30">SUM(T39:T56)</f>
        <v>0</v>
      </c>
      <c r="U57" s="84">
        <f t="shared" si="30"/>
        <v>0</v>
      </c>
      <c r="V57" s="84">
        <f t="shared" si="30"/>
        <v>0</v>
      </c>
      <c r="W57" s="84">
        <f t="shared" si="30"/>
        <v>0</v>
      </c>
      <c r="X57" s="84">
        <f t="shared" si="30"/>
        <v>0</v>
      </c>
      <c r="Y57" s="84">
        <f t="shared" si="30"/>
        <v>0</v>
      </c>
      <c r="Z57" s="84">
        <f t="shared" si="30"/>
        <v>0</v>
      </c>
      <c r="AA57" s="84">
        <f t="shared" si="30"/>
        <v>0</v>
      </c>
      <c r="AB57" s="84">
        <f t="shared" si="30"/>
        <v>0</v>
      </c>
      <c r="AC57" s="84">
        <f t="shared" si="30"/>
        <v>0</v>
      </c>
      <c r="AD57" s="84">
        <f t="shared" si="30"/>
        <v>0</v>
      </c>
      <c r="AE57" s="84">
        <f t="shared" si="30"/>
        <v>0</v>
      </c>
      <c r="AF57" s="84">
        <f t="shared" si="30"/>
        <v>0</v>
      </c>
      <c r="AG57" s="87" t="e">
        <f>+AF57/AF$87</f>
        <v>#DIV/0!</v>
      </c>
    </row>
    <row r="58" spans="1:33" s="62" customFormat="1">
      <c r="B58" s="154"/>
      <c r="C58" s="66"/>
      <c r="D58" s="66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66"/>
      <c r="E59" s="53"/>
      <c r="F59" s="297">
        <f t="shared" ref="F59:Q59" si="31">+F105</f>
        <v>0</v>
      </c>
      <c r="G59" s="297">
        <f t="shared" si="31"/>
        <v>0</v>
      </c>
      <c r="H59" s="297">
        <f t="shared" si="31"/>
        <v>0</v>
      </c>
      <c r="I59" s="297">
        <f t="shared" si="31"/>
        <v>0</v>
      </c>
      <c r="J59" s="297">
        <f t="shared" si="31"/>
        <v>0</v>
      </c>
      <c r="K59" s="297">
        <f t="shared" si="31"/>
        <v>0</v>
      </c>
      <c r="L59" s="297">
        <f t="shared" si="31"/>
        <v>0</v>
      </c>
      <c r="M59" s="297">
        <f t="shared" si="31"/>
        <v>0</v>
      </c>
      <c r="N59" s="297">
        <f t="shared" si="31"/>
        <v>0</v>
      </c>
      <c r="O59" s="297">
        <f t="shared" si="31"/>
        <v>0</v>
      </c>
      <c r="P59" s="297">
        <f t="shared" si="31"/>
        <v>0</v>
      </c>
      <c r="Q59" s="297">
        <f t="shared" si="31"/>
        <v>0</v>
      </c>
      <c r="R59" s="67">
        <f t="shared" ref="R59:R66" si="32">SUM(F59:Q59)</f>
        <v>0</v>
      </c>
      <c r="S59" s="270" t="e">
        <f t="shared" ref="S59:S67" si="33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4">SUM(T59:AE59)</f>
        <v>0</v>
      </c>
      <c r="AG59" s="270" t="e">
        <f t="shared" ref="AG59:AG64" si="35">+AF59/AF$87</f>
        <v>#DIV/0!</v>
      </c>
    </row>
    <row r="60" spans="1:33" s="62" customFormat="1">
      <c r="A60" s="327" t="s">
        <v>148</v>
      </c>
      <c r="B60" s="154"/>
      <c r="C60" s="291"/>
      <c r="D60" s="66"/>
      <c r="E60" s="53"/>
      <c r="F60" s="297">
        <f t="shared" ref="F60:Q60" si="36">+F118</f>
        <v>0</v>
      </c>
      <c r="G60" s="297">
        <f t="shared" si="36"/>
        <v>0</v>
      </c>
      <c r="H60" s="297">
        <f t="shared" si="36"/>
        <v>0</v>
      </c>
      <c r="I60" s="297">
        <f t="shared" si="36"/>
        <v>0</v>
      </c>
      <c r="J60" s="297">
        <f t="shared" si="36"/>
        <v>0</v>
      </c>
      <c r="K60" s="297">
        <f t="shared" si="36"/>
        <v>0</v>
      </c>
      <c r="L60" s="297">
        <f t="shared" si="36"/>
        <v>0</v>
      </c>
      <c r="M60" s="297">
        <f t="shared" si="36"/>
        <v>0</v>
      </c>
      <c r="N60" s="297">
        <f t="shared" si="36"/>
        <v>0</v>
      </c>
      <c r="O60" s="297">
        <f t="shared" si="36"/>
        <v>0</v>
      </c>
      <c r="P60" s="297">
        <f t="shared" si="36"/>
        <v>0</v>
      </c>
      <c r="Q60" s="297">
        <f t="shared" si="36"/>
        <v>0</v>
      </c>
      <c r="R60" s="67">
        <f t="shared" si="32"/>
        <v>0</v>
      </c>
      <c r="S60" s="270" t="e">
        <f t="shared" si="33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4"/>
        <v>0</v>
      </c>
      <c r="AG60" s="270" t="e">
        <f t="shared" si="35"/>
        <v>#DIV/0!</v>
      </c>
    </row>
    <row r="61" spans="1:33" s="62" customFormat="1">
      <c r="A61" s="327" t="s">
        <v>149</v>
      </c>
      <c r="B61" s="154"/>
      <c r="C61" s="291"/>
      <c r="D61" s="66"/>
      <c r="E61" s="53"/>
      <c r="F61" s="297">
        <f t="shared" ref="F61:Q61" si="37">+F131</f>
        <v>0</v>
      </c>
      <c r="G61" s="297">
        <f t="shared" si="37"/>
        <v>0</v>
      </c>
      <c r="H61" s="297">
        <f t="shared" si="37"/>
        <v>0</v>
      </c>
      <c r="I61" s="297">
        <f t="shared" si="37"/>
        <v>0</v>
      </c>
      <c r="J61" s="297">
        <f t="shared" si="37"/>
        <v>0</v>
      </c>
      <c r="K61" s="297">
        <f t="shared" si="37"/>
        <v>0</v>
      </c>
      <c r="L61" s="297">
        <f t="shared" si="37"/>
        <v>0</v>
      </c>
      <c r="M61" s="297">
        <f t="shared" si="37"/>
        <v>0</v>
      </c>
      <c r="N61" s="297">
        <f t="shared" si="37"/>
        <v>0</v>
      </c>
      <c r="O61" s="297">
        <f t="shared" si="37"/>
        <v>0</v>
      </c>
      <c r="P61" s="297">
        <f t="shared" si="37"/>
        <v>0</v>
      </c>
      <c r="Q61" s="297">
        <f t="shared" si="37"/>
        <v>0</v>
      </c>
      <c r="R61" s="67">
        <f t="shared" si="32"/>
        <v>0</v>
      </c>
      <c r="S61" s="270" t="e">
        <f t="shared" si="33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4"/>
        <v>0</v>
      </c>
      <c r="AG61" s="270" t="e">
        <f t="shared" si="35"/>
        <v>#DIV/0!</v>
      </c>
    </row>
    <row r="62" spans="1:33" s="62" customFormat="1">
      <c r="A62" s="327" t="s">
        <v>150</v>
      </c>
      <c r="B62" s="154"/>
      <c r="C62" s="291"/>
      <c r="D62" s="66"/>
      <c r="E62" s="53"/>
      <c r="F62" s="297">
        <f t="shared" ref="F62:Q62" si="38">+F144</f>
        <v>0</v>
      </c>
      <c r="G62" s="297">
        <f t="shared" si="38"/>
        <v>0</v>
      </c>
      <c r="H62" s="297">
        <f t="shared" si="38"/>
        <v>0</v>
      </c>
      <c r="I62" s="297">
        <f t="shared" si="38"/>
        <v>0</v>
      </c>
      <c r="J62" s="297">
        <f t="shared" si="38"/>
        <v>0</v>
      </c>
      <c r="K62" s="297">
        <f t="shared" si="38"/>
        <v>0</v>
      </c>
      <c r="L62" s="297">
        <f t="shared" si="38"/>
        <v>0</v>
      </c>
      <c r="M62" s="297">
        <f t="shared" si="38"/>
        <v>0</v>
      </c>
      <c r="N62" s="297">
        <f t="shared" si="38"/>
        <v>0</v>
      </c>
      <c r="O62" s="297">
        <f t="shared" si="38"/>
        <v>0</v>
      </c>
      <c r="P62" s="297">
        <f t="shared" si="38"/>
        <v>0</v>
      </c>
      <c r="Q62" s="297">
        <f t="shared" si="38"/>
        <v>0</v>
      </c>
      <c r="R62" s="67">
        <f t="shared" si="32"/>
        <v>0</v>
      </c>
      <c r="S62" s="270" t="e">
        <f t="shared" si="33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4"/>
        <v>0</v>
      </c>
      <c r="AG62" s="270" t="e">
        <f t="shared" si="35"/>
        <v>#DIV/0!</v>
      </c>
    </row>
    <row r="63" spans="1:33" s="62" customFormat="1">
      <c r="A63" s="327" t="s">
        <v>151</v>
      </c>
      <c r="B63" s="154"/>
      <c r="C63" s="291"/>
      <c r="D63" s="66"/>
      <c r="E63" s="53"/>
      <c r="F63" s="297">
        <f t="shared" ref="F63:Q63" si="39">+F157</f>
        <v>0</v>
      </c>
      <c r="G63" s="297">
        <f t="shared" si="39"/>
        <v>0</v>
      </c>
      <c r="H63" s="297">
        <f t="shared" si="39"/>
        <v>0</v>
      </c>
      <c r="I63" s="297">
        <f t="shared" si="39"/>
        <v>0</v>
      </c>
      <c r="J63" s="297">
        <f t="shared" si="39"/>
        <v>0</v>
      </c>
      <c r="K63" s="297">
        <f t="shared" si="39"/>
        <v>0</v>
      </c>
      <c r="L63" s="297">
        <f t="shared" si="39"/>
        <v>0</v>
      </c>
      <c r="M63" s="297">
        <f t="shared" si="39"/>
        <v>0</v>
      </c>
      <c r="N63" s="297">
        <f t="shared" si="39"/>
        <v>0</v>
      </c>
      <c r="O63" s="297">
        <f t="shared" si="39"/>
        <v>0</v>
      </c>
      <c r="P63" s="297">
        <f t="shared" si="39"/>
        <v>0</v>
      </c>
      <c r="Q63" s="297">
        <f t="shared" si="39"/>
        <v>0</v>
      </c>
      <c r="R63" s="67">
        <f t="shared" si="32"/>
        <v>0</v>
      </c>
      <c r="S63" s="270" t="e">
        <f t="shared" si="33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4"/>
        <v>0</v>
      </c>
      <c r="AG63" s="270" t="e">
        <f t="shared" si="35"/>
        <v>#DIV/0!</v>
      </c>
    </row>
    <row r="64" spans="1:33" s="62" customFormat="1">
      <c r="A64" s="327" t="s">
        <v>152</v>
      </c>
      <c r="B64" s="154"/>
      <c r="C64" s="291"/>
      <c r="D64" s="66"/>
      <c r="E64" s="53"/>
      <c r="F64" s="297">
        <f t="shared" ref="F64:Q64" si="40">+F170</f>
        <v>0</v>
      </c>
      <c r="G64" s="297">
        <f t="shared" si="40"/>
        <v>0</v>
      </c>
      <c r="H64" s="297">
        <f t="shared" si="40"/>
        <v>0</v>
      </c>
      <c r="I64" s="297">
        <f t="shared" si="40"/>
        <v>0</v>
      </c>
      <c r="J64" s="297">
        <f t="shared" si="40"/>
        <v>0</v>
      </c>
      <c r="K64" s="297">
        <f t="shared" si="40"/>
        <v>0</v>
      </c>
      <c r="L64" s="297">
        <f t="shared" si="40"/>
        <v>0</v>
      </c>
      <c r="M64" s="297">
        <f t="shared" si="40"/>
        <v>0</v>
      </c>
      <c r="N64" s="297">
        <f t="shared" si="40"/>
        <v>0</v>
      </c>
      <c r="O64" s="297">
        <f t="shared" si="40"/>
        <v>0</v>
      </c>
      <c r="P64" s="297">
        <f t="shared" si="40"/>
        <v>0</v>
      </c>
      <c r="Q64" s="297">
        <f t="shared" si="40"/>
        <v>0</v>
      </c>
      <c r="R64" s="67">
        <f t="shared" si="32"/>
        <v>0</v>
      </c>
      <c r="S64" s="270" t="e">
        <f t="shared" si="33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4"/>
        <v>0</v>
      </c>
      <c r="AG64" s="270" t="e">
        <f t="shared" si="35"/>
        <v>#DIV/0!</v>
      </c>
    </row>
    <row r="65" spans="1:33" s="62" customFormat="1">
      <c r="A65" s="327" t="s">
        <v>153</v>
      </c>
      <c r="B65" s="154"/>
      <c r="C65" s="291"/>
      <c r="D65" s="66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ref="R65" si="41">SUM(F65:Q65)</f>
        <v>0</v>
      </c>
      <c r="S65" s="270" t="e">
        <f t="shared" si="33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D66" s="66"/>
      <c r="E66" s="53"/>
      <c r="F66" s="297">
        <f t="shared" ref="F66:Q66" si="42">+F183</f>
        <v>0</v>
      </c>
      <c r="G66" s="297">
        <f t="shared" si="42"/>
        <v>0</v>
      </c>
      <c r="H66" s="297">
        <f t="shared" si="42"/>
        <v>0</v>
      </c>
      <c r="I66" s="297">
        <f t="shared" si="42"/>
        <v>0</v>
      </c>
      <c r="J66" s="297">
        <f t="shared" si="42"/>
        <v>0</v>
      </c>
      <c r="K66" s="297">
        <f t="shared" si="42"/>
        <v>0</v>
      </c>
      <c r="L66" s="297">
        <f t="shared" si="42"/>
        <v>0</v>
      </c>
      <c r="M66" s="297">
        <f t="shared" si="42"/>
        <v>0</v>
      </c>
      <c r="N66" s="297">
        <f t="shared" si="42"/>
        <v>0</v>
      </c>
      <c r="O66" s="297">
        <f t="shared" si="42"/>
        <v>0</v>
      </c>
      <c r="P66" s="297">
        <f t="shared" si="42"/>
        <v>0</v>
      </c>
      <c r="Q66" s="297">
        <f t="shared" si="42"/>
        <v>0</v>
      </c>
      <c r="R66" s="67">
        <f t="shared" si="32"/>
        <v>0</v>
      </c>
      <c r="S66" s="270" t="e">
        <f t="shared" si="33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4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C67" s="66"/>
      <c r="D67" s="66"/>
      <c r="F67" s="84">
        <f t="shared" ref="F67:R67" si="43">SUM(F59:F66)</f>
        <v>0</v>
      </c>
      <c r="G67" s="84">
        <f t="shared" si="43"/>
        <v>0</v>
      </c>
      <c r="H67" s="84">
        <f t="shared" si="43"/>
        <v>0</v>
      </c>
      <c r="I67" s="84">
        <f t="shared" si="43"/>
        <v>0</v>
      </c>
      <c r="J67" s="84">
        <f t="shared" si="43"/>
        <v>0</v>
      </c>
      <c r="K67" s="84">
        <f t="shared" si="43"/>
        <v>0</v>
      </c>
      <c r="L67" s="84">
        <f t="shared" si="43"/>
        <v>0</v>
      </c>
      <c r="M67" s="84">
        <f t="shared" si="43"/>
        <v>0</v>
      </c>
      <c r="N67" s="84">
        <f t="shared" si="43"/>
        <v>0</v>
      </c>
      <c r="O67" s="84">
        <f t="shared" si="43"/>
        <v>0</v>
      </c>
      <c r="P67" s="84">
        <f t="shared" si="43"/>
        <v>0</v>
      </c>
      <c r="Q67" s="84">
        <f t="shared" si="43"/>
        <v>0</v>
      </c>
      <c r="R67" s="84">
        <f t="shared" si="43"/>
        <v>0</v>
      </c>
      <c r="S67" s="87" t="e">
        <f t="shared" si="33"/>
        <v>#DIV/0!</v>
      </c>
      <c r="T67" s="84">
        <f t="shared" ref="T67:AF67" si="44">SUM(T59:T66)</f>
        <v>0</v>
      </c>
      <c r="U67" s="84">
        <f t="shared" si="44"/>
        <v>0</v>
      </c>
      <c r="V67" s="84">
        <f t="shared" si="44"/>
        <v>0</v>
      </c>
      <c r="W67" s="84">
        <f t="shared" si="44"/>
        <v>0</v>
      </c>
      <c r="X67" s="84">
        <f t="shared" si="44"/>
        <v>0</v>
      </c>
      <c r="Y67" s="84">
        <f t="shared" si="44"/>
        <v>0</v>
      </c>
      <c r="Z67" s="84">
        <f t="shared" si="44"/>
        <v>0</v>
      </c>
      <c r="AA67" s="84">
        <f t="shared" si="44"/>
        <v>0</v>
      </c>
      <c r="AB67" s="84">
        <f t="shared" si="44"/>
        <v>0</v>
      </c>
      <c r="AC67" s="84">
        <f t="shared" si="44"/>
        <v>0</v>
      </c>
      <c r="AD67" s="84">
        <f t="shared" si="44"/>
        <v>0</v>
      </c>
      <c r="AE67" s="84">
        <f t="shared" si="44"/>
        <v>0</v>
      </c>
      <c r="AF67" s="84">
        <f t="shared" si="44"/>
        <v>0</v>
      </c>
      <c r="AG67" s="87" t="e">
        <f>+AF67/AF$87</f>
        <v>#DIV/0!</v>
      </c>
    </row>
    <row r="68" spans="1:33" s="62" customFormat="1">
      <c r="B68" s="154"/>
      <c r="C68" s="66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6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5">SUM(F69:Q69)</f>
        <v>0</v>
      </c>
      <c r="S69" s="270" t="e">
        <f t="shared" ref="S69:S78" si="46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7">SUM(T69:AE69)</f>
        <v>0</v>
      </c>
      <c r="AG69" s="270" t="e">
        <f t="shared" ref="AG69:AG78" si="48">+AF69/AF$87</f>
        <v>#DIV/0!</v>
      </c>
    </row>
    <row r="70" spans="1:33" s="62" customFormat="1">
      <c r="A70" s="327" t="s">
        <v>159</v>
      </c>
      <c r="B70" s="154"/>
      <c r="C70" s="67"/>
      <c r="D70" s="67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5"/>
        <v>0</v>
      </c>
      <c r="S70" s="270" t="e">
        <f t="shared" si="46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7"/>
        <v>0</v>
      </c>
      <c r="AG70" s="270" t="e">
        <f t="shared" si="48"/>
        <v>#DIV/0!</v>
      </c>
    </row>
    <row r="71" spans="1:33" s="62" customFormat="1">
      <c r="A71" s="327" t="s">
        <v>155</v>
      </c>
      <c r="B71" s="154"/>
      <c r="C71" s="67"/>
      <c r="D71" s="67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5"/>
        <v>0</v>
      </c>
      <c r="S71" s="270" t="e">
        <f t="shared" si="46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7"/>
        <v>0</v>
      </c>
      <c r="AG71" s="270" t="e">
        <f t="shared" si="48"/>
        <v>#DIV/0!</v>
      </c>
    </row>
    <row r="72" spans="1:33" s="62" customFormat="1">
      <c r="A72" s="327" t="s">
        <v>160</v>
      </c>
      <c r="B72" s="69"/>
      <c r="C72" s="67"/>
      <c r="D72" s="67"/>
      <c r="E72" s="53"/>
      <c r="F72" s="283">
        <f>$C72/12</f>
        <v>0</v>
      </c>
      <c r="G72" s="283">
        <f t="shared" ref="G72:Q72" si="49">$C72/12</f>
        <v>0</v>
      </c>
      <c r="H72" s="283">
        <f t="shared" si="49"/>
        <v>0</v>
      </c>
      <c r="I72" s="283">
        <f t="shared" si="49"/>
        <v>0</v>
      </c>
      <c r="J72" s="283">
        <f t="shared" si="49"/>
        <v>0</v>
      </c>
      <c r="K72" s="283">
        <f t="shared" si="49"/>
        <v>0</v>
      </c>
      <c r="L72" s="283">
        <f t="shared" si="49"/>
        <v>0</v>
      </c>
      <c r="M72" s="283">
        <f t="shared" si="49"/>
        <v>0</v>
      </c>
      <c r="N72" s="283">
        <f t="shared" si="49"/>
        <v>0</v>
      </c>
      <c r="O72" s="283">
        <f t="shared" si="49"/>
        <v>0</v>
      </c>
      <c r="P72" s="283">
        <f t="shared" si="49"/>
        <v>0</v>
      </c>
      <c r="Q72" s="283">
        <f t="shared" si="49"/>
        <v>0</v>
      </c>
      <c r="R72" s="75">
        <f t="shared" si="45"/>
        <v>0</v>
      </c>
      <c r="S72" s="270" t="e">
        <f t="shared" si="46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7"/>
        <v>0</v>
      </c>
      <c r="AG72" s="270" t="e">
        <f t="shared" si="48"/>
        <v>#DIV/0!</v>
      </c>
    </row>
    <row r="73" spans="1:33" s="62" customFormat="1">
      <c r="A73" s="327" t="s">
        <v>161</v>
      </c>
      <c r="B73" s="154"/>
      <c r="C73" s="67"/>
      <c r="D73" s="67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5"/>
        <v>0</v>
      </c>
      <c r="S73" s="270" t="e">
        <f t="shared" si="46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7"/>
        <v>0</v>
      </c>
      <c r="AG73" s="270" t="e">
        <f t="shared" si="48"/>
        <v>#DIV/0!</v>
      </c>
    </row>
    <row r="74" spans="1:33" s="62" customFormat="1">
      <c r="A74" s="327" t="s">
        <v>157</v>
      </c>
      <c r="B74" s="154"/>
      <c r="C74" s="67"/>
      <c r="D74" s="67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5"/>
        <v>0</v>
      </c>
      <c r="S74" s="270" t="e">
        <f t="shared" si="46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7"/>
        <v>0</v>
      </c>
      <c r="AG74" s="270" t="e">
        <f t="shared" si="48"/>
        <v>#DIV/0!</v>
      </c>
    </row>
    <row r="75" spans="1:33" s="62" customFormat="1">
      <c r="A75" s="327" t="s">
        <v>158</v>
      </c>
      <c r="B75" s="154"/>
      <c r="C75" s="67"/>
      <c r="D75" s="67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5"/>
        <v>0</v>
      </c>
      <c r="S75" s="270" t="e">
        <f t="shared" si="46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7"/>
        <v>0</v>
      </c>
      <c r="AG75" s="270" t="e">
        <f t="shared" si="48"/>
        <v>#DIV/0!</v>
      </c>
    </row>
    <row r="76" spans="1:33" s="62" customFormat="1">
      <c r="A76" s="326" t="s">
        <v>48</v>
      </c>
      <c r="B76" s="154"/>
      <c r="C76" s="67"/>
      <c r="D76" s="67"/>
      <c r="E76" s="53"/>
      <c r="F76" s="283">
        <f>+$C76</f>
        <v>0</v>
      </c>
      <c r="G76" s="283">
        <f t="shared" ref="G76:Q76" si="50">+$C76</f>
        <v>0</v>
      </c>
      <c r="H76" s="283">
        <f t="shared" si="50"/>
        <v>0</v>
      </c>
      <c r="I76" s="283">
        <f t="shared" si="50"/>
        <v>0</v>
      </c>
      <c r="J76" s="283">
        <f t="shared" si="50"/>
        <v>0</v>
      </c>
      <c r="K76" s="283">
        <f t="shared" si="50"/>
        <v>0</v>
      </c>
      <c r="L76" s="283">
        <f t="shared" si="50"/>
        <v>0</v>
      </c>
      <c r="M76" s="283">
        <f t="shared" si="50"/>
        <v>0</v>
      </c>
      <c r="N76" s="283">
        <f t="shared" si="50"/>
        <v>0</v>
      </c>
      <c r="O76" s="283">
        <f t="shared" si="50"/>
        <v>0</v>
      </c>
      <c r="P76" s="283">
        <f t="shared" si="50"/>
        <v>0</v>
      </c>
      <c r="Q76" s="283">
        <f t="shared" si="50"/>
        <v>0</v>
      </c>
      <c r="R76" s="75">
        <f t="shared" si="45"/>
        <v>0</v>
      </c>
      <c r="S76" s="270" t="e">
        <f t="shared" si="46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7"/>
        <v>0</v>
      </c>
      <c r="AG76" s="270" t="e">
        <f t="shared" si="48"/>
        <v>#DIV/0!</v>
      </c>
    </row>
    <row r="77" spans="1:33" s="62" customFormat="1">
      <c r="A77" s="327" t="s">
        <v>154</v>
      </c>
      <c r="B77" s="154"/>
      <c r="C77" s="67"/>
      <c r="D77" s="67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5"/>
        <v>0</v>
      </c>
      <c r="S77" s="65" t="e">
        <f t="shared" si="46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7"/>
        <v>0</v>
      </c>
      <c r="AG77" s="65" t="e">
        <f t="shared" si="48"/>
        <v>#DIV/0!</v>
      </c>
    </row>
    <row r="78" spans="1:33" s="62" customFormat="1">
      <c r="A78" s="326" t="s">
        <v>47</v>
      </c>
      <c r="B78" s="154"/>
      <c r="C78" s="67"/>
      <c r="D78" s="67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5"/>
        <v>0</v>
      </c>
      <c r="S78" s="65" t="e">
        <f t="shared" si="46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7"/>
        <v>0</v>
      </c>
      <c r="AG78" s="65" t="e">
        <f t="shared" si="48"/>
        <v>#DIV/0!</v>
      </c>
    </row>
    <row r="79" spans="1:33" s="62" customFormat="1">
      <c r="A79" s="326" t="s">
        <v>50</v>
      </c>
      <c r="B79" s="154"/>
      <c r="C79" s="67"/>
      <c r="D79" s="67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45"/>
        <v>0</v>
      </c>
      <c r="S79" s="270" t="e">
        <f t="shared" ref="S79:S82" si="51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C80" s="66"/>
      <c r="D80" s="66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45"/>
        <v>0</v>
      </c>
      <c r="S80" s="270" t="e">
        <f t="shared" si="51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C81" s="66"/>
      <c r="D81" s="66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5"/>
        <v>0</v>
      </c>
      <c r="S81" s="270" t="e">
        <f t="shared" si="51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C82" s="66"/>
      <c r="D82" s="66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5"/>
        <v>0</v>
      </c>
      <c r="S82" s="270" t="e">
        <f t="shared" si="51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62" t="s">
        <v>117</v>
      </c>
      <c r="C83" s="66"/>
      <c r="D83" s="66"/>
      <c r="E83" s="53"/>
      <c r="F83" s="1005"/>
      <c r="G83" s="283">
        <f>+Alloc!G89*'Emp Input'!L113/'Emp Input'!L121</f>
        <v>0</v>
      </c>
      <c r="H83" s="283">
        <f>+Alloc!H89*'Emp Input'!M113/'Emp Input'!M121</f>
        <v>0</v>
      </c>
      <c r="I83" s="283">
        <f>+Alloc!I89*'Emp Input'!N113/'Emp Input'!N121</f>
        <v>0</v>
      </c>
      <c r="J83" s="283">
        <f>+Alloc!J89*'Emp Input'!O113/'Emp Input'!O121</f>
        <v>0</v>
      </c>
      <c r="K83" s="283">
        <f>+Alloc!K89*'Emp Input'!P113/'Emp Input'!P121</f>
        <v>0</v>
      </c>
      <c r="L83" s="283">
        <f>+Alloc!L89*'Emp Input'!Q113/'Emp Input'!Q121</f>
        <v>0</v>
      </c>
      <c r="M83" s="283">
        <f>+Alloc!M89*'Emp Input'!R113/'Emp Input'!R121</f>
        <v>0</v>
      </c>
      <c r="N83" s="283">
        <f>+Alloc!N89*'Emp Input'!S113/'Emp Input'!S121</f>
        <v>0</v>
      </c>
      <c r="O83" s="283">
        <f>+Alloc!O89*'Emp Input'!T113/'Emp Input'!T121</f>
        <v>0</v>
      </c>
      <c r="P83" s="283">
        <f>+Alloc!P89*'Emp Input'!U113/'Emp Input'!U121</f>
        <v>0</v>
      </c>
      <c r="Q83" s="283">
        <f>+Alloc!Q89*'Emp Input'!V113/'Emp Input'!V121</f>
        <v>0</v>
      </c>
      <c r="R83" s="75">
        <f t="shared" si="45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47"/>
        <v>0</v>
      </c>
      <c r="AG83" s="65" t="e">
        <f>+AF83/AF$87</f>
        <v>#DIV/0!</v>
      </c>
    </row>
    <row r="84" spans="1:33" s="62" customFormat="1">
      <c r="A84" s="53" t="s">
        <v>53</v>
      </c>
      <c r="B84" s="53"/>
      <c r="C84" s="66"/>
      <c r="D84" s="66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5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7"/>
        <v>0</v>
      </c>
      <c r="AG84" s="65" t="e">
        <f>+AF84/AF$87</f>
        <v>#DIV/0!</v>
      </c>
    </row>
    <row r="85" spans="1:33" s="62" customFormat="1">
      <c r="A85" s="76" t="s">
        <v>54</v>
      </c>
      <c r="C85" s="66"/>
      <c r="D85" s="66"/>
      <c r="F85" s="78">
        <f t="shared" ref="F85:R85" si="52">SUM(F69:F84)</f>
        <v>0</v>
      </c>
      <c r="G85" s="78">
        <f t="shared" si="52"/>
        <v>0</v>
      </c>
      <c r="H85" s="78">
        <f t="shared" si="52"/>
        <v>0</v>
      </c>
      <c r="I85" s="78">
        <f t="shared" si="52"/>
        <v>0</v>
      </c>
      <c r="J85" s="78">
        <f t="shared" si="52"/>
        <v>0</v>
      </c>
      <c r="K85" s="78">
        <f t="shared" si="52"/>
        <v>0</v>
      </c>
      <c r="L85" s="78">
        <f t="shared" si="52"/>
        <v>0</v>
      </c>
      <c r="M85" s="78">
        <f t="shared" si="52"/>
        <v>0</v>
      </c>
      <c r="N85" s="78">
        <f t="shared" si="52"/>
        <v>0</v>
      </c>
      <c r="O85" s="78">
        <f t="shared" si="52"/>
        <v>0</v>
      </c>
      <c r="P85" s="78">
        <f t="shared" si="52"/>
        <v>0</v>
      </c>
      <c r="Q85" s="77">
        <f t="shared" si="52"/>
        <v>0</v>
      </c>
      <c r="R85" s="84">
        <f t="shared" si="52"/>
        <v>0</v>
      </c>
      <c r="S85" s="80" t="e">
        <f>+R85/R$87</f>
        <v>#DIV/0!</v>
      </c>
      <c r="T85" s="77">
        <f t="shared" ref="T85:AF85" si="53">SUM(T69:T84)</f>
        <v>0</v>
      </c>
      <c r="U85" s="77">
        <f t="shared" si="53"/>
        <v>0</v>
      </c>
      <c r="V85" s="77">
        <f t="shared" si="53"/>
        <v>0</v>
      </c>
      <c r="W85" s="77">
        <f t="shared" si="53"/>
        <v>0</v>
      </c>
      <c r="X85" s="77">
        <f t="shared" si="53"/>
        <v>0</v>
      </c>
      <c r="Y85" s="77">
        <f t="shared" si="53"/>
        <v>0</v>
      </c>
      <c r="Z85" s="77">
        <f t="shared" si="53"/>
        <v>0</v>
      </c>
      <c r="AA85" s="77">
        <f t="shared" si="53"/>
        <v>0</v>
      </c>
      <c r="AB85" s="77">
        <f t="shared" si="53"/>
        <v>0</v>
      </c>
      <c r="AC85" s="77">
        <f t="shared" si="53"/>
        <v>0</v>
      </c>
      <c r="AD85" s="77">
        <f t="shared" si="53"/>
        <v>0</v>
      </c>
      <c r="AE85" s="77">
        <f t="shared" si="53"/>
        <v>0</v>
      </c>
      <c r="AF85" s="84">
        <f t="shared" si="53"/>
        <v>0</v>
      </c>
      <c r="AG85" s="80" t="e">
        <f>+AF85/AF$87</f>
        <v>#DIV/0!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0</v>
      </c>
      <c r="G87" s="287">
        <f t="shared" ref="G87:Q87" si="54">+G11+G28+G21+G85+G37+G57+G67</f>
        <v>0</v>
      </c>
      <c r="H87" s="287">
        <f t="shared" si="54"/>
        <v>0</v>
      </c>
      <c r="I87" s="287">
        <f t="shared" si="54"/>
        <v>0</v>
      </c>
      <c r="J87" s="287">
        <f t="shared" si="54"/>
        <v>0</v>
      </c>
      <c r="K87" s="287">
        <f t="shared" si="54"/>
        <v>0</v>
      </c>
      <c r="L87" s="287">
        <f t="shared" si="54"/>
        <v>0</v>
      </c>
      <c r="M87" s="287">
        <f t="shared" si="54"/>
        <v>0</v>
      </c>
      <c r="N87" s="287">
        <f t="shared" si="54"/>
        <v>0</v>
      </c>
      <c r="O87" s="287">
        <f t="shared" si="54"/>
        <v>0</v>
      </c>
      <c r="P87" s="287">
        <f t="shared" si="54"/>
        <v>0</v>
      </c>
      <c r="Q87" s="287">
        <f t="shared" si="54"/>
        <v>0</v>
      </c>
      <c r="R87" s="287">
        <f>+R11+R28+R21+R85+R37+R57+R67</f>
        <v>0</v>
      </c>
      <c r="S87" s="80" t="e">
        <f>+R87/R$87</f>
        <v>#DIV/0!</v>
      </c>
      <c r="T87" s="305">
        <f>+T11+T28+T21+T85+T37+T57+T67</f>
        <v>0</v>
      </c>
      <c r="U87" s="305">
        <f t="shared" ref="U87:AF87" si="55">+U11+U28+U21+U85+U37+U57+U67</f>
        <v>0</v>
      </c>
      <c r="V87" s="305">
        <f t="shared" si="55"/>
        <v>0</v>
      </c>
      <c r="W87" s="305">
        <f t="shared" si="55"/>
        <v>0</v>
      </c>
      <c r="X87" s="305">
        <f t="shared" si="55"/>
        <v>0</v>
      </c>
      <c r="Y87" s="305">
        <f t="shared" si="55"/>
        <v>0</v>
      </c>
      <c r="Z87" s="305">
        <f t="shared" si="55"/>
        <v>0</v>
      </c>
      <c r="AA87" s="305">
        <f t="shared" si="55"/>
        <v>0</v>
      </c>
      <c r="AB87" s="305">
        <f t="shared" si="55"/>
        <v>0</v>
      </c>
      <c r="AC87" s="305">
        <f t="shared" si="55"/>
        <v>0</v>
      </c>
      <c r="AD87" s="305">
        <f t="shared" si="55"/>
        <v>0</v>
      </c>
      <c r="AE87" s="305">
        <f t="shared" si="55"/>
        <v>0</v>
      </c>
      <c r="AF87" s="305">
        <f t="shared" si="55"/>
        <v>0</v>
      </c>
      <c r="AG87" s="80" t="e">
        <f>+AF87/AF$87</f>
        <v>#DIV/0!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6"/>
      <c r="D89" s="66"/>
    </row>
    <row r="90" spans="1:33">
      <c r="A90" s="62"/>
      <c r="C90" s="66"/>
      <c r="D90" s="66"/>
    </row>
    <row r="91" spans="1:33">
      <c r="A91" s="62"/>
      <c r="C91" s="66"/>
      <c r="D91" s="66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/>
      <c r="B94" s="291"/>
      <c r="C94" s="154"/>
      <c r="D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>
        <f>SUM(F94:Q94)</f>
        <v>0</v>
      </c>
      <c r="S94" s="270" t="e">
        <f>+R94/R$87</f>
        <v>#DIV/0!</v>
      </c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>
        <f>SUM(T94:AE94)</f>
        <v>0</v>
      </c>
      <c r="AG94" s="270" t="e">
        <f>+AF94/AF$87</f>
        <v>#DIV/0!</v>
      </c>
    </row>
    <row r="95" spans="1:33" s="62" customFormat="1">
      <c r="A95" s="53"/>
      <c r="B95" s="291"/>
      <c r="C95" s="154"/>
      <c r="D95" s="154"/>
      <c r="E95" s="53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67"/>
      <c r="S95" s="270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67"/>
      <c r="AG95" s="270"/>
    </row>
    <row r="96" spans="1:33" s="62" customFormat="1">
      <c r="A96" s="53"/>
      <c r="B96" s="291"/>
      <c r="C96" s="154"/>
      <c r="D96" s="154"/>
      <c r="E96" s="53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67"/>
      <c r="S96" s="270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67"/>
      <c r="AG96" s="270"/>
    </row>
    <row r="97" spans="1:33" s="62" customFormat="1">
      <c r="A97" s="53"/>
      <c r="B97" s="291"/>
      <c r="C97" s="154"/>
      <c r="D97" s="154"/>
      <c r="E97" s="53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67"/>
      <c r="S97" s="270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67"/>
      <c r="AG97" s="270"/>
    </row>
    <row r="98" spans="1:33" s="62" customFormat="1">
      <c r="A98" s="53"/>
      <c r="B98" s="291"/>
      <c r="C98" s="154"/>
      <c r="D98" s="154"/>
      <c r="E98" s="53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67"/>
      <c r="S98" s="270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67"/>
      <c r="AG98" s="270"/>
    </row>
    <row r="99" spans="1:33" s="62" customFormat="1">
      <c r="A99" s="53"/>
      <c r="B99" s="291"/>
      <c r="C99" s="154"/>
      <c r="D99" s="154"/>
      <c r="E99" s="53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67"/>
      <c r="S99" s="270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67"/>
      <c r="AG99" s="270"/>
    </row>
    <row r="100" spans="1:33" s="62" customFormat="1">
      <c r="A100" s="53"/>
      <c r="B100" s="291"/>
      <c r="C100" s="154"/>
      <c r="D100" s="154"/>
      <c r="E100" s="53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67"/>
      <c r="S100" s="270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67"/>
      <c r="AG100" s="270"/>
    </row>
    <row r="101" spans="1:33" s="62" customFormat="1">
      <c r="A101" s="53"/>
      <c r="B101" s="291"/>
      <c r="C101" s="154"/>
      <c r="D101" s="154"/>
      <c r="E101" s="53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67"/>
      <c r="S101" s="270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67"/>
      <c r="AG101" s="270"/>
    </row>
    <row r="102" spans="1:33" s="62" customFormat="1">
      <c r="A102" s="53"/>
      <c r="B102" s="291"/>
      <c r="C102" s="154"/>
      <c r="D102" s="154"/>
      <c r="E102" s="53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67"/>
      <c r="S102" s="270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67"/>
      <c r="AG102" s="270"/>
    </row>
    <row r="103" spans="1:33" s="62" customFormat="1">
      <c r="A103" s="53"/>
      <c r="B103" s="291"/>
      <c r="C103" s="154"/>
      <c r="D103" s="154"/>
      <c r="E103" s="53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67"/>
      <c r="S103" s="270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67"/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67"/>
      <c r="S104" s="270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67"/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Q105" si="56">SUM(F94:F104)</f>
        <v>0</v>
      </c>
      <c r="G105" s="101">
        <f t="shared" si="56"/>
        <v>0</v>
      </c>
      <c r="H105" s="101">
        <f t="shared" si="56"/>
        <v>0</v>
      </c>
      <c r="I105" s="101">
        <f t="shared" si="56"/>
        <v>0</v>
      </c>
      <c r="J105" s="101">
        <f t="shared" si="56"/>
        <v>0</v>
      </c>
      <c r="K105" s="101">
        <f t="shared" si="56"/>
        <v>0</v>
      </c>
      <c r="L105" s="101">
        <f t="shared" si="56"/>
        <v>0</v>
      </c>
      <c r="M105" s="101">
        <f t="shared" si="56"/>
        <v>0</v>
      </c>
      <c r="N105" s="101">
        <f t="shared" si="56"/>
        <v>0</v>
      </c>
      <c r="O105" s="101">
        <f t="shared" si="56"/>
        <v>0</v>
      </c>
      <c r="P105" s="101">
        <f t="shared" si="56"/>
        <v>0</v>
      </c>
      <c r="Q105" s="101">
        <f t="shared" si="56"/>
        <v>0</v>
      </c>
      <c r="R105" s="67"/>
      <c r="S105" s="270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67"/>
      <c r="AG105" s="270"/>
    </row>
    <row r="106" spans="1:33" s="62" customFormat="1">
      <c r="A106" s="53"/>
      <c r="B106" s="291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/>
      <c r="B107" s="298"/>
      <c r="C107" s="154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270" t="e">
        <f>+R107/R$87</f>
        <v>#DIV/0!</v>
      </c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 t="e">
        <f>+AF107/AF$87</f>
        <v>#DIV/0!</v>
      </c>
    </row>
    <row r="108" spans="1:33" s="62" customFormat="1">
      <c r="A108" s="53"/>
      <c r="B108" s="298"/>
      <c r="C108" s="154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67"/>
      <c r="S108" s="270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67"/>
      <c r="AG108" s="270"/>
    </row>
    <row r="109" spans="1:33" s="62" customFormat="1">
      <c r="A109" s="53"/>
      <c r="B109" s="298"/>
      <c r="C109" s="154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67"/>
      <c r="S109" s="270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67"/>
      <c r="AG109" s="270"/>
    </row>
    <row r="110" spans="1:33" s="62" customFormat="1">
      <c r="A110" s="53"/>
      <c r="B110" s="298"/>
      <c r="C110" s="154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67"/>
      <c r="S110" s="270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67"/>
      <c r="AG110" s="270"/>
    </row>
    <row r="111" spans="1:33" s="62" customFormat="1">
      <c r="A111" s="53"/>
      <c r="B111" s="298"/>
      <c r="C111" s="154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67"/>
      <c r="S111" s="270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67"/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67"/>
      <c r="S112" s="270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67"/>
      <c r="AG112" s="270"/>
    </row>
    <row r="113" spans="1:33" s="62" customFormat="1">
      <c r="A113" s="53"/>
      <c r="B113" s="298"/>
      <c r="C113" s="154"/>
      <c r="D113" s="154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67"/>
      <c r="S113" s="270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67"/>
      <c r="AG113" s="270"/>
    </row>
    <row r="114" spans="1:33" s="62" customFormat="1">
      <c r="A114" s="53"/>
      <c r="B114" s="298"/>
      <c r="C114" s="154"/>
      <c r="D114" s="154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67"/>
      <c r="S114" s="270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67"/>
      <c r="AG114" s="270"/>
    </row>
    <row r="115" spans="1:33" s="62" customFormat="1">
      <c r="A115" s="53"/>
      <c r="B115" s="298"/>
      <c r="C115" s="154"/>
      <c r="D115" s="154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67"/>
      <c r="S115" s="270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67"/>
      <c r="AG115" s="270"/>
    </row>
    <row r="116" spans="1:33" s="62" customFormat="1">
      <c r="A116" s="53"/>
      <c r="B116" s="298"/>
      <c r="C116" s="154"/>
      <c r="D116" s="154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67"/>
      <c r="S116" s="270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67"/>
      <c r="AG116" s="270"/>
    </row>
    <row r="117" spans="1:33" s="62" customFormat="1">
      <c r="A117" s="53"/>
      <c r="B117" s="298"/>
      <c r="C117" s="154"/>
      <c r="D117" s="154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67"/>
      <c r="S117" s="270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67"/>
      <c r="AG117" s="270"/>
    </row>
    <row r="118" spans="1:33" s="62" customFormat="1">
      <c r="A118" s="53" t="s">
        <v>116</v>
      </c>
      <c r="B118" s="298"/>
      <c r="C118" s="154"/>
      <c r="D118" s="154"/>
      <c r="E118" s="53"/>
      <c r="F118" s="101">
        <f t="shared" ref="F118:Q118" si="57">SUM(F108:F117)</f>
        <v>0</v>
      </c>
      <c r="G118" s="101">
        <f t="shared" si="57"/>
        <v>0</v>
      </c>
      <c r="H118" s="101">
        <f t="shared" si="57"/>
        <v>0</v>
      </c>
      <c r="I118" s="101">
        <f t="shared" si="57"/>
        <v>0</v>
      </c>
      <c r="J118" s="101">
        <f t="shared" si="57"/>
        <v>0</v>
      </c>
      <c r="K118" s="101">
        <f t="shared" si="57"/>
        <v>0</v>
      </c>
      <c r="L118" s="101">
        <f t="shared" si="57"/>
        <v>0</v>
      </c>
      <c r="M118" s="101">
        <f t="shared" si="57"/>
        <v>0</v>
      </c>
      <c r="N118" s="101">
        <f t="shared" si="57"/>
        <v>0</v>
      </c>
      <c r="O118" s="101">
        <f t="shared" si="57"/>
        <v>0</v>
      </c>
      <c r="P118" s="101">
        <f t="shared" si="57"/>
        <v>0</v>
      </c>
      <c r="Q118" s="101">
        <f t="shared" si="57"/>
        <v>0</v>
      </c>
      <c r="R118" s="67"/>
      <c r="S118" s="270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67"/>
      <c r="AG118" s="270"/>
    </row>
    <row r="119" spans="1:33" s="62" customFormat="1">
      <c r="A119" s="53"/>
      <c r="B119" s="298"/>
      <c r="C119" s="154"/>
      <c r="D119" s="154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270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/>
      <c r="B120" s="298"/>
      <c r="C120" s="154"/>
      <c r="D120" s="154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270" t="e">
        <f>+R120/R$87</f>
        <v>#DIV/0!</v>
      </c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 t="e">
        <f>+AF120/AF$87</f>
        <v>#DIV/0!</v>
      </c>
    </row>
    <row r="121" spans="1:33" s="62" customFormat="1">
      <c r="A121" s="53"/>
      <c r="B121" s="332"/>
      <c r="C121" s="69"/>
      <c r="D121" s="154"/>
      <c r="E121" s="53"/>
      <c r="F121" s="101">
        <f>+F4*$B121</f>
        <v>0</v>
      </c>
      <c r="G121" s="101">
        <f t="shared" ref="G121:Q121" si="58">+G4*$B121</f>
        <v>0</v>
      </c>
      <c r="H121" s="101">
        <f t="shared" si="58"/>
        <v>0</v>
      </c>
      <c r="I121" s="101">
        <f t="shared" si="58"/>
        <v>0</v>
      </c>
      <c r="J121" s="101">
        <f t="shared" si="58"/>
        <v>0</v>
      </c>
      <c r="K121" s="101">
        <f t="shared" si="58"/>
        <v>0</v>
      </c>
      <c r="L121" s="101">
        <f t="shared" si="58"/>
        <v>0</v>
      </c>
      <c r="M121" s="101">
        <f t="shared" si="58"/>
        <v>0</v>
      </c>
      <c r="N121" s="101">
        <f t="shared" si="58"/>
        <v>0</v>
      </c>
      <c r="O121" s="101">
        <f t="shared" si="58"/>
        <v>0</v>
      </c>
      <c r="P121" s="101">
        <f t="shared" si="58"/>
        <v>0</v>
      </c>
      <c r="Q121" s="101">
        <f t="shared" si="58"/>
        <v>0</v>
      </c>
      <c r="R121" s="67"/>
      <c r="S121" s="270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67"/>
      <c r="AG121" s="270"/>
    </row>
    <row r="122" spans="1:33" s="62" customFormat="1">
      <c r="A122" s="53"/>
      <c r="B122" s="298"/>
      <c r="C122" s="154"/>
      <c r="D122" s="154"/>
      <c r="E122" s="53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67"/>
      <c r="S122" s="270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67"/>
      <c r="AG122" s="270"/>
    </row>
    <row r="123" spans="1:33" s="62" customFormat="1">
      <c r="A123" s="53"/>
      <c r="B123" s="298"/>
      <c r="C123" s="154"/>
      <c r="D123" s="154"/>
      <c r="E123" s="53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67"/>
      <c r="S123" s="270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67"/>
      <c r="AG123" s="270"/>
    </row>
    <row r="124" spans="1:33" s="62" customFormat="1">
      <c r="A124" s="53"/>
      <c r="B124" s="298"/>
      <c r="C124" s="154"/>
      <c r="D124" s="154"/>
      <c r="E124" s="53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67"/>
      <c r="S124" s="270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67"/>
      <c r="AG124" s="270"/>
    </row>
    <row r="125" spans="1:33" s="62" customFormat="1">
      <c r="A125" s="53"/>
      <c r="B125" s="298"/>
      <c r="C125" s="154"/>
      <c r="D125" s="154"/>
      <c r="E125" s="53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67"/>
      <c r="S125" s="270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67"/>
      <c r="AG125" s="270"/>
    </row>
    <row r="126" spans="1:33" s="62" customFormat="1">
      <c r="A126" s="53"/>
      <c r="B126" s="298"/>
      <c r="C126" s="154"/>
      <c r="D126" s="154"/>
      <c r="E126" s="53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67"/>
      <c r="S126" s="270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67"/>
      <c r="AG126" s="270"/>
    </row>
    <row r="127" spans="1:33" s="62" customFormat="1">
      <c r="A127" s="53"/>
      <c r="B127" s="298"/>
      <c r="C127" s="154"/>
      <c r="D127" s="154"/>
      <c r="E127" s="53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67"/>
      <c r="S127" s="270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67"/>
      <c r="AG127" s="270"/>
    </row>
    <row r="128" spans="1:33" s="62" customFormat="1">
      <c r="A128" s="53"/>
      <c r="B128" s="298"/>
      <c r="C128" s="154"/>
      <c r="D128" s="154"/>
      <c r="E128" s="53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67"/>
      <c r="S128" s="270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67"/>
      <c r="AG128" s="270"/>
    </row>
    <row r="129" spans="1:33" s="62" customFormat="1">
      <c r="A129" s="53"/>
      <c r="B129" s="298"/>
      <c r="C129" s="154"/>
      <c r="D129" s="154"/>
      <c r="E129" s="53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67"/>
      <c r="S129" s="270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67"/>
      <c r="AG129" s="270"/>
    </row>
    <row r="130" spans="1:33" s="62" customFormat="1">
      <c r="A130" s="53"/>
      <c r="B130" s="298"/>
      <c r="C130" s="154"/>
      <c r="D130" s="154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67"/>
      <c r="S130" s="270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67"/>
      <c r="AG130" s="270"/>
    </row>
    <row r="131" spans="1:33" s="62" customFormat="1">
      <c r="A131" s="53" t="s">
        <v>116</v>
      </c>
      <c r="B131" s="298"/>
      <c r="C131" s="154"/>
      <c r="D131" s="154"/>
      <c r="E131" s="53"/>
      <c r="F131" s="101">
        <f t="shared" ref="F131:Q131" si="59">SUM(F121:F130)</f>
        <v>0</v>
      </c>
      <c r="G131" s="101">
        <f t="shared" si="59"/>
        <v>0</v>
      </c>
      <c r="H131" s="101">
        <f t="shared" si="59"/>
        <v>0</v>
      </c>
      <c r="I131" s="101">
        <f t="shared" si="59"/>
        <v>0</v>
      </c>
      <c r="J131" s="101">
        <f t="shared" si="59"/>
        <v>0</v>
      </c>
      <c r="K131" s="101">
        <f t="shared" si="59"/>
        <v>0</v>
      </c>
      <c r="L131" s="101">
        <f t="shared" si="59"/>
        <v>0</v>
      </c>
      <c r="M131" s="101">
        <f t="shared" si="59"/>
        <v>0</v>
      </c>
      <c r="N131" s="101">
        <f t="shared" si="59"/>
        <v>0</v>
      </c>
      <c r="O131" s="101">
        <f t="shared" si="59"/>
        <v>0</v>
      </c>
      <c r="P131" s="101">
        <f t="shared" si="59"/>
        <v>0</v>
      </c>
      <c r="Q131" s="101">
        <f t="shared" si="59"/>
        <v>0</v>
      </c>
      <c r="R131" s="67"/>
      <c r="S131" s="270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67"/>
      <c r="AG131" s="270"/>
    </row>
    <row r="132" spans="1:33" s="62" customFormat="1">
      <c r="A132" s="53"/>
      <c r="B132" s="298"/>
      <c r="C132" s="154"/>
      <c r="D132" s="154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270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/>
      <c r="B133" s="298"/>
      <c r="C133" s="154"/>
      <c r="D133" s="154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67">
        <f>SUM(F133:Q133)</f>
        <v>0</v>
      </c>
      <c r="S133" s="270" t="e">
        <f>+R133/R$87</f>
        <v>#DIV/0!</v>
      </c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67">
        <f>SUM(T133:AE133)</f>
        <v>0</v>
      </c>
      <c r="AG133" s="270" t="e">
        <f>+AF133/AF$87</f>
        <v>#DIV/0!</v>
      </c>
    </row>
    <row r="134" spans="1:33" s="62" customFormat="1">
      <c r="A134" s="53"/>
      <c r="B134" s="298"/>
      <c r="C134" s="154"/>
      <c r="D134" s="154"/>
      <c r="E134" s="53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67"/>
      <c r="S134" s="270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67"/>
      <c r="AG134" s="270"/>
    </row>
    <row r="135" spans="1:33" s="62" customFormat="1">
      <c r="A135" s="53"/>
      <c r="B135" s="298"/>
      <c r="C135" s="154"/>
      <c r="D135" s="154"/>
      <c r="E135" s="53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67"/>
      <c r="S135" s="270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67"/>
      <c r="AG135" s="270"/>
    </row>
    <row r="136" spans="1:33" s="62" customFormat="1">
      <c r="A136" s="53"/>
      <c r="B136" s="298"/>
      <c r="C136" s="154"/>
      <c r="D136" s="154"/>
      <c r="E136" s="53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67"/>
      <c r="S136" s="270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67"/>
      <c r="AG136" s="270"/>
    </row>
    <row r="137" spans="1:33" s="62" customFormat="1">
      <c r="A137" s="53"/>
      <c r="B137" s="298"/>
      <c r="C137" s="154"/>
      <c r="D137" s="154"/>
      <c r="E137" s="53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67"/>
      <c r="S137" s="270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67"/>
      <c r="AG137" s="270"/>
    </row>
    <row r="138" spans="1:33" s="62" customFormat="1">
      <c r="A138" s="53"/>
      <c r="B138" s="298"/>
      <c r="C138" s="154"/>
      <c r="D138" s="154"/>
      <c r="E138" s="53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67"/>
      <c r="S138" s="270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67"/>
      <c r="AG138" s="270"/>
    </row>
    <row r="139" spans="1:33" s="62" customFormat="1">
      <c r="A139" s="53"/>
      <c r="B139" s="298"/>
      <c r="C139" s="154"/>
      <c r="D139" s="154"/>
      <c r="E139" s="53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67"/>
      <c r="S139" s="270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67"/>
      <c r="AG139" s="270"/>
    </row>
    <row r="140" spans="1:33" s="62" customFormat="1">
      <c r="A140" s="53"/>
      <c r="B140" s="298"/>
      <c r="C140" s="154"/>
      <c r="D140" s="154"/>
      <c r="E140" s="53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67"/>
      <c r="S140" s="270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67"/>
      <c r="AG140" s="270"/>
    </row>
    <row r="141" spans="1:33" s="62" customFormat="1">
      <c r="A141" s="53"/>
      <c r="B141" s="298"/>
      <c r="C141" s="154"/>
      <c r="D141" s="154"/>
      <c r="E141" s="53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67"/>
      <c r="S141" s="270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67"/>
      <c r="AG141" s="270"/>
    </row>
    <row r="142" spans="1:33" s="62" customFormat="1">
      <c r="A142" s="53"/>
      <c r="B142" s="298"/>
      <c r="C142" s="154"/>
      <c r="D142" s="154"/>
      <c r="E142" s="53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67"/>
      <c r="S142" s="270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67"/>
      <c r="AG142" s="270"/>
    </row>
    <row r="143" spans="1:33" s="62" customFormat="1">
      <c r="A143" s="53"/>
      <c r="B143" s="298"/>
      <c r="C143" s="154"/>
      <c r="D143" s="154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67"/>
      <c r="S143" s="270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67"/>
      <c r="AG143" s="270"/>
    </row>
    <row r="144" spans="1:33" s="62" customFormat="1">
      <c r="A144" s="53" t="s">
        <v>116</v>
      </c>
      <c r="B144" s="298"/>
      <c r="C144" s="154"/>
      <c r="D144" s="154"/>
      <c r="E144" s="53"/>
      <c r="F144" s="101">
        <f t="shared" ref="F144:Q144" si="60">SUM(F134:F143)</f>
        <v>0</v>
      </c>
      <c r="G144" s="101">
        <f t="shared" si="60"/>
        <v>0</v>
      </c>
      <c r="H144" s="101">
        <f t="shared" si="60"/>
        <v>0</v>
      </c>
      <c r="I144" s="101">
        <f t="shared" si="60"/>
        <v>0</v>
      </c>
      <c r="J144" s="101">
        <f t="shared" si="60"/>
        <v>0</v>
      </c>
      <c r="K144" s="101">
        <f t="shared" si="60"/>
        <v>0</v>
      </c>
      <c r="L144" s="101">
        <f t="shared" si="60"/>
        <v>0</v>
      </c>
      <c r="M144" s="101">
        <f t="shared" si="60"/>
        <v>0</v>
      </c>
      <c r="N144" s="101">
        <f t="shared" si="60"/>
        <v>0</v>
      </c>
      <c r="O144" s="101">
        <f t="shared" si="60"/>
        <v>0</v>
      </c>
      <c r="P144" s="101">
        <f t="shared" si="60"/>
        <v>0</v>
      </c>
      <c r="Q144" s="101">
        <f t="shared" si="60"/>
        <v>0</v>
      </c>
      <c r="R144" s="67"/>
      <c r="S144" s="270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67"/>
      <c r="AG144" s="270"/>
    </row>
    <row r="145" spans="1:33" s="62" customFormat="1">
      <c r="A145" s="53"/>
      <c r="B145" s="298"/>
      <c r="C145" s="154"/>
      <c r="D145" s="154"/>
      <c r="E145" s="53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270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5"/>
      <c r="B146" s="298"/>
      <c r="C146" s="154"/>
      <c r="D146" s="154"/>
      <c r="E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67">
        <f>SUM(F146:Q146)</f>
        <v>0</v>
      </c>
      <c r="S146" s="270" t="e">
        <f>+R146/R$87</f>
        <v>#DIV/0!</v>
      </c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67">
        <f>SUM(T146:AE146)</f>
        <v>0</v>
      </c>
      <c r="AG146" s="270" t="e">
        <f>+AF146/AF$87</f>
        <v>#DIV/0!</v>
      </c>
    </row>
    <row r="147" spans="1:33" s="62" customFormat="1">
      <c r="A147" s="53"/>
      <c r="B147" s="298"/>
      <c r="C147" s="154"/>
      <c r="D147" s="154"/>
      <c r="E147" s="53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67"/>
      <c r="S147" s="270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67"/>
      <c r="AG147" s="270"/>
    </row>
    <row r="148" spans="1:33" s="62" customFormat="1">
      <c r="A148" s="53"/>
      <c r="B148" s="298"/>
      <c r="C148" s="154"/>
      <c r="D148" s="154"/>
      <c r="E148" s="53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67"/>
      <c r="S148" s="270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67"/>
      <c r="AG148" s="270"/>
    </row>
    <row r="149" spans="1:33" s="62" customFormat="1">
      <c r="A149" s="53"/>
      <c r="B149" s="298"/>
      <c r="C149" s="154"/>
      <c r="D149" s="154"/>
      <c r="E149" s="53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67"/>
      <c r="S149" s="270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67"/>
      <c r="AG149" s="270"/>
    </row>
    <row r="150" spans="1:33" s="62" customFormat="1">
      <c r="A150" s="53"/>
      <c r="B150" s="298"/>
      <c r="C150" s="154"/>
      <c r="D150" s="154"/>
      <c r="E150" s="53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67"/>
      <c r="S150" s="270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67"/>
      <c r="AG150" s="270"/>
    </row>
    <row r="151" spans="1:33" s="62" customFormat="1">
      <c r="A151" s="53"/>
      <c r="B151" s="298"/>
      <c r="C151" s="154"/>
      <c r="D151" s="154"/>
      <c r="E151" s="53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67"/>
      <c r="S151" s="270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67"/>
      <c r="AG151" s="270"/>
    </row>
    <row r="152" spans="1:33" s="62" customFormat="1">
      <c r="A152" s="53"/>
      <c r="B152" s="298"/>
      <c r="C152" s="154"/>
      <c r="D152" s="154"/>
      <c r="E152" s="53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67"/>
      <c r="S152" s="270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67"/>
      <c r="AG152" s="270"/>
    </row>
    <row r="153" spans="1:33" s="62" customFormat="1">
      <c r="A153" s="53"/>
      <c r="B153" s="298"/>
      <c r="C153" s="154"/>
      <c r="D153" s="154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67"/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67"/>
      <c r="AG153" s="270"/>
    </row>
    <row r="154" spans="1:33" s="62" customFormat="1">
      <c r="A154" s="53"/>
      <c r="B154" s="298"/>
      <c r="C154" s="154"/>
      <c r="D154" s="154"/>
      <c r="E154" s="53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67"/>
      <c r="S154" s="270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67"/>
      <c r="AG154" s="270"/>
    </row>
    <row r="155" spans="1:33" s="62" customFormat="1">
      <c r="A155" s="53"/>
      <c r="B155" s="298"/>
      <c r="C155" s="154"/>
      <c r="D155" s="154"/>
      <c r="E155" s="53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67"/>
      <c r="S155" s="270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67"/>
      <c r="AG155" s="270"/>
    </row>
    <row r="156" spans="1:33" s="62" customFormat="1">
      <c r="A156" s="53"/>
      <c r="B156" s="298"/>
      <c r="C156" s="154"/>
      <c r="D156" s="154"/>
      <c r="E156" s="53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67"/>
      <c r="S156" s="270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67"/>
      <c r="AG156" s="270"/>
    </row>
    <row r="157" spans="1:33" s="62" customFormat="1">
      <c r="A157" s="53" t="s">
        <v>116</v>
      </c>
      <c r="B157" s="298"/>
      <c r="C157" s="154"/>
      <c r="D157" s="154"/>
      <c r="E157" s="53"/>
      <c r="F157" s="101">
        <f t="shared" ref="F157:Q157" si="61">SUM(F147:F156)</f>
        <v>0</v>
      </c>
      <c r="G157" s="101">
        <f t="shared" si="61"/>
        <v>0</v>
      </c>
      <c r="H157" s="101">
        <f t="shared" si="61"/>
        <v>0</v>
      </c>
      <c r="I157" s="101">
        <f t="shared" si="61"/>
        <v>0</v>
      </c>
      <c r="J157" s="101">
        <f t="shared" si="61"/>
        <v>0</v>
      </c>
      <c r="K157" s="101">
        <f t="shared" si="61"/>
        <v>0</v>
      </c>
      <c r="L157" s="101">
        <f t="shared" si="61"/>
        <v>0</v>
      </c>
      <c r="M157" s="101">
        <f t="shared" si="61"/>
        <v>0</v>
      </c>
      <c r="N157" s="101">
        <f t="shared" si="61"/>
        <v>0</v>
      </c>
      <c r="O157" s="101">
        <f t="shared" si="61"/>
        <v>0</v>
      </c>
      <c r="P157" s="101">
        <f t="shared" si="61"/>
        <v>0</v>
      </c>
      <c r="Q157" s="101">
        <f t="shared" si="61"/>
        <v>0</v>
      </c>
      <c r="R157" s="67"/>
      <c r="S157" s="270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67"/>
      <c r="AG157" s="270"/>
    </row>
    <row r="158" spans="1:33" s="62" customFormat="1">
      <c r="A158" s="53"/>
      <c r="B158" s="298"/>
      <c r="C158" s="154"/>
      <c r="D158" s="154"/>
      <c r="E158" s="53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67"/>
      <c r="S158" s="270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67"/>
      <c r="AG158" s="270"/>
    </row>
    <row r="159" spans="1:33" s="62" customFormat="1">
      <c r="A159" s="55"/>
      <c r="B159" s="298"/>
      <c r="C159" s="154"/>
      <c r="D159" s="154"/>
      <c r="E159" s="53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67">
        <f>SUM(F159:Q159)</f>
        <v>0</v>
      </c>
      <c r="S159" s="270" t="e">
        <f>+R159/R$87</f>
        <v>#DIV/0!</v>
      </c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67">
        <f>SUM(T159:AE159)</f>
        <v>0</v>
      </c>
      <c r="AG159" s="270" t="e">
        <f>+AF159/AF$87</f>
        <v>#DIV/0!</v>
      </c>
    </row>
    <row r="160" spans="1:33" s="62" customFormat="1">
      <c r="A160" s="53"/>
      <c r="B160" s="298"/>
      <c r="C160" s="154"/>
      <c r="D160" s="154"/>
      <c r="E160" s="53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67"/>
      <c r="S160" s="270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67"/>
      <c r="AG160" s="270"/>
    </row>
    <row r="161" spans="1:33" s="62" customFormat="1">
      <c r="A161" s="53"/>
      <c r="B161" s="298"/>
      <c r="C161" s="154"/>
      <c r="D161" s="154"/>
      <c r="E161" s="53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67"/>
      <c r="S161" s="270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67"/>
      <c r="AG161" s="270"/>
    </row>
    <row r="162" spans="1:33" s="62" customFormat="1">
      <c r="A162" s="53"/>
      <c r="B162" s="298"/>
      <c r="C162" s="154"/>
      <c r="D162" s="154"/>
      <c r="E162" s="53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67"/>
      <c r="S162" s="270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67"/>
      <c r="AG162" s="270"/>
    </row>
    <row r="163" spans="1:33" s="62" customFormat="1">
      <c r="A163" s="53"/>
      <c r="B163" s="298"/>
      <c r="C163" s="154"/>
      <c r="D163" s="154"/>
      <c r="E163" s="53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67"/>
      <c r="S163" s="270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67"/>
      <c r="AG163" s="270"/>
    </row>
    <row r="164" spans="1:33" s="62" customFormat="1">
      <c r="A164" s="53"/>
      <c r="B164" s="298"/>
      <c r="C164" s="154"/>
      <c r="D164" s="154"/>
      <c r="E164" s="53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67"/>
      <c r="S164" s="270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67"/>
      <c r="AG164" s="270"/>
    </row>
    <row r="165" spans="1:33" s="62" customFormat="1">
      <c r="A165" s="53"/>
      <c r="B165" s="298"/>
      <c r="C165" s="154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67"/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67"/>
      <c r="AG165" s="270"/>
    </row>
    <row r="166" spans="1:33" s="62" customFormat="1">
      <c r="A166" s="53"/>
      <c r="B166" s="298"/>
      <c r="C166" s="154"/>
      <c r="D166" s="154"/>
      <c r="E166" s="53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67"/>
      <c r="S166" s="270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67"/>
      <c r="AG166" s="270"/>
    </row>
    <row r="167" spans="1:33" s="62" customFormat="1">
      <c r="A167" s="53"/>
      <c r="B167" s="298"/>
      <c r="C167" s="154"/>
      <c r="D167" s="154"/>
      <c r="E167" s="53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67"/>
      <c r="S167" s="270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67"/>
      <c r="AG167" s="270"/>
    </row>
    <row r="168" spans="1:33" s="62" customFormat="1">
      <c r="A168" s="53"/>
      <c r="B168" s="298"/>
      <c r="C168" s="154"/>
      <c r="D168" s="154"/>
      <c r="E168" s="53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67"/>
      <c r="S168" s="270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67"/>
      <c r="AG168" s="270"/>
    </row>
    <row r="169" spans="1:33" s="62" customFormat="1">
      <c r="A169" s="53"/>
      <c r="B169" s="298"/>
      <c r="C169" s="154"/>
      <c r="D169" s="154"/>
      <c r="E169" s="53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67"/>
      <c r="S169" s="270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67"/>
      <c r="AG169" s="270"/>
    </row>
    <row r="170" spans="1:33" s="62" customFormat="1">
      <c r="A170" s="53" t="s">
        <v>116</v>
      </c>
      <c r="B170" s="298"/>
      <c r="C170" s="154"/>
      <c r="D170" s="154"/>
      <c r="E170" s="53"/>
      <c r="F170" s="101">
        <f t="shared" ref="F170:Q170" si="62">SUM(F160:F169)</f>
        <v>0</v>
      </c>
      <c r="G170" s="101">
        <f t="shared" si="62"/>
        <v>0</v>
      </c>
      <c r="H170" s="101">
        <f t="shared" si="62"/>
        <v>0</v>
      </c>
      <c r="I170" s="101">
        <f t="shared" si="62"/>
        <v>0</v>
      </c>
      <c r="J170" s="101">
        <f t="shared" si="62"/>
        <v>0</v>
      </c>
      <c r="K170" s="101">
        <f t="shared" si="62"/>
        <v>0</v>
      </c>
      <c r="L170" s="101">
        <f t="shared" si="62"/>
        <v>0</v>
      </c>
      <c r="M170" s="101">
        <f t="shared" si="62"/>
        <v>0</v>
      </c>
      <c r="N170" s="101">
        <f t="shared" si="62"/>
        <v>0</v>
      </c>
      <c r="O170" s="101">
        <f t="shared" si="62"/>
        <v>0</v>
      </c>
      <c r="P170" s="101">
        <f t="shared" si="62"/>
        <v>0</v>
      </c>
      <c r="Q170" s="101">
        <f t="shared" si="62"/>
        <v>0</v>
      </c>
      <c r="R170" s="67"/>
      <c r="S170" s="270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67"/>
      <c r="AG170" s="270"/>
    </row>
    <row r="171" spans="1:33" s="62" customFormat="1">
      <c r="A171" s="53"/>
      <c r="B171" s="298"/>
      <c r="C171" s="154"/>
      <c r="D171" s="154"/>
      <c r="E171" s="53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67"/>
      <c r="S171" s="270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67"/>
      <c r="AG171" s="270"/>
    </row>
    <row r="172" spans="1:33" s="62" customFormat="1">
      <c r="A172" s="55"/>
      <c r="B172" s="298"/>
      <c r="C172" s="154"/>
      <c r="D172" s="154"/>
      <c r="E172" s="53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67">
        <f>SUM(F172:Q172)</f>
        <v>0</v>
      </c>
      <c r="S172" s="270" t="e">
        <f>+R172/R$87</f>
        <v>#DIV/0!</v>
      </c>
      <c r="T172" s="272"/>
      <c r="U172" s="272"/>
      <c r="V172" s="272"/>
      <c r="W172" s="272"/>
      <c r="X172" s="272"/>
      <c r="Y172" s="272"/>
      <c r="Z172" s="272"/>
      <c r="AA172" s="272"/>
      <c r="AB172" s="272"/>
      <c r="AC172" s="272"/>
      <c r="AD172" s="272"/>
      <c r="AE172" s="272"/>
      <c r="AF172" s="67">
        <f>SUM(T172:AE172)</f>
        <v>0</v>
      </c>
      <c r="AG172" s="270" t="e">
        <f>+AF172/AF$87</f>
        <v>#DIV/0!</v>
      </c>
    </row>
    <row r="173" spans="1:33" s="62" customFormat="1">
      <c r="A173" s="53"/>
      <c r="B173" s="298"/>
      <c r="C173" s="154"/>
      <c r="D173" s="154"/>
      <c r="E173" s="53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67"/>
      <c r="S173" s="270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67"/>
      <c r="AG173" s="270"/>
    </row>
    <row r="174" spans="1:33" s="62" customFormat="1">
      <c r="A174" s="53"/>
      <c r="B174" s="298"/>
      <c r="C174" s="154"/>
      <c r="D174" s="154"/>
      <c r="E174" s="53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67"/>
      <c r="S174" s="270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67"/>
      <c r="AG174" s="270"/>
    </row>
    <row r="175" spans="1:33" s="62" customFormat="1">
      <c r="A175" s="53"/>
      <c r="B175" s="298"/>
      <c r="C175" s="154"/>
      <c r="D175" s="154"/>
      <c r="E175" s="53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67"/>
      <c r="S175" s="270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67"/>
      <c r="AG175" s="270"/>
    </row>
    <row r="176" spans="1:33" s="62" customFormat="1">
      <c r="A176" s="53"/>
      <c r="B176" s="298"/>
      <c r="C176" s="154"/>
      <c r="D176" s="154"/>
      <c r="E176" s="53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67"/>
      <c r="S176" s="270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67"/>
      <c r="AG176" s="270"/>
    </row>
    <row r="177" spans="1:33" s="62" customFormat="1">
      <c r="A177" s="53"/>
      <c r="B177" s="298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67"/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67"/>
      <c r="AG177" s="270"/>
    </row>
    <row r="178" spans="1:33" s="62" customFormat="1">
      <c r="A178" s="53"/>
      <c r="B178" s="298"/>
      <c r="C178" s="154"/>
      <c r="D178" s="154"/>
      <c r="E178" s="53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67"/>
      <c r="S178" s="270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67"/>
      <c r="AG178" s="270"/>
    </row>
    <row r="179" spans="1:33" s="62" customFormat="1">
      <c r="A179" s="53"/>
      <c r="B179" s="298"/>
      <c r="C179" s="154"/>
      <c r="D179" s="154"/>
      <c r="E179" s="53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67"/>
      <c r="S179" s="270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67"/>
      <c r="AG179" s="270"/>
    </row>
    <row r="180" spans="1:33" s="62" customFormat="1">
      <c r="A180" s="53"/>
      <c r="B180" s="298"/>
      <c r="C180" s="154"/>
      <c r="D180" s="154"/>
      <c r="E180" s="53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67"/>
      <c r="S180" s="270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67"/>
      <c r="AG180" s="270"/>
    </row>
    <row r="181" spans="1:33" s="62" customFormat="1">
      <c r="A181" s="53"/>
      <c r="B181" s="298"/>
      <c r="C181" s="154"/>
      <c r="D181" s="154"/>
      <c r="E181" s="53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67"/>
      <c r="S181" s="270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67"/>
      <c r="AG181" s="270"/>
    </row>
    <row r="182" spans="1:33" s="62" customFormat="1">
      <c r="A182" s="53"/>
      <c r="B182" s="298"/>
      <c r="C182" s="154"/>
      <c r="D182" s="154"/>
      <c r="E182" s="53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67"/>
      <c r="S182" s="270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67"/>
      <c r="AG182" s="270"/>
    </row>
    <row r="183" spans="1:33" s="62" customFormat="1">
      <c r="A183" s="53" t="s">
        <v>116</v>
      </c>
      <c r="B183" s="298"/>
      <c r="C183" s="154"/>
      <c r="D183" s="154"/>
      <c r="E183" s="53"/>
      <c r="F183" s="101">
        <f t="shared" ref="F183:Q183" si="63">SUM(F173:F182)</f>
        <v>0</v>
      </c>
      <c r="G183" s="101">
        <f t="shared" si="63"/>
        <v>0</v>
      </c>
      <c r="H183" s="101">
        <f t="shared" si="63"/>
        <v>0</v>
      </c>
      <c r="I183" s="101">
        <f t="shared" si="63"/>
        <v>0</v>
      </c>
      <c r="J183" s="101">
        <f t="shared" si="63"/>
        <v>0</v>
      </c>
      <c r="K183" s="101">
        <f t="shared" si="63"/>
        <v>0</v>
      </c>
      <c r="L183" s="101">
        <f t="shared" si="63"/>
        <v>0</v>
      </c>
      <c r="M183" s="101">
        <f t="shared" si="63"/>
        <v>0</v>
      </c>
      <c r="N183" s="101">
        <f t="shared" si="63"/>
        <v>0</v>
      </c>
      <c r="O183" s="101">
        <f t="shared" si="63"/>
        <v>0</v>
      </c>
      <c r="P183" s="101">
        <f t="shared" si="63"/>
        <v>0</v>
      </c>
      <c r="Q183" s="101">
        <f t="shared" si="63"/>
        <v>0</v>
      </c>
      <c r="R183" s="67"/>
      <c r="S183" s="270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67"/>
      <c r="AG183" s="270"/>
    </row>
    <row r="184" spans="1:33" s="62" customFormat="1">
      <c r="A184" s="53"/>
      <c r="B184" s="298"/>
      <c r="C184" s="154"/>
      <c r="D184" s="154"/>
      <c r="E184" s="53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67"/>
      <c r="S184" s="270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67"/>
      <c r="AG184" s="270"/>
    </row>
    <row r="185" spans="1:33" s="62" customFormat="1">
      <c r="A185" s="76" t="s">
        <v>44</v>
      </c>
      <c r="C185" s="154"/>
      <c r="D185" s="154"/>
      <c r="F185" s="84">
        <f t="shared" ref="F185:Q185" si="64">+F105+F118+F131+F144+F157+F170+F183</f>
        <v>0</v>
      </c>
      <c r="G185" s="84">
        <f t="shared" si="64"/>
        <v>0</v>
      </c>
      <c r="H185" s="84">
        <f t="shared" si="64"/>
        <v>0</v>
      </c>
      <c r="I185" s="84">
        <f t="shared" si="64"/>
        <v>0</v>
      </c>
      <c r="J185" s="84">
        <f t="shared" si="64"/>
        <v>0</v>
      </c>
      <c r="K185" s="84">
        <f t="shared" si="64"/>
        <v>0</v>
      </c>
      <c r="L185" s="84">
        <f t="shared" si="64"/>
        <v>0</v>
      </c>
      <c r="M185" s="84">
        <f t="shared" si="64"/>
        <v>0</v>
      </c>
      <c r="N185" s="84">
        <f t="shared" si="64"/>
        <v>0</v>
      </c>
      <c r="O185" s="84">
        <f t="shared" si="64"/>
        <v>0</v>
      </c>
      <c r="P185" s="84">
        <f t="shared" si="64"/>
        <v>0</v>
      </c>
      <c r="Q185" s="84">
        <f t="shared" si="64"/>
        <v>0</v>
      </c>
      <c r="R185" s="84">
        <f>SUM(R86:R184)</f>
        <v>0</v>
      </c>
      <c r="S185" s="87" t="e">
        <f>+R185/R$87</f>
        <v>#DIV/0!</v>
      </c>
      <c r="T185" s="84">
        <f t="shared" ref="T185:AF185" si="65">SUM(T86:T184)</f>
        <v>0</v>
      </c>
      <c r="U185" s="84">
        <f t="shared" si="65"/>
        <v>0</v>
      </c>
      <c r="V185" s="84">
        <f t="shared" si="65"/>
        <v>0</v>
      </c>
      <c r="W185" s="84">
        <f t="shared" si="65"/>
        <v>0</v>
      </c>
      <c r="X185" s="84">
        <f t="shared" si="65"/>
        <v>0</v>
      </c>
      <c r="Y185" s="84">
        <f t="shared" si="65"/>
        <v>0</v>
      </c>
      <c r="Z185" s="84">
        <f t="shared" si="65"/>
        <v>0</v>
      </c>
      <c r="AA185" s="84">
        <f t="shared" si="65"/>
        <v>0</v>
      </c>
      <c r="AB185" s="84">
        <f t="shared" si="65"/>
        <v>0</v>
      </c>
      <c r="AC185" s="84">
        <f t="shared" si="65"/>
        <v>0</v>
      </c>
      <c r="AD185" s="84">
        <f t="shared" si="65"/>
        <v>0</v>
      </c>
      <c r="AE185" s="84">
        <f t="shared" si="65"/>
        <v>0</v>
      </c>
      <c r="AF185" s="84">
        <f t="shared" si="65"/>
        <v>0</v>
      </c>
      <c r="AG185" s="87" t="e">
        <f>+AF185/AF$87</f>
        <v>#DIV/0!</v>
      </c>
    </row>
    <row r="186" spans="1:33">
      <c r="C186" s="154"/>
      <c r="D186" s="154"/>
    </row>
    <row r="187" spans="1:33">
      <c r="C187" s="154"/>
      <c r="D187" s="154"/>
    </row>
    <row r="188" spans="1:33">
      <c r="C188" s="154"/>
      <c r="D188" s="154"/>
    </row>
    <row r="189" spans="1:33">
      <c r="C189" s="154"/>
      <c r="D189" s="154"/>
    </row>
    <row r="190" spans="1:33">
      <c r="C190" s="154"/>
      <c r="D190" s="154"/>
    </row>
    <row r="191" spans="1:33">
      <c r="C191" s="154"/>
      <c r="D191" s="154"/>
    </row>
    <row r="192" spans="1:33">
      <c r="C192" s="154"/>
      <c r="D192" s="154"/>
    </row>
    <row r="193" spans="3:4">
      <c r="C193" s="154"/>
      <c r="D193" s="154"/>
    </row>
    <row r="194" spans="3:4">
      <c r="C194" s="154"/>
      <c r="D194" s="154"/>
    </row>
    <row r="195" spans="3:4">
      <c r="C195" s="154"/>
      <c r="D195" s="154"/>
    </row>
    <row r="196" spans="3:4">
      <c r="C196" s="154"/>
      <c r="D196" s="154"/>
    </row>
    <row r="197" spans="3:4">
      <c r="C197" s="154"/>
      <c r="D197" s="154"/>
    </row>
  </sheetData>
  <mergeCells count="2">
    <mergeCell ref="F2:S2"/>
    <mergeCell ref="T2:AG2"/>
  </mergeCell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113"/>
  <sheetViews>
    <sheetView zoomScale="105" zoomScaleNormal="105" zoomScalePageLayoutView="105" workbookViewId="0">
      <pane xSplit="5" ySplit="3" topLeftCell="G4" activePane="bottomRight" state="frozen"/>
      <selection activeCell="I16" sqref="I16"/>
      <selection pane="topRight" activeCell="I16" sqref="I16"/>
      <selection pane="bottomLeft" activeCell="I16" sqref="I16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4" width="5" style="53" customWidth="1"/>
    <col min="5" max="5" width="1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A1" s="414" t="s">
        <v>220</v>
      </c>
      <c r="H1" s="266"/>
      <c r="M1" s="266"/>
      <c r="V1" s="266"/>
      <c r="AA1" s="266"/>
    </row>
    <row r="2" spans="1:33" ht="16">
      <c r="A2" s="57" t="s">
        <v>119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/>
      <c r="C4" s="154"/>
      <c r="D4" s="154"/>
      <c r="F4" s="267">
        <f>+Sales!F4+Mktg!F4+'Prod Mgmt'!F4+'Biz Dev'!F4</f>
        <v>0</v>
      </c>
      <c r="G4" s="267">
        <f>+Sales!G4+Mktg!G4+'Prod Mgmt'!G4+'Biz Dev'!G4</f>
        <v>0</v>
      </c>
      <c r="H4" s="267">
        <f>+Sales!H4+Mktg!H4+'Prod Mgmt'!H4+'Biz Dev'!H4</f>
        <v>0</v>
      </c>
      <c r="I4" s="267">
        <f>+Sales!I4+Mktg!I4+'Prod Mgmt'!I4+'Biz Dev'!I4</f>
        <v>2</v>
      </c>
      <c r="J4" s="267">
        <f>+Sales!J4+Mktg!J4+'Prod Mgmt'!J4+'Biz Dev'!J4</f>
        <v>2</v>
      </c>
      <c r="K4" s="267">
        <f>+Sales!K4+Mktg!K4+'Prod Mgmt'!K4+'Biz Dev'!K4</f>
        <v>2</v>
      </c>
      <c r="L4" s="267">
        <f>+Sales!L4+Mktg!L4+'Prod Mgmt'!L4+'Biz Dev'!L4</f>
        <v>2</v>
      </c>
      <c r="M4" s="267">
        <f>+Sales!M4+Mktg!M4+'Prod Mgmt'!M4+'Biz Dev'!M4</f>
        <v>2</v>
      </c>
      <c r="N4" s="267">
        <f>+Sales!N4+Mktg!N4+'Prod Mgmt'!N4+'Biz Dev'!N4</f>
        <v>2</v>
      </c>
      <c r="O4" s="267">
        <f>+Sales!O4+Mktg!O4+'Prod Mgmt'!O4+'Biz Dev'!O4</f>
        <v>2</v>
      </c>
      <c r="P4" s="267">
        <f>+Sales!P4+Mktg!P4+'Prod Mgmt'!P4+'Biz Dev'!P4</f>
        <v>2</v>
      </c>
      <c r="Q4" s="267">
        <f>+Sales!Q4+Mktg!Q4+'Prod Mgmt'!Q4+'Biz Dev'!Q4</f>
        <v>2</v>
      </c>
      <c r="R4" s="67">
        <f>SUM(F4:Q4)/12</f>
        <v>1.5</v>
      </c>
      <c r="S4" s="65"/>
      <c r="T4" s="267">
        <f>+Sales!T4+Mktg!T4+'Prod Mgmt'!T4+'Biz Dev'!T4</f>
        <v>2</v>
      </c>
      <c r="U4" s="267">
        <f>+Sales!U4+Mktg!U4+'Prod Mgmt'!U4+'Biz Dev'!U4</f>
        <v>3</v>
      </c>
      <c r="V4" s="267">
        <f>+Sales!V4+Mktg!V4+'Prod Mgmt'!V4+'Biz Dev'!V4</f>
        <v>3</v>
      </c>
      <c r="W4" s="267">
        <f>+Sales!W4+Mktg!W4+'Prod Mgmt'!W4+'Biz Dev'!W4</f>
        <v>3</v>
      </c>
      <c r="X4" s="267">
        <f>+Sales!X4+Mktg!X4+'Prod Mgmt'!X4+'Biz Dev'!X4</f>
        <v>3</v>
      </c>
      <c r="Y4" s="267">
        <f>+Sales!Y4+Mktg!Y4+'Prod Mgmt'!Y4+'Biz Dev'!Y4</f>
        <v>4</v>
      </c>
      <c r="Z4" s="267">
        <f>+Sales!Z4+Mktg!Z4+'Prod Mgmt'!Z4+'Biz Dev'!Z4</f>
        <v>4</v>
      </c>
      <c r="AA4" s="267">
        <f>+Sales!AA4+Mktg!AA4+'Prod Mgmt'!AA4+'Biz Dev'!AA4</f>
        <v>5</v>
      </c>
      <c r="AB4" s="267">
        <f>+Sales!AB4+Mktg!AB4+'Prod Mgmt'!AB4+'Biz Dev'!AB4</f>
        <v>5</v>
      </c>
      <c r="AC4" s="267">
        <f>+Sales!AC4+Mktg!AC4+'Prod Mgmt'!AC4+'Biz Dev'!AC4</f>
        <v>6</v>
      </c>
      <c r="AD4" s="267">
        <f>+Sales!AD4+Mktg!AD4+'Prod Mgmt'!AD4+'Biz Dev'!AD4</f>
        <v>6</v>
      </c>
      <c r="AE4" s="267">
        <f>+Sales!AE4+Mktg!AE4+'Prod Mgmt'!AE4+'Biz Dev'!AE4</f>
        <v>6</v>
      </c>
      <c r="AF4" s="67">
        <f>SUM(T4:AE4)/12</f>
        <v>4.166666666666667</v>
      </c>
      <c r="AG4" s="65"/>
    </row>
    <row r="5" spans="1:33">
      <c r="C5" s="154"/>
      <c r="D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154"/>
      <c r="D6" s="154"/>
      <c r="E6" s="53"/>
      <c r="F6" s="268">
        <f>+Sales!F6+Mktg!F6+'Prod Mgmt'!F6+'Biz Dev'!F6</f>
        <v>0</v>
      </c>
      <c r="G6" s="268">
        <f>+Sales!G6+Mktg!G6+'Prod Mgmt'!G6+'Biz Dev'!G6</f>
        <v>0</v>
      </c>
      <c r="H6" s="268">
        <f>+Sales!H6+Mktg!H6+'Prod Mgmt'!H6+'Biz Dev'!H6</f>
        <v>0</v>
      </c>
      <c r="I6" s="268">
        <f>+Sales!I6+Mktg!I6+'Prod Mgmt'!I6+'Biz Dev'!I6</f>
        <v>10416.666666666668</v>
      </c>
      <c r="J6" s="268">
        <f>+Sales!J6+Mktg!J6+'Prod Mgmt'!J6+'Biz Dev'!J6</f>
        <v>10416.666666666668</v>
      </c>
      <c r="K6" s="268">
        <f>+Sales!K6+Mktg!K6+'Prod Mgmt'!K6+'Biz Dev'!K6</f>
        <v>10416.666666666668</v>
      </c>
      <c r="L6" s="268">
        <f>+Sales!L6+Mktg!L6+'Prod Mgmt'!L6+'Biz Dev'!L6</f>
        <v>10416.666666666668</v>
      </c>
      <c r="M6" s="268">
        <f>+Sales!M6+Mktg!M6+'Prod Mgmt'!M6+'Biz Dev'!M6</f>
        <v>10416.666666666668</v>
      </c>
      <c r="N6" s="268">
        <f>+Sales!N6+Mktg!N6+'Prod Mgmt'!N6+'Biz Dev'!N6</f>
        <v>10416.666666666668</v>
      </c>
      <c r="O6" s="268">
        <f>+Sales!O6+Mktg!O6+'Prod Mgmt'!O6+'Biz Dev'!O6</f>
        <v>10416.666666666668</v>
      </c>
      <c r="P6" s="268">
        <f>+Sales!P6+Mktg!P6+'Prod Mgmt'!P6+'Biz Dev'!P6</f>
        <v>10416.666666666668</v>
      </c>
      <c r="Q6" s="268">
        <f>+Sales!Q6+Mktg!Q6+'Prod Mgmt'!Q6+'Biz Dev'!Q6</f>
        <v>10416.666666666668</v>
      </c>
      <c r="R6" s="67">
        <f>SUM(F6:Q6)</f>
        <v>93750.000000000029</v>
      </c>
      <c r="S6" s="270">
        <f t="shared" ref="S6:S11" si="0">+R6/R$87</f>
        <v>0.5352257011099868</v>
      </c>
      <c r="T6" s="268">
        <f>+Sales!T6+Mktg!T6+'Prod Mgmt'!T6+'Biz Dev'!T6</f>
        <v>10937.5</v>
      </c>
      <c r="U6" s="268">
        <f>+Sales!U6+Mktg!U6+'Prod Mgmt'!U6+'Biz Dev'!U6</f>
        <v>18812.5</v>
      </c>
      <c r="V6" s="268">
        <f>+Sales!V6+Mktg!V6+'Prod Mgmt'!V6+'Biz Dev'!V6</f>
        <v>18812.5</v>
      </c>
      <c r="W6" s="268">
        <f>+Sales!W6+Mktg!W6+'Prod Mgmt'!W6+'Biz Dev'!W6</f>
        <v>18812.5</v>
      </c>
      <c r="X6" s="268">
        <f>+Sales!X6+Mktg!X6+'Prod Mgmt'!X6+'Biz Dev'!X6</f>
        <v>18812.5</v>
      </c>
      <c r="Y6" s="268">
        <f>+Sales!Y6+Mktg!Y6+'Prod Mgmt'!Y6+'Biz Dev'!Y6</f>
        <v>34125</v>
      </c>
      <c r="Z6" s="268">
        <f>+Sales!Z6+Mktg!Z6+'Prod Mgmt'!Z6+'Biz Dev'!Z6</f>
        <v>34125</v>
      </c>
      <c r="AA6" s="268">
        <f>+Sales!AA6+Mktg!AA6+'Prod Mgmt'!AA6+'Biz Dev'!AA6</f>
        <v>42875</v>
      </c>
      <c r="AB6" s="268">
        <f>+Sales!AB6+Mktg!AB6+'Prod Mgmt'!AB6+'Biz Dev'!AB6</f>
        <v>49437.5</v>
      </c>
      <c r="AC6" s="268">
        <f>+Sales!AC6+Mktg!AC6+'Prod Mgmt'!AC6+'Biz Dev'!AC6</f>
        <v>58187.5</v>
      </c>
      <c r="AD6" s="268">
        <f>+Sales!AD6+Mktg!AD6+'Prod Mgmt'!AD6+'Biz Dev'!AD6</f>
        <v>58187.5</v>
      </c>
      <c r="AE6" s="268">
        <f>+Sales!AE6+Mktg!AE6+'Prod Mgmt'!AE6+'Biz Dev'!AE6</f>
        <v>58187.5</v>
      </c>
      <c r="AF6" s="67">
        <f>SUM(T6:AE6)</f>
        <v>421312.5</v>
      </c>
      <c r="AG6" s="270">
        <f t="shared" ref="AG6:AG11" si="1">+AF6/AF$87</f>
        <v>0.51133628989528646</v>
      </c>
    </row>
    <row r="7" spans="1:33" s="62" customFormat="1">
      <c r="A7" s="53" t="s">
        <v>14</v>
      </c>
      <c r="B7" s="53"/>
      <c r="C7" s="154"/>
      <c r="D7" s="154"/>
      <c r="E7" s="53"/>
      <c r="F7" s="268">
        <f>+Sales!F7+Mktg!F7+'Prod Mgmt'!F7+'Biz Dev'!F7</f>
        <v>5600</v>
      </c>
      <c r="G7" s="268">
        <f>+Sales!G7+Mktg!G7+'Prod Mgmt'!G7+'Biz Dev'!G7</f>
        <v>0</v>
      </c>
      <c r="H7" s="268">
        <f>+Sales!H7+Mktg!H7+'Prod Mgmt'!H7+'Biz Dev'!H7</f>
        <v>0</v>
      </c>
      <c r="I7" s="268">
        <f>+Sales!I7+Mktg!I7+'Prod Mgmt'!I7+'Biz Dev'!I7</f>
        <v>0</v>
      </c>
      <c r="J7" s="268">
        <f>+Sales!J7+Mktg!J7+'Prod Mgmt'!J7+'Biz Dev'!J7</f>
        <v>5600</v>
      </c>
      <c r="K7" s="268">
        <f>+Sales!K7+Mktg!K7+'Prod Mgmt'!K7+'Biz Dev'!K7</f>
        <v>0</v>
      </c>
      <c r="L7" s="268">
        <f>+Sales!L7+Mktg!L7+'Prod Mgmt'!L7+'Biz Dev'!L7</f>
        <v>0</v>
      </c>
      <c r="M7" s="268">
        <f>+Sales!M7+Mktg!M7+'Prod Mgmt'!M7+'Biz Dev'!M7</f>
        <v>5600</v>
      </c>
      <c r="N7" s="268">
        <f>+Sales!N7+Mktg!N7+'Prod Mgmt'!N7+'Biz Dev'!N7</f>
        <v>0</v>
      </c>
      <c r="O7" s="268">
        <f>+Sales!O7+Mktg!O7+'Prod Mgmt'!O7+'Biz Dev'!O7</f>
        <v>5600</v>
      </c>
      <c r="P7" s="268">
        <f>+Sales!P7+Mktg!P7+'Prod Mgmt'!P7+'Biz Dev'!P7</f>
        <v>0</v>
      </c>
      <c r="Q7" s="268">
        <f>+Sales!Q7+Mktg!Q7+'Prod Mgmt'!Q7+'Biz Dev'!Q7</f>
        <v>0</v>
      </c>
      <c r="R7" s="67">
        <f>SUM(F7:Q7)</f>
        <v>22400</v>
      </c>
      <c r="S7" s="270">
        <f t="shared" si="0"/>
        <v>0.12788326085187948</v>
      </c>
      <c r="T7" s="268">
        <f>+Sales!T7+Mktg!T7+'Prod Mgmt'!T7+'Biz Dev'!T7</f>
        <v>3500</v>
      </c>
      <c r="U7" s="268">
        <f>+Sales!U7+Mktg!U7+'Prod Mgmt'!U7+'Biz Dev'!U7</f>
        <v>0</v>
      </c>
      <c r="V7" s="268">
        <f>+Sales!V7+Mktg!V7+'Prod Mgmt'!V7+'Biz Dev'!V7</f>
        <v>4500</v>
      </c>
      <c r="W7" s="268">
        <f>+Sales!W7+Mktg!W7+'Prod Mgmt'!W7+'Biz Dev'!W7</f>
        <v>4500</v>
      </c>
      <c r="X7" s="268">
        <f>+Sales!X7+Mktg!X7+'Prod Mgmt'!X7+'Biz Dev'!X7</f>
        <v>4500</v>
      </c>
      <c r="Y7" s="268">
        <f>+Sales!Y7+Mktg!Y7+'Prod Mgmt'!Y7+'Biz Dev'!Y7</f>
        <v>6500</v>
      </c>
      <c r="Z7" s="268">
        <f>+Sales!Z7+Mktg!Z7+'Prod Mgmt'!Z7+'Biz Dev'!Z7</f>
        <v>6500</v>
      </c>
      <c r="AA7" s="268">
        <f>+Sales!AA7+Mktg!AA7+'Prod Mgmt'!AA7+'Biz Dev'!AA7</f>
        <v>99000</v>
      </c>
      <c r="AB7" s="268">
        <f>+Sales!AB7+Mktg!AB7+'Prod Mgmt'!AB7+'Biz Dev'!AB7</f>
        <v>6500</v>
      </c>
      <c r="AC7" s="268">
        <f>+Sales!AC7+Mktg!AC7+'Prod Mgmt'!AC7+'Biz Dev'!AC7</f>
        <v>6500</v>
      </c>
      <c r="AD7" s="268">
        <f>+Sales!AD7+Mktg!AD7+'Prod Mgmt'!AD7+'Biz Dev'!AD7</f>
        <v>6500</v>
      </c>
      <c r="AE7" s="268">
        <f>+Sales!AE7+Mktg!AE7+'Prod Mgmt'!AE7+'Biz Dev'!AE7</f>
        <v>6500</v>
      </c>
      <c r="AF7" s="67">
        <f>SUM(T7:AE7)</f>
        <v>155000</v>
      </c>
      <c r="AG7" s="270">
        <f t="shared" si="1"/>
        <v>0.18811956667264654</v>
      </c>
    </row>
    <row r="8" spans="1:33" s="62" customFormat="1">
      <c r="A8" s="53" t="s">
        <v>104</v>
      </c>
      <c r="B8" s="69"/>
      <c r="C8" s="69"/>
      <c r="D8" s="69"/>
      <c r="E8" s="72"/>
      <c r="F8" s="268">
        <f>+Sales!F8+Mktg!F8+'Prod Mgmt'!F8+'Biz Dev'!F8</f>
        <v>0</v>
      </c>
      <c r="G8" s="268">
        <f>+Sales!G8+Mktg!G8+'Prod Mgmt'!G8+'Biz Dev'!G8</f>
        <v>0</v>
      </c>
      <c r="H8" s="268">
        <f>+Sales!H8+Mktg!H8+'Prod Mgmt'!H8+'Biz Dev'!H8</f>
        <v>0</v>
      </c>
      <c r="I8" s="268">
        <f>+Sales!I8+Mktg!I8+'Prod Mgmt'!I8+'Biz Dev'!I8</f>
        <v>0</v>
      </c>
      <c r="J8" s="268">
        <f>+Sales!J8+Mktg!J8+'Prod Mgmt'!J8+'Biz Dev'!J8</f>
        <v>0</v>
      </c>
      <c r="K8" s="268">
        <f>+Sales!K8+Mktg!K8+'Prod Mgmt'!K8+'Biz Dev'!K8</f>
        <v>0</v>
      </c>
      <c r="L8" s="268">
        <f>+Sales!L8+Mktg!L8+'Prod Mgmt'!L8+'Biz Dev'!L8</f>
        <v>0</v>
      </c>
      <c r="M8" s="268">
        <f>+Sales!M8+Mktg!M8+'Prod Mgmt'!M8+'Biz Dev'!M8</f>
        <v>0</v>
      </c>
      <c r="N8" s="268">
        <f>+Sales!N8+Mktg!N8+'Prod Mgmt'!N8+'Biz Dev'!N8</f>
        <v>0</v>
      </c>
      <c r="O8" s="268">
        <f>+Sales!O8+Mktg!O8+'Prod Mgmt'!O8+'Biz Dev'!O8</f>
        <v>0</v>
      </c>
      <c r="P8" s="268">
        <f>+Sales!P8+Mktg!P8+'Prod Mgmt'!P8+'Biz Dev'!P8</f>
        <v>0</v>
      </c>
      <c r="Q8" s="268">
        <f>+Sales!Q8+Mktg!Q8+'Prod Mgmt'!Q8+'Biz Dev'!Q8</f>
        <v>0</v>
      </c>
      <c r="R8" s="67">
        <f>SUM(F8:Q8)</f>
        <v>0</v>
      </c>
      <c r="S8" s="65">
        <f t="shared" si="0"/>
        <v>0</v>
      </c>
      <c r="T8" s="268">
        <f>+Sales!T8+Mktg!T8+'Prod Mgmt'!T8+'Biz Dev'!T8</f>
        <v>0</v>
      </c>
      <c r="U8" s="268">
        <f>+Sales!U8+Mktg!U8+'Prod Mgmt'!U8+'Biz Dev'!U8</f>
        <v>0</v>
      </c>
      <c r="V8" s="268">
        <f>+Sales!V8+Mktg!V8+'Prod Mgmt'!V8+'Biz Dev'!V8</f>
        <v>0</v>
      </c>
      <c r="W8" s="268">
        <f>+Sales!W8+Mktg!W8+'Prod Mgmt'!W8+'Biz Dev'!W8</f>
        <v>0</v>
      </c>
      <c r="X8" s="268">
        <f>+Sales!X8+Mktg!X8+'Prod Mgmt'!X8+'Biz Dev'!X8</f>
        <v>0</v>
      </c>
      <c r="Y8" s="268">
        <f>+Sales!Y8+Mktg!Y8+'Prod Mgmt'!Y8+'Biz Dev'!Y8</f>
        <v>0</v>
      </c>
      <c r="Z8" s="268">
        <f>+Sales!Z8+Mktg!Z8+'Prod Mgmt'!Z8+'Biz Dev'!Z8</f>
        <v>0</v>
      </c>
      <c r="AA8" s="268">
        <f>+Sales!AA8+Mktg!AA8+'Prod Mgmt'!AA8+'Biz Dev'!AA8</f>
        <v>0</v>
      </c>
      <c r="AB8" s="268">
        <f>+Sales!AB8+Mktg!AB8+'Prod Mgmt'!AB8+'Biz Dev'!AB8</f>
        <v>0</v>
      </c>
      <c r="AC8" s="268">
        <f>+Sales!AC8+Mktg!AC8+'Prod Mgmt'!AC8+'Biz Dev'!AC8</f>
        <v>0</v>
      </c>
      <c r="AD8" s="268">
        <f>+Sales!AD8+Mktg!AD8+'Prod Mgmt'!AD8+'Biz Dev'!AD8</f>
        <v>0</v>
      </c>
      <c r="AE8" s="268">
        <f>+Sales!AE8+Mktg!AE8+'Prod Mgmt'!AE8+'Biz Dev'!AE8</f>
        <v>0</v>
      </c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154"/>
      <c r="D9" s="154"/>
      <c r="E9" s="72"/>
      <c r="F9" s="268">
        <f>+Sales!F9+Mktg!F9+'Prod Mgmt'!F9+'Biz Dev'!F9</f>
        <v>756</v>
      </c>
      <c r="G9" s="268">
        <f>+Sales!G9+Mktg!G9+'Prod Mgmt'!G9+'Biz Dev'!G9</f>
        <v>0</v>
      </c>
      <c r="H9" s="268">
        <f>+Sales!H9+Mktg!H9+'Prod Mgmt'!H9+'Biz Dev'!H9</f>
        <v>0</v>
      </c>
      <c r="I9" s="268">
        <f>+Sales!I9+Mktg!I9+'Prod Mgmt'!I9+'Biz Dev'!I9</f>
        <v>956.25</v>
      </c>
      <c r="J9" s="268">
        <f>+Sales!J9+Mktg!J9+'Prod Mgmt'!J9+'Biz Dev'!J9</f>
        <v>1712.2500000000002</v>
      </c>
      <c r="K9" s="268">
        <f>+Sales!K9+Mktg!K9+'Prod Mgmt'!K9+'Biz Dev'!K9</f>
        <v>956.25</v>
      </c>
      <c r="L9" s="268">
        <f>+Sales!L9+Mktg!L9+'Prod Mgmt'!L9+'Biz Dev'!L9</f>
        <v>468.75</v>
      </c>
      <c r="M9" s="268">
        <f>+Sales!M9+Mktg!M9+'Prod Mgmt'!M9+'Biz Dev'!M9</f>
        <v>720.75</v>
      </c>
      <c r="N9" s="268">
        <f>+Sales!N9+Mktg!N9+'Prod Mgmt'!N9+'Biz Dev'!N9</f>
        <v>468.75</v>
      </c>
      <c r="O9" s="268">
        <f>+Sales!O9+Mktg!O9+'Prod Mgmt'!O9+'Biz Dev'!O9</f>
        <v>720.75</v>
      </c>
      <c r="P9" s="268">
        <f>+Sales!P9+Mktg!P9+'Prod Mgmt'!P9+'Biz Dev'!P9</f>
        <v>468.75</v>
      </c>
      <c r="Q9" s="268">
        <f>+Sales!Q9+Mktg!Q9+'Prod Mgmt'!Q9+'Biz Dev'!Q9</f>
        <v>468.75</v>
      </c>
      <c r="R9" s="67">
        <f>SUM(F9:Q9)</f>
        <v>7697.25</v>
      </c>
      <c r="S9" s="270">
        <f t="shared" si="0"/>
        <v>4.3944170963934347E-2</v>
      </c>
      <c r="T9" s="268">
        <f>+Sales!T9+Mktg!T9+'Prod Mgmt'!T9+'Biz Dev'!T9</f>
        <v>1949.0625</v>
      </c>
      <c r="U9" s="268">
        <f>+Sales!U9+Mktg!U9+'Prod Mgmt'!U9+'Biz Dev'!U9</f>
        <v>2539.6875</v>
      </c>
      <c r="V9" s="268">
        <f>+Sales!V9+Mktg!V9+'Prod Mgmt'!V9+'Biz Dev'!V9</f>
        <v>3147.1875</v>
      </c>
      <c r="W9" s="268">
        <f>+Sales!W9+Mktg!W9+'Prod Mgmt'!W9+'Biz Dev'!W9</f>
        <v>3147.1875</v>
      </c>
      <c r="X9" s="268">
        <f>+Sales!X9+Mktg!X9+'Prod Mgmt'!X9+'Biz Dev'!X9</f>
        <v>3147.1875</v>
      </c>
      <c r="Y9" s="268">
        <f>+Sales!Y9+Mktg!Y9+'Prod Mgmt'!Y9+'Biz Dev'!Y9</f>
        <v>5484.375</v>
      </c>
      <c r="Z9" s="268">
        <f>+Sales!Z9+Mktg!Z9+'Prod Mgmt'!Z9+'Biz Dev'!Z9</f>
        <v>1828.125</v>
      </c>
      <c r="AA9" s="268">
        <f>+Sales!AA9+Mktg!AA9+'Prod Mgmt'!AA9+'Biz Dev'!AA9</f>
        <v>6384.375</v>
      </c>
      <c r="AB9" s="268">
        <f>+Sales!AB9+Mktg!AB9+'Prod Mgmt'!AB9+'Biz Dev'!AB9</f>
        <v>2517.1875</v>
      </c>
      <c r="AC9" s="268">
        <f>+Sales!AC9+Mktg!AC9+'Prod Mgmt'!AC9+'Biz Dev'!AC9</f>
        <v>2910.9375</v>
      </c>
      <c r="AD9" s="268">
        <f>+Sales!AD9+Mktg!AD9+'Prod Mgmt'!AD9+'Biz Dev'!AD9</f>
        <v>2910.9375</v>
      </c>
      <c r="AE9" s="268">
        <f>+Sales!AE9+Mktg!AE9+'Prod Mgmt'!AE9+'Biz Dev'!AE9</f>
        <v>2910.9375</v>
      </c>
      <c r="AF9" s="67">
        <f>SUM(T9:AE9)</f>
        <v>38877.1875</v>
      </c>
      <c r="AG9" s="270">
        <f t="shared" si="1"/>
        <v>4.7184255909362781E-2</v>
      </c>
    </row>
    <row r="10" spans="1:33" s="62" customFormat="1">
      <c r="A10" s="53" t="s">
        <v>105</v>
      </c>
      <c r="B10" s="53"/>
      <c r="C10" s="154"/>
      <c r="D10" s="154"/>
      <c r="E10" s="53"/>
      <c r="F10" s="268">
        <f>+Sales!F10+Mktg!F10+'Prod Mgmt'!F10+'Biz Dev'!F10</f>
        <v>0</v>
      </c>
      <c r="G10" s="268">
        <f>+Sales!G10+Mktg!G10+'Prod Mgmt'!G10+'Biz Dev'!G10</f>
        <v>0</v>
      </c>
      <c r="H10" s="268">
        <f>+Sales!H10+Mktg!H10+'Prod Mgmt'!H10+'Biz Dev'!H10</f>
        <v>0</v>
      </c>
      <c r="I10" s="268">
        <f>+Sales!I10+Mktg!I10+'Prod Mgmt'!I10+'Biz Dev'!I10</f>
        <v>0</v>
      </c>
      <c r="J10" s="268">
        <f>+Sales!J10+Mktg!J10+'Prod Mgmt'!J10+'Biz Dev'!J10</f>
        <v>0</v>
      </c>
      <c r="K10" s="268">
        <f>+Sales!K10+Mktg!K10+'Prod Mgmt'!K10+'Biz Dev'!K10</f>
        <v>0</v>
      </c>
      <c r="L10" s="268">
        <f>+Sales!L10+Mktg!L10+'Prod Mgmt'!L10+'Biz Dev'!L10</f>
        <v>0</v>
      </c>
      <c r="M10" s="268">
        <f>+Sales!M10+Mktg!M10+'Prod Mgmt'!M10+'Biz Dev'!M10</f>
        <v>0</v>
      </c>
      <c r="N10" s="268">
        <f>+Sales!N10+Mktg!N10+'Prod Mgmt'!N10+'Biz Dev'!N10</f>
        <v>0</v>
      </c>
      <c r="O10" s="268">
        <f>+Sales!O10+Mktg!O10+'Prod Mgmt'!O10+'Biz Dev'!O10</f>
        <v>0</v>
      </c>
      <c r="P10" s="268">
        <f>+Sales!P10+Mktg!P10+'Prod Mgmt'!P10+'Biz Dev'!P10</f>
        <v>0</v>
      </c>
      <c r="Q10" s="268">
        <f>+Sales!Q10+Mktg!Q10+'Prod Mgmt'!Q10+'Biz Dev'!Q10</f>
        <v>0</v>
      </c>
      <c r="R10" s="75">
        <f>SUM(F10:Q10)</f>
        <v>0</v>
      </c>
      <c r="S10" s="270">
        <f t="shared" si="0"/>
        <v>0</v>
      </c>
      <c r="T10" s="268">
        <f>+Sales!T10+Mktg!T10+'Prod Mgmt'!T10+'Biz Dev'!T10</f>
        <v>0</v>
      </c>
      <c r="U10" s="268">
        <f>+Sales!U10+Mktg!U10+'Prod Mgmt'!U10+'Biz Dev'!U10</f>
        <v>0</v>
      </c>
      <c r="V10" s="268">
        <f>+Sales!V10+Mktg!V10+'Prod Mgmt'!V10+'Biz Dev'!V10</f>
        <v>0</v>
      </c>
      <c r="W10" s="268">
        <f>+Sales!W10+Mktg!W10+'Prod Mgmt'!W10+'Biz Dev'!W10</f>
        <v>0</v>
      </c>
      <c r="X10" s="268">
        <f>+Sales!X10+Mktg!X10+'Prod Mgmt'!X10+'Biz Dev'!X10</f>
        <v>0</v>
      </c>
      <c r="Y10" s="268">
        <f>+Sales!Y10+Mktg!Y10+'Prod Mgmt'!Y10+'Biz Dev'!Y10</f>
        <v>0</v>
      </c>
      <c r="Z10" s="268">
        <f>+Sales!Z10+Mktg!Z10+'Prod Mgmt'!Z10+'Biz Dev'!Z10</f>
        <v>0</v>
      </c>
      <c r="AA10" s="268">
        <f>+Sales!AA10+Mktg!AA10+'Prod Mgmt'!AA10+'Biz Dev'!AA10</f>
        <v>0</v>
      </c>
      <c r="AB10" s="268">
        <f>+Sales!AB10+Mktg!AB10+'Prod Mgmt'!AB10+'Biz Dev'!AB10</f>
        <v>0</v>
      </c>
      <c r="AC10" s="268">
        <f>+Sales!AC10+Mktg!AC10+'Prod Mgmt'!AC10+'Biz Dev'!AC10</f>
        <v>0</v>
      </c>
      <c r="AD10" s="268">
        <f>+Sales!AD10+Mktg!AD10+'Prod Mgmt'!AD10+'Biz Dev'!AD10</f>
        <v>0</v>
      </c>
      <c r="AE10" s="268">
        <f>+Sales!AE10+Mktg!AE10+'Prod Mgmt'!AE10+'Biz Dev'!AE10</f>
        <v>0</v>
      </c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C11" s="66"/>
      <c r="D11" s="66"/>
      <c r="F11" s="77">
        <f t="shared" ref="F11:R11" si="2">SUM(F6:F10)</f>
        <v>6356</v>
      </c>
      <c r="G11" s="77">
        <f t="shared" si="2"/>
        <v>0</v>
      </c>
      <c r="H11" s="77">
        <f t="shared" si="2"/>
        <v>0</v>
      </c>
      <c r="I11" s="77">
        <f t="shared" si="2"/>
        <v>11372.916666666668</v>
      </c>
      <c r="J11" s="77">
        <f t="shared" si="2"/>
        <v>17728.916666666668</v>
      </c>
      <c r="K11" s="77">
        <f t="shared" si="2"/>
        <v>11372.916666666668</v>
      </c>
      <c r="L11" s="77">
        <f t="shared" si="2"/>
        <v>10885.416666666668</v>
      </c>
      <c r="M11" s="77">
        <f t="shared" si="2"/>
        <v>16737.416666666668</v>
      </c>
      <c r="N11" s="77">
        <f t="shared" si="2"/>
        <v>10885.416666666668</v>
      </c>
      <c r="O11" s="77">
        <f t="shared" si="2"/>
        <v>16737.416666666668</v>
      </c>
      <c r="P11" s="77">
        <f t="shared" si="2"/>
        <v>10885.416666666668</v>
      </c>
      <c r="Q11" s="77">
        <f t="shared" si="2"/>
        <v>10885.416666666668</v>
      </c>
      <c r="R11" s="84">
        <f t="shared" si="2"/>
        <v>123847.25000000003</v>
      </c>
      <c r="S11" s="87">
        <f t="shared" si="0"/>
        <v>0.70705313292580063</v>
      </c>
      <c r="T11" s="77">
        <f t="shared" ref="T11:AF11" si="3">SUM(T6:T10)</f>
        <v>16386.5625</v>
      </c>
      <c r="U11" s="77">
        <f t="shared" si="3"/>
        <v>21352.1875</v>
      </c>
      <c r="V11" s="77">
        <f t="shared" si="3"/>
        <v>26459.6875</v>
      </c>
      <c r="W11" s="77">
        <f t="shared" si="3"/>
        <v>26459.6875</v>
      </c>
      <c r="X11" s="77">
        <f t="shared" si="3"/>
        <v>26459.6875</v>
      </c>
      <c r="Y11" s="77">
        <f t="shared" si="3"/>
        <v>46109.375</v>
      </c>
      <c r="Z11" s="77">
        <f t="shared" si="3"/>
        <v>42453.125</v>
      </c>
      <c r="AA11" s="77">
        <f t="shared" si="3"/>
        <v>148259.375</v>
      </c>
      <c r="AB11" s="77">
        <f t="shared" si="3"/>
        <v>58454.6875</v>
      </c>
      <c r="AC11" s="77">
        <f t="shared" si="3"/>
        <v>67598.4375</v>
      </c>
      <c r="AD11" s="77">
        <f t="shared" si="3"/>
        <v>67598.4375</v>
      </c>
      <c r="AE11" s="77">
        <f t="shared" si="3"/>
        <v>67598.4375</v>
      </c>
      <c r="AF11" s="84">
        <f t="shared" si="3"/>
        <v>615189.6875</v>
      </c>
      <c r="AG11" s="87">
        <f t="shared" si="1"/>
        <v>0.74664011247729578</v>
      </c>
    </row>
    <row r="12" spans="1:33" s="62" customFormat="1">
      <c r="C12" s="66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53"/>
      <c r="C13" s="154"/>
      <c r="D13" s="154"/>
      <c r="E13" s="53"/>
      <c r="F13" s="268">
        <f>+Sales!F13+Mktg!F13+'Prod Mgmt'!F13+'Biz Dev'!F13</f>
        <v>0</v>
      </c>
      <c r="G13" s="268">
        <f>+Sales!G13+Mktg!G13+'Prod Mgmt'!G13+'Biz Dev'!G13</f>
        <v>0</v>
      </c>
      <c r="H13" s="268">
        <f>+Sales!H13+Mktg!H13+'Prod Mgmt'!H13+'Biz Dev'!H13</f>
        <v>0</v>
      </c>
      <c r="I13" s="268">
        <f>+Sales!I13+Mktg!I13+'Prod Mgmt'!I13+'Biz Dev'!I13</f>
        <v>0</v>
      </c>
      <c r="J13" s="268">
        <f>+Sales!J13+Mktg!J13+'Prod Mgmt'!J13+'Biz Dev'!J13</f>
        <v>0</v>
      </c>
      <c r="K13" s="268">
        <f>+Sales!K13+Mktg!K13+'Prod Mgmt'!K13+'Biz Dev'!K13</f>
        <v>0</v>
      </c>
      <c r="L13" s="268">
        <f>+Sales!L13+Mktg!L13+'Prod Mgmt'!L13+'Biz Dev'!L13</f>
        <v>0</v>
      </c>
      <c r="M13" s="268">
        <f>+Sales!M13+Mktg!M13+'Prod Mgmt'!M13+'Biz Dev'!M13</f>
        <v>0</v>
      </c>
      <c r="N13" s="268">
        <f>+Sales!N13+Mktg!N13+'Prod Mgmt'!N13+'Biz Dev'!N13</f>
        <v>0</v>
      </c>
      <c r="O13" s="268">
        <f>+Sales!O13+Mktg!O13+'Prod Mgmt'!O13+'Biz Dev'!O13</f>
        <v>0</v>
      </c>
      <c r="P13" s="268">
        <f>+Sales!P13+Mktg!P13+'Prod Mgmt'!P13+'Biz Dev'!P13</f>
        <v>0</v>
      </c>
      <c r="Q13" s="268">
        <f>+Sales!Q13+Mktg!Q13+'Prod Mgmt'!Q13+'Biz Dev'!Q13</f>
        <v>0</v>
      </c>
      <c r="R13" s="67">
        <f t="shared" ref="R13:R20" si="4">SUM(F13:Q13)</f>
        <v>0</v>
      </c>
      <c r="S13" s="270">
        <f t="shared" ref="S13:S21" si="5">+R13/R$87</f>
        <v>0</v>
      </c>
      <c r="T13" s="268">
        <f>+Sales!T13+Mktg!T13+'Prod Mgmt'!T13+'Biz Dev'!T13</f>
        <v>0</v>
      </c>
      <c r="U13" s="268">
        <f>+Sales!U13+Mktg!U13+'Prod Mgmt'!U13+'Biz Dev'!U13</f>
        <v>0</v>
      </c>
      <c r="V13" s="268">
        <f>+Sales!V13+Mktg!V13+'Prod Mgmt'!V13+'Biz Dev'!V13</f>
        <v>0</v>
      </c>
      <c r="W13" s="268">
        <f>+Sales!W13+Mktg!W13+'Prod Mgmt'!W13+'Biz Dev'!W13</f>
        <v>0</v>
      </c>
      <c r="X13" s="268">
        <f>+Sales!X13+Mktg!X13+'Prod Mgmt'!X13+'Biz Dev'!X13</f>
        <v>0</v>
      </c>
      <c r="Y13" s="268">
        <f>+Sales!Y13+Mktg!Y13+'Prod Mgmt'!Y13+'Biz Dev'!Y13</f>
        <v>0</v>
      </c>
      <c r="Z13" s="268">
        <f>+Sales!Z13+Mktg!Z13+'Prod Mgmt'!Z13+'Biz Dev'!Z13</f>
        <v>0</v>
      </c>
      <c r="AA13" s="268">
        <f>+Sales!AA13+Mktg!AA13+'Prod Mgmt'!AA13+'Biz Dev'!AA13</f>
        <v>0</v>
      </c>
      <c r="AB13" s="268">
        <f>+Sales!AB13+Mktg!AB13+'Prod Mgmt'!AB13+'Biz Dev'!AB13</f>
        <v>0</v>
      </c>
      <c r="AC13" s="268">
        <f>+Sales!AC13+Mktg!AC13+'Prod Mgmt'!AC13+'Biz Dev'!AC13</f>
        <v>0</v>
      </c>
      <c r="AD13" s="268">
        <f>+Sales!AD13+Mktg!AD13+'Prod Mgmt'!AD13+'Biz Dev'!AD13</f>
        <v>0</v>
      </c>
      <c r="AE13" s="268">
        <f>+Sales!AE13+Mktg!AE13+'Prod Mgmt'!AE13+'Biz Dev'!AE13</f>
        <v>0</v>
      </c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53"/>
      <c r="C14" s="154"/>
      <c r="D14" s="154"/>
      <c r="E14" s="53"/>
      <c r="F14" s="268">
        <f>+Sales!F14+Mktg!F14+'Prod Mgmt'!F14+'Biz Dev'!F14</f>
        <v>0</v>
      </c>
      <c r="G14" s="268">
        <f>+Sales!G14+Mktg!G14+'Prod Mgmt'!G14+'Biz Dev'!G14</f>
        <v>0</v>
      </c>
      <c r="H14" s="268">
        <f>+Sales!H14+Mktg!H14+'Prod Mgmt'!H14+'Biz Dev'!H14</f>
        <v>0</v>
      </c>
      <c r="I14" s="268">
        <f>+Sales!I14+Mktg!I14+'Prod Mgmt'!I14+'Biz Dev'!I14</f>
        <v>0</v>
      </c>
      <c r="J14" s="268">
        <f>+Sales!J14+Mktg!J14+'Prod Mgmt'!J14+'Biz Dev'!J14</f>
        <v>0</v>
      </c>
      <c r="K14" s="268">
        <f>+Sales!K14+Mktg!K14+'Prod Mgmt'!K14+'Biz Dev'!K14</f>
        <v>0</v>
      </c>
      <c r="L14" s="268">
        <f>+Sales!L14+Mktg!L14+'Prod Mgmt'!L14+'Biz Dev'!L14</f>
        <v>0</v>
      </c>
      <c r="M14" s="268">
        <f>+Sales!M14+Mktg!M14+'Prod Mgmt'!M14+'Biz Dev'!M14</f>
        <v>0</v>
      </c>
      <c r="N14" s="268">
        <f>+Sales!N14+Mktg!N14+'Prod Mgmt'!N14+'Biz Dev'!N14</f>
        <v>0</v>
      </c>
      <c r="O14" s="268">
        <f>+Sales!O14+Mktg!O14+'Prod Mgmt'!O14+'Biz Dev'!O14</f>
        <v>0</v>
      </c>
      <c r="P14" s="268">
        <f>+Sales!P14+Mktg!P14+'Prod Mgmt'!P14+'Biz Dev'!P14</f>
        <v>0</v>
      </c>
      <c r="Q14" s="268">
        <f>+Sales!Q14+Mktg!Q14+'Prod Mgmt'!Q14+'Biz Dev'!Q14</f>
        <v>0</v>
      </c>
      <c r="R14" s="67">
        <f t="shared" si="4"/>
        <v>0</v>
      </c>
      <c r="S14" s="270">
        <f t="shared" si="5"/>
        <v>0</v>
      </c>
      <c r="T14" s="268">
        <f>+Sales!T14+Mktg!T14+'Prod Mgmt'!T14+'Biz Dev'!T14</f>
        <v>0</v>
      </c>
      <c r="U14" s="268">
        <f>+Sales!U14+Mktg!U14+'Prod Mgmt'!U14+'Biz Dev'!U14</f>
        <v>0</v>
      </c>
      <c r="V14" s="268">
        <f>+Sales!V14+Mktg!V14+'Prod Mgmt'!V14+'Biz Dev'!V14</f>
        <v>0</v>
      </c>
      <c r="W14" s="268">
        <f>+Sales!W14+Mktg!W14+'Prod Mgmt'!W14+'Biz Dev'!W14</f>
        <v>0</v>
      </c>
      <c r="X14" s="268">
        <f>+Sales!X14+Mktg!X14+'Prod Mgmt'!X14+'Biz Dev'!X14</f>
        <v>0</v>
      </c>
      <c r="Y14" s="268">
        <f>+Sales!Y14+Mktg!Y14+'Prod Mgmt'!Y14+'Biz Dev'!Y14</f>
        <v>0</v>
      </c>
      <c r="Z14" s="268">
        <f>+Sales!Z14+Mktg!Z14+'Prod Mgmt'!Z14+'Biz Dev'!Z14</f>
        <v>0</v>
      </c>
      <c r="AA14" s="268">
        <f>+Sales!AA14+Mktg!AA14+'Prod Mgmt'!AA14+'Biz Dev'!AA14</f>
        <v>0</v>
      </c>
      <c r="AB14" s="268">
        <f>+Sales!AB14+Mktg!AB14+'Prod Mgmt'!AB14+'Biz Dev'!AB14</f>
        <v>0</v>
      </c>
      <c r="AC14" s="268">
        <f>+Sales!AC14+Mktg!AC14+'Prod Mgmt'!AC14+'Biz Dev'!AC14</f>
        <v>0</v>
      </c>
      <c r="AD14" s="268">
        <f>+Sales!AD14+Mktg!AD14+'Prod Mgmt'!AD14+'Biz Dev'!AD14</f>
        <v>0</v>
      </c>
      <c r="AE14" s="268">
        <f>+Sales!AE14+Mktg!AE14+'Prod Mgmt'!AE14+'Biz Dev'!AE14</f>
        <v>0</v>
      </c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53"/>
      <c r="C15" s="154"/>
      <c r="D15" s="154"/>
      <c r="E15" s="53"/>
      <c r="F15" s="268">
        <f>+Sales!F15+Mktg!F15+'Prod Mgmt'!F15+'Biz Dev'!F15</f>
        <v>0</v>
      </c>
      <c r="G15" s="268">
        <f>+Sales!G15+Mktg!G15+'Prod Mgmt'!G15+'Biz Dev'!G15</f>
        <v>0</v>
      </c>
      <c r="H15" s="268">
        <f>+Sales!H15+Mktg!H15+'Prod Mgmt'!H15+'Biz Dev'!H15</f>
        <v>0</v>
      </c>
      <c r="I15" s="268">
        <f>+Sales!I15+Mktg!I15+'Prod Mgmt'!I15+'Biz Dev'!I15</f>
        <v>0</v>
      </c>
      <c r="J15" s="268">
        <f>+Sales!J15+Mktg!J15+'Prod Mgmt'!J15+'Biz Dev'!J15</f>
        <v>0</v>
      </c>
      <c r="K15" s="268">
        <f>+Sales!K15+Mktg!K15+'Prod Mgmt'!K15+'Biz Dev'!K15</f>
        <v>0</v>
      </c>
      <c r="L15" s="268">
        <f>+Sales!L15+Mktg!L15+'Prod Mgmt'!L15+'Biz Dev'!L15</f>
        <v>0</v>
      </c>
      <c r="M15" s="268">
        <f>+Sales!M15+Mktg!M15+'Prod Mgmt'!M15+'Biz Dev'!M15</f>
        <v>0</v>
      </c>
      <c r="N15" s="268">
        <f>+Sales!N15+Mktg!N15+'Prod Mgmt'!N15+'Biz Dev'!N15</f>
        <v>0</v>
      </c>
      <c r="O15" s="268">
        <f>+Sales!O15+Mktg!O15+'Prod Mgmt'!O15+'Biz Dev'!O15</f>
        <v>0</v>
      </c>
      <c r="P15" s="268">
        <f>+Sales!P15+Mktg!P15+'Prod Mgmt'!P15+'Biz Dev'!P15</f>
        <v>0</v>
      </c>
      <c r="Q15" s="268">
        <f>+Sales!Q15+Mktg!Q15+'Prod Mgmt'!Q15+'Biz Dev'!Q15</f>
        <v>0</v>
      </c>
      <c r="R15" s="67">
        <f t="shared" si="4"/>
        <v>0</v>
      </c>
      <c r="S15" s="270">
        <f t="shared" si="5"/>
        <v>0</v>
      </c>
      <c r="T15" s="268">
        <f>+Sales!T15+Mktg!T15+'Prod Mgmt'!T15+'Biz Dev'!T15</f>
        <v>0</v>
      </c>
      <c r="U15" s="268">
        <f>+Sales!U15+Mktg!U15+'Prod Mgmt'!U15+'Biz Dev'!U15</f>
        <v>0</v>
      </c>
      <c r="V15" s="268">
        <f>+Sales!V15+Mktg!V15+'Prod Mgmt'!V15+'Biz Dev'!V15</f>
        <v>0</v>
      </c>
      <c r="W15" s="268">
        <f>+Sales!W15+Mktg!W15+'Prod Mgmt'!W15+'Biz Dev'!W15</f>
        <v>0</v>
      </c>
      <c r="X15" s="268">
        <f>+Sales!X15+Mktg!X15+'Prod Mgmt'!X15+'Biz Dev'!X15</f>
        <v>0</v>
      </c>
      <c r="Y15" s="268">
        <f>+Sales!Y15+Mktg!Y15+'Prod Mgmt'!Y15+'Biz Dev'!Y15</f>
        <v>0</v>
      </c>
      <c r="Z15" s="268">
        <f>+Sales!Z15+Mktg!Z15+'Prod Mgmt'!Z15+'Biz Dev'!Z15</f>
        <v>0</v>
      </c>
      <c r="AA15" s="268">
        <f>+Sales!AA15+Mktg!AA15+'Prod Mgmt'!AA15+'Biz Dev'!AA15</f>
        <v>0</v>
      </c>
      <c r="AB15" s="268">
        <f>+Sales!AB15+Mktg!AB15+'Prod Mgmt'!AB15+'Biz Dev'!AB15</f>
        <v>0</v>
      </c>
      <c r="AC15" s="268">
        <f>+Sales!AC15+Mktg!AC15+'Prod Mgmt'!AC15+'Biz Dev'!AC15</f>
        <v>0</v>
      </c>
      <c r="AD15" s="268">
        <f>+Sales!AD15+Mktg!AD15+'Prod Mgmt'!AD15+'Biz Dev'!AD15</f>
        <v>0</v>
      </c>
      <c r="AE15" s="268">
        <f>+Sales!AE15+Mktg!AE15+'Prod Mgmt'!AE15+'Biz Dev'!AE15</f>
        <v>0</v>
      </c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53"/>
      <c r="C16" s="154"/>
      <c r="D16" s="154"/>
      <c r="E16" s="53"/>
      <c r="F16" s="268">
        <f>+Sales!F16+Mktg!F16+'Prod Mgmt'!F16+'Biz Dev'!F16</f>
        <v>0</v>
      </c>
      <c r="G16" s="268">
        <f>+Sales!G16+Mktg!G16+'Prod Mgmt'!G16+'Biz Dev'!G16</f>
        <v>0</v>
      </c>
      <c r="H16" s="268">
        <f>+Sales!H16+Mktg!H16+'Prod Mgmt'!H16+'Biz Dev'!H16</f>
        <v>0</v>
      </c>
      <c r="I16" s="268">
        <f>+Sales!I16+Mktg!I16+'Prod Mgmt'!I16+'Biz Dev'!I16</f>
        <v>2604.166666666667</v>
      </c>
      <c r="J16" s="268">
        <f>+Sales!J16+Mktg!J16+'Prod Mgmt'!J16+'Biz Dev'!J16</f>
        <v>2604.166666666667</v>
      </c>
      <c r="K16" s="268">
        <f>+Sales!K16+Mktg!K16+'Prod Mgmt'!K16+'Biz Dev'!K16</f>
        <v>2604.166666666667</v>
      </c>
      <c r="L16" s="268">
        <f>+Sales!L16+Mktg!L16+'Prod Mgmt'!L16+'Biz Dev'!L16</f>
        <v>2604.166666666667</v>
      </c>
      <c r="M16" s="268">
        <f>+Sales!M16+Mktg!M16+'Prod Mgmt'!M16+'Biz Dev'!M16</f>
        <v>2604.166666666667</v>
      </c>
      <c r="N16" s="268">
        <f>+Sales!N16+Mktg!N16+'Prod Mgmt'!N16+'Biz Dev'!N16</f>
        <v>2604.166666666667</v>
      </c>
      <c r="O16" s="268">
        <f>+Sales!O16+Mktg!O16+'Prod Mgmt'!O16+'Biz Dev'!O16</f>
        <v>2604.166666666667</v>
      </c>
      <c r="P16" s="268">
        <f>+Sales!P16+Mktg!P16+'Prod Mgmt'!P16+'Biz Dev'!P16</f>
        <v>2604.166666666667</v>
      </c>
      <c r="Q16" s="268">
        <f>+Sales!Q16+Mktg!Q16+'Prod Mgmt'!Q16+'Biz Dev'!Q16</f>
        <v>2604.166666666667</v>
      </c>
      <c r="R16" s="67">
        <f t="shared" si="4"/>
        <v>23437.500000000007</v>
      </c>
      <c r="S16" s="65">
        <f t="shared" si="5"/>
        <v>0.1338064252774967</v>
      </c>
      <c r="T16" s="268">
        <f>+Sales!T16+Mktg!T16+'Prod Mgmt'!T16+'Biz Dev'!T16</f>
        <v>2734.375</v>
      </c>
      <c r="U16" s="268">
        <f>+Sales!U16+Mktg!U16+'Prod Mgmt'!U16+'Biz Dev'!U16</f>
        <v>4703.125</v>
      </c>
      <c r="V16" s="268">
        <f>+Sales!V16+Mktg!V16+'Prod Mgmt'!V16+'Biz Dev'!V16</f>
        <v>4703.125</v>
      </c>
      <c r="W16" s="268">
        <f>+Sales!W16+Mktg!W16+'Prod Mgmt'!W16+'Biz Dev'!W16</f>
        <v>4703.125</v>
      </c>
      <c r="X16" s="268">
        <f>+Sales!X16+Mktg!X16+'Prod Mgmt'!X16+'Biz Dev'!X16</f>
        <v>4703.125</v>
      </c>
      <c r="Y16" s="268">
        <f>+Sales!Y16+Mktg!Y16+'Prod Mgmt'!Y16+'Biz Dev'!Y16</f>
        <v>8531.25</v>
      </c>
      <c r="Z16" s="268">
        <f>+Sales!Z16+Mktg!Z16+'Prod Mgmt'!Z16+'Biz Dev'!Z16</f>
        <v>8531.25</v>
      </c>
      <c r="AA16" s="268">
        <f>+Sales!AA16+Mktg!AA16+'Prod Mgmt'!AA16+'Biz Dev'!AA16</f>
        <v>10718.75</v>
      </c>
      <c r="AB16" s="268">
        <f>+Sales!AB16+Mktg!AB16+'Prod Mgmt'!AB16+'Biz Dev'!AB16</f>
        <v>12359.375</v>
      </c>
      <c r="AC16" s="268">
        <f>+Sales!AC16+Mktg!AC16+'Prod Mgmt'!AC16+'Biz Dev'!AC16</f>
        <v>14546.875</v>
      </c>
      <c r="AD16" s="268">
        <f>+Sales!AD16+Mktg!AD16+'Prod Mgmt'!AD16+'Biz Dev'!AD16</f>
        <v>14546.875</v>
      </c>
      <c r="AE16" s="268">
        <f>+Sales!AE16+Mktg!AE16+'Prod Mgmt'!AE16+'Biz Dev'!AE16</f>
        <v>14546.875</v>
      </c>
      <c r="AF16" s="67">
        <f t="shared" si="6"/>
        <v>105328.125</v>
      </c>
      <c r="AG16" s="65">
        <f t="shared" si="7"/>
        <v>0.12783407247382161</v>
      </c>
    </row>
    <row r="17" spans="1:33" s="62" customFormat="1">
      <c r="A17" s="53" t="s">
        <v>22</v>
      </c>
      <c r="B17" s="144"/>
      <c r="C17" s="154"/>
      <c r="D17" s="154"/>
      <c r="E17" s="53"/>
      <c r="F17" s="268">
        <f>+Sales!F17+Mktg!F17+'Prod Mgmt'!F17+'Biz Dev'!F17</f>
        <v>0</v>
      </c>
      <c r="G17" s="268">
        <f>+Sales!G17+Mktg!G17+'Prod Mgmt'!G17+'Biz Dev'!G17</f>
        <v>0</v>
      </c>
      <c r="H17" s="268">
        <f>+Sales!H17+Mktg!H17+'Prod Mgmt'!H17+'Biz Dev'!H17</f>
        <v>0</v>
      </c>
      <c r="I17" s="268">
        <f>+Sales!I17+Mktg!I17+'Prod Mgmt'!I17+'Biz Dev'!I17</f>
        <v>208.33333333333334</v>
      </c>
      <c r="J17" s="268">
        <f>+Sales!J17+Mktg!J17+'Prod Mgmt'!J17+'Biz Dev'!J17</f>
        <v>208.33333333333334</v>
      </c>
      <c r="K17" s="268">
        <f>+Sales!K17+Mktg!K17+'Prod Mgmt'!K17+'Biz Dev'!K17</f>
        <v>208.33333333333334</v>
      </c>
      <c r="L17" s="268">
        <f>+Sales!L17+Mktg!L17+'Prod Mgmt'!L17+'Biz Dev'!L17</f>
        <v>208.33333333333334</v>
      </c>
      <c r="M17" s="268">
        <f>+Sales!M17+Mktg!M17+'Prod Mgmt'!M17+'Biz Dev'!M17</f>
        <v>208.33333333333334</v>
      </c>
      <c r="N17" s="268">
        <f>+Sales!N17+Mktg!N17+'Prod Mgmt'!N17+'Biz Dev'!N17</f>
        <v>208.33333333333334</v>
      </c>
      <c r="O17" s="268">
        <f>+Sales!O17+Mktg!O17+'Prod Mgmt'!O17+'Biz Dev'!O17</f>
        <v>208.33333333333334</v>
      </c>
      <c r="P17" s="268">
        <f>+Sales!P17+Mktg!P17+'Prod Mgmt'!P17+'Biz Dev'!P17</f>
        <v>208.33333333333334</v>
      </c>
      <c r="Q17" s="268">
        <f>+Sales!Q17+Mktg!Q17+'Prod Mgmt'!Q17+'Biz Dev'!Q17</f>
        <v>208.33333333333334</v>
      </c>
      <c r="R17" s="67">
        <f t="shared" si="4"/>
        <v>1874.9999999999998</v>
      </c>
      <c r="S17" s="270">
        <f t="shared" si="5"/>
        <v>1.0704514022199732E-2</v>
      </c>
      <c r="T17" s="268">
        <f>+Sales!T17+Mktg!T17+'Prod Mgmt'!T17+'Biz Dev'!T17</f>
        <v>218.75</v>
      </c>
      <c r="U17" s="268">
        <f>+Sales!U17+Mktg!U17+'Prod Mgmt'!U17+'Biz Dev'!U17</f>
        <v>376.25</v>
      </c>
      <c r="V17" s="268">
        <f>+Sales!V17+Mktg!V17+'Prod Mgmt'!V17+'Biz Dev'!V17</f>
        <v>376.25</v>
      </c>
      <c r="W17" s="268">
        <f>+Sales!W17+Mktg!W17+'Prod Mgmt'!W17+'Biz Dev'!W17</f>
        <v>376.25</v>
      </c>
      <c r="X17" s="268">
        <f>+Sales!X17+Mktg!X17+'Prod Mgmt'!X17+'Biz Dev'!X17</f>
        <v>376.25</v>
      </c>
      <c r="Y17" s="268">
        <f>+Sales!Y17+Mktg!Y17+'Prod Mgmt'!Y17+'Biz Dev'!Y17</f>
        <v>682.5</v>
      </c>
      <c r="Z17" s="268">
        <f>+Sales!Z17+Mktg!Z17+'Prod Mgmt'!Z17+'Biz Dev'!Z17</f>
        <v>682.5</v>
      </c>
      <c r="AA17" s="268">
        <f>+Sales!AA17+Mktg!AA17+'Prod Mgmt'!AA17+'Biz Dev'!AA17</f>
        <v>857.5</v>
      </c>
      <c r="AB17" s="268">
        <f>+Sales!AB17+Mktg!AB17+'Prod Mgmt'!AB17+'Biz Dev'!AB17</f>
        <v>988.75</v>
      </c>
      <c r="AC17" s="268">
        <f>+Sales!AC17+Mktg!AC17+'Prod Mgmt'!AC17+'Biz Dev'!AC17</f>
        <v>1163.75</v>
      </c>
      <c r="AD17" s="268">
        <f>+Sales!AD17+Mktg!AD17+'Prod Mgmt'!AD17+'Biz Dev'!AD17</f>
        <v>1163.75</v>
      </c>
      <c r="AE17" s="268">
        <f>+Sales!AE17+Mktg!AE17+'Prod Mgmt'!AE17+'Biz Dev'!AE17</f>
        <v>1163.75</v>
      </c>
      <c r="AF17" s="67">
        <f t="shared" si="6"/>
        <v>8426.25</v>
      </c>
      <c r="AG17" s="270">
        <f t="shared" si="7"/>
        <v>1.0226725797905728E-2</v>
      </c>
    </row>
    <row r="18" spans="1:33" s="62" customFormat="1">
      <c r="A18" s="53" t="s">
        <v>23</v>
      </c>
      <c r="B18" s="53"/>
      <c r="C18" s="154"/>
      <c r="D18" s="154"/>
      <c r="E18" s="53"/>
      <c r="F18" s="268">
        <f>+Sales!F18+Mktg!F18+'Prod Mgmt'!F18+'Biz Dev'!F18</f>
        <v>0</v>
      </c>
      <c r="G18" s="268">
        <f>+Sales!G18+Mktg!G18+'Prod Mgmt'!G18+'Biz Dev'!G18</f>
        <v>0</v>
      </c>
      <c r="H18" s="268">
        <f>+Sales!H18+Mktg!H18+'Prod Mgmt'!H18+'Biz Dev'!H18</f>
        <v>0</v>
      </c>
      <c r="I18" s="268">
        <f>+Sales!I18+Mktg!I18+'Prod Mgmt'!I18+'Biz Dev'!I18</f>
        <v>0</v>
      </c>
      <c r="J18" s="268">
        <f>+Sales!J18+Mktg!J18+'Prod Mgmt'!J18+'Biz Dev'!J18</f>
        <v>0</v>
      </c>
      <c r="K18" s="268">
        <f>+Sales!K18+Mktg!K18+'Prod Mgmt'!K18+'Biz Dev'!K18</f>
        <v>0</v>
      </c>
      <c r="L18" s="268">
        <f>+Sales!L18+Mktg!L18+'Prod Mgmt'!L18+'Biz Dev'!L18</f>
        <v>0</v>
      </c>
      <c r="M18" s="268">
        <f>+Sales!M18+Mktg!M18+'Prod Mgmt'!M18+'Biz Dev'!M18</f>
        <v>0</v>
      </c>
      <c r="N18" s="268">
        <f>+Sales!N18+Mktg!N18+'Prod Mgmt'!N18+'Biz Dev'!N18</f>
        <v>0</v>
      </c>
      <c r="O18" s="268">
        <f>+Sales!O18+Mktg!O18+'Prod Mgmt'!O18+'Biz Dev'!O18</f>
        <v>0</v>
      </c>
      <c r="P18" s="268">
        <f>+Sales!P18+Mktg!P18+'Prod Mgmt'!P18+'Biz Dev'!P18</f>
        <v>0</v>
      </c>
      <c r="Q18" s="268">
        <f>+Sales!Q18+Mktg!Q18+'Prod Mgmt'!Q18+'Biz Dev'!Q18</f>
        <v>0</v>
      </c>
      <c r="R18" s="67">
        <f t="shared" si="4"/>
        <v>0</v>
      </c>
      <c r="S18" s="270">
        <f t="shared" si="5"/>
        <v>0</v>
      </c>
      <c r="T18" s="268">
        <f>+Sales!T18+Mktg!T18+'Prod Mgmt'!T18+'Biz Dev'!T18</f>
        <v>0</v>
      </c>
      <c r="U18" s="268">
        <f>+Sales!U18+Mktg!U18+'Prod Mgmt'!U18+'Biz Dev'!U18</f>
        <v>0</v>
      </c>
      <c r="V18" s="268">
        <f>+Sales!V18+Mktg!V18+'Prod Mgmt'!V18+'Biz Dev'!V18</f>
        <v>0</v>
      </c>
      <c r="W18" s="268">
        <f>+Sales!W18+Mktg!W18+'Prod Mgmt'!W18+'Biz Dev'!W18</f>
        <v>0</v>
      </c>
      <c r="X18" s="268">
        <f>+Sales!X18+Mktg!X18+'Prod Mgmt'!X18+'Biz Dev'!X18</f>
        <v>0</v>
      </c>
      <c r="Y18" s="268">
        <f>+Sales!Y18+Mktg!Y18+'Prod Mgmt'!Y18+'Biz Dev'!Y18</f>
        <v>0</v>
      </c>
      <c r="Z18" s="268">
        <f>+Sales!Z18+Mktg!Z18+'Prod Mgmt'!Z18+'Biz Dev'!Z18</f>
        <v>0</v>
      </c>
      <c r="AA18" s="268">
        <f>+Sales!AA18+Mktg!AA18+'Prod Mgmt'!AA18+'Biz Dev'!AA18</f>
        <v>0</v>
      </c>
      <c r="AB18" s="268">
        <f>+Sales!AB18+Mktg!AB18+'Prod Mgmt'!AB18+'Biz Dev'!AB18</f>
        <v>0</v>
      </c>
      <c r="AC18" s="268">
        <f>+Sales!AC18+Mktg!AC18+'Prod Mgmt'!AC18+'Biz Dev'!AC18</f>
        <v>0</v>
      </c>
      <c r="AD18" s="268">
        <f>+Sales!AD18+Mktg!AD18+'Prod Mgmt'!AD18+'Biz Dev'!AD18</f>
        <v>0</v>
      </c>
      <c r="AE18" s="268">
        <f>+Sales!AE18+Mktg!AE18+'Prod Mgmt'!AE18+'Biz Dev'!AE18</f>
        <v>0</v>
      </c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53"/>
      <c r="C19" s="154"/>
      <c r="D19" s="154"/>
      <c r="E19" s="53"/>
      <c r="F19" s="268">
        <f>+Sales!F19+Mktg!F19+'Prod Mgmt'!F19+'Biz Dev'!F19</f>
        <v>0</v>
      </c>
      <c r="G19" s="268">
        <f>+Sales!G19+Mktg!G19+'Prod Mgmt'!G19+'Biz Dev'!G19</f>
        <v>0</v>
      </c>
      <c r="H19" s="268">
        <f>+Sales!H19+Mktg!H19+'Prod Mgmt'!H19+'Biz Dev'!H19</f>
        <v>0</v>
      </c>
      <c r="I19" s="268">
        <f>+Sales!I19+Mktg!I19+'Prod Mgmt'!I19+'Biz Dev'!I19</f>
        <v>0</v>
      </c>
      <c r="J19" s="268">
        <f>+Sales!J19+Mktg!J19+'Prod Mgmt'!J19+'Biz Dev'!J19</f>
        <v>0</v>
      </c>
      <c r="K19" s="268">
        <f>+Sales!K19+Mktg!K19+'Prod Mgmt'!K19+'Biz Dev'!K19</f>
        <v>0</v>
      </c>
      <c r="L19" s="268">
        <f>+Sales!L19+Mktg!L19+'Prod Mgmt'!L19+'Biz Dev'!L19</f>
        <v>0</v>
      </c>
      <c r="M19" s="268">
        <f>+Sales!M19+Mktg!M19+'Prod Mgmt'!M19+'Biz Dev'!M19</f>
        <v>0</v>
      </c>
      <c r="N19" s="268">
        <f>+Sales!N19+Mktg!N19+'Prod Mgmt'!N19+'Biz Dev'!N19</f>
        <v>0</v>
      </c>
      <c r="O19" s="268">
        <f>+Sales!O19+Mktg!O19+'Prod Mgmt'!O19+'Biz Dev'!O19</f>
        <v>0</v>
      </c>
      <c r="P19" s="268">
        <f>+Sales!P19+Mktg!P19+'Prod Mgmt'!P19+'Biz Dev'!P19</f>
        <v>0</v>
      </c>
      <c r="Q19" s="268">
        <f>+Sales!Q19+Mktg!Q19+'Prod Mgmt'!Q19+'Biz Dev'!Q19</f>
        <v>0</v>
      </c>
      <c r="R19" s="67">
        <f t="shared" si="4"/>
        <v>0</v>
      </c>
      <c r="S19" s="270">
        <f t="shared" si="5"/>
        <v>0</v>
      </c>
      <c r="T19" s="268">
        <f>+Sales!T19+Mktg!T19+'Prod Mgmt'!T19+'Biz Dev'!T19</f>
        <v>0</v>
      </c>
      <c r="U19" s="268">
        <f>+Sales!U19+Mktg!U19+'Prod Mgmt'!U19+'Biz Dev'!U19</f>
        <v>0</v>
      </c>
      <c r="V19" s="268">
        <f>+Sales!V19+Mktg!V19+'Prod Mgmt'!V19+'Biz Dev'!V19</f>
        <v>0</v>
      </c>
      <c r="W19" s="268">
        <f>+Sales!W19+Mktg!W19+'Prod Mgmt'!W19+'Biz Dev'!W19</f>
        <v>0</v>
      </c>
      <c r="X19" s="268">
        <f>+Sales!X19+Mktg!X19+'Prod Mgmt'!X19+'Biz Dev'!X19</f>
        <v>0</v>
      </c>
      <c r="Y19" s="268">
        <f>+Sales!Y19+Mktg!Y19+'Prod Mgmt'!Y19+'Biz Dev'!Y19</f>
        <v>0</v>
      </c>
      <c r="Z19" s="268">
        <f>+Sales!Z19+Mktg!Z19+'Prod Mgmt'!Z19+'Biz Dev'!Z19</f>
        <v>0</v>
      </c>
      <c r="AA19" s="268">
        <f>+Sales!AA19+Mktg!AA19+'Prod Mgmt'!AA19+'Biz Dev'!AA19</f>
        <v>0</v>
      </c>
      <c r="AB19" s="268">
        <f>+Sales!AB19+Mktg!AB19+'Prod Mgmt'!AB19+'Biz Dev'!AB19</f>
        <v>0</v>
      </c>
      <c r="AC19" s="268">
        <f>+Sales!AC19+Mktg!AC19+'Prod Mgmt'!AC19+'Biz Dev'!AC19</f>
        <v>0</v>
      </c>
      <c r="AD19" s="268">
        <f>+Sales!AD19+Mktg!AD19+'Prod Mgmt'!AD19+'Biz Dev'!AD19</f>
        <v>0</v>
      </c>
      <c r="AE19" s="268">
        <f>+Sales!AE19+Mktg!AE19+'Prod Mgmt'!AE19+'Biz Dev'!AE19</f>
        <v>0</v>
      </c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53"/>
      <c r="C20" s="154"/>
      <c r="D20" s="154"/>
      <c r="E20" s="53"/>
      <c r="F20" s="268">
        <f>+Sales!F20+Mktg!F20+'Prod Mgmt'!F20+'Biz Dev'!F20</f>
        <v>0</v>
      </c>
      <c r="G20" s="268">
        <f>+Sales!G20+Mktg!G20+'Prod Mgmt'!G20+'Biz Dev'!G20</f>
        <v>0</v>
      </c>
      <c r="H20" s="268">
        <f>+Sales!H20+Mktg!H20+'Prod Mgmt'!H20+'Biz Dev'!H20</f>
        <v>0</v>
      </c>
      <c r="I20" s="268">
        <f>+Sales!I20+Mktg!I20+'Prod Mgmt'!I20+'Biz Dev'!I20</f>
        <v>0</v>
      </c>
      <c r="J20" s="268">
        <f>+Sales!J20+Mktg!J20+'Prod Mgmt'!J20+'Biz Dev'!J20</f>
        <v>0</v>
      </c>
      <c r="K20" s="268">
        <f>+Sales!K20+Mktg!K20+'Prod Mgmt'!K20+'Biz Dev'!K20</f>
        <v>0</v>
      </c>
      <c r="L20" s="268">
        <f>+Sales!L20+Mktg!L20+'Prod Mgmt'!L20+'Biz Dev'!L20</f>
        <v>0</v>
      </c>
      <c r="M20" s="268">
        <f>+Sales!M20+Mktg!M20+'Prod Mgmt'!M20+'Biz Dev'!M20</f>
        <v>0</v>
      </c>
      <c r="N20" s="268">
        <f>+Sales!N20+Mktg!N20+'Prod Mgmt'!N20+'Biz Dev'!N20</f>
        <v>0</v>
      </c>
      <c r="O20" s="268">
        <f>+Sales!O20+Mktg!O20+'Prod Mgmt'!O20+'Biz Dev'!O20</f>
        <v>0</v>
      </c>
      <c r="P20" s="268">
        <f>+Sales!P20+Mktg!P20+'Prod Mgmt'!P20+'Biz Dev'!P20</f>
        <v>0</v>
      </c>
      <c r="Q20" s="268">
        <f>+Sales!Q20+Mktg!Q20+'Prod Mgmt'!Q20+'Biz Dev'!Q20</f>
        <v>0</v>
      </c>
      <c r="R20" s="67">
        <f t="shared" si="4"/>
        <v>0</v>
      </c>
      <c r="S20" s="270">
        <f t="shared" si="5"/>
        <v>0</v>
      </c>
      <c r="T20" s="268">
        <f>+Sales!T20+Mktg!T20+'Prod Mgmt'!T20+'Biz Dev'!T20</f>
        <v>0</v>
      </c>
      <c r="U20" s="268">
        <f>+Sales!U20+Mktg!U20+'Prod Mgmt'!U20+'Biz Dev'!U20</f>
        <v>0</v>
      </c>
      <c r="V20" s="268">
        <f>+Sales!V20+Mktg!V20+'Prod Mgmt'!V20+'Biz Dev'!V20</f>
        <v>0</v>
      </c>
      <c r="W20" s="268">
        <f>+Sales!W20+Mktg!W20+'Prod Mgmt'!W20+'Biz Dev'!W20</f>
        <v>0</v>
      </c>
      <c r="X20" s="268">
        <f>+Sales!X20+Mktg!X20+'Prod Mgmt'!X20+'Biz Dev'!X20</f>
        <v>0</v>
      </c>
      <c r="Y20" s="268">
        <f>+Sales!Y20+Mktg!Y20+'Prod Mgmt'!Y20+'Biz Dev'!Y20</f>
        <v>0</v>
      </c>
      <c r="Z20" s="268">
        <f>+Sales!Z20+Mktg!Z20+'Prod Mgmt'!Z20+'Biz Dev'!Z20</f>
        <v>0</v>
      </c>
      <c r="AA20" s="268">
        <f>+Sales!AA20+Mktg!AA20+'Prod Mgmt'!AA20+'Biz Dev'!AA20</f>
        <v>0</v>
      </c>
      <c r="AB20" s="268">
        <f>+Sales!AB20+Mktg!AB20+'Prod Mgmt'!AB20+'Biz Dev'!AB20</f>
        <v>0</v>
      </c>
      <c r="AC20" s="268">
        <f>+Sales!AC20+Mktg!AC20+'Prod Mgmt'!AC20+'Biz Dev'!AC20</f>
        <v>0</v>
      </c>
      <c r="AD20" s="268">
        <f>+Sales!AD20+Mktg!AD20+'Prod Mgmt'!AD20+'Biz Dev'!AD20</f>
        <v>0</v>
      </c>
      <c r="AE20" s="268">
        <f>+Sales!AE20+Mktg!AE20+'Prod Mgmt'!AE20+'Biz Dev'!AE20</f>
        <v>0</v>
      </c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C21" s="154"/>
      <c r="D21" s="15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2812.5000000000005</v>
      </c>
      <c r="J21" s="84">
        <f t="shared" si="8"/>
        <v>2812.5000000000005</v>
      </c>
      <c r="K21" s="84">
        <f t="shared" si="8"/>
        <v>2812.5000000000005</v>
      </c>
      <c r="L21" s="84">
        <f t="shared" si="8"/>
        <v>2812.5000000000005</v>
      </c>
      <c r="M21" s="84">
        <f t="shared" si="8"/>
        <v>2812.5000000000005</v>
      </c>
      <c r="N21" s="84">
        <f t="shared" si="8"/>
        <v>2812.5000000000005</v>
      </c>
      <c r="O21" s="84">
        <f t="shared" si="8"/>
        <v>2812.5000000000005</v>
      </c>
      <c r="P21" s="84">
        <f t="shared" si="8"/>
        <v>2812.5000000000005</v>
      </c>
      <c r="Q21" s="84">
        <f t="shared" si="8"/>
        <v>2812.5000000000005</v>
      </c>
      <c r="R21" s="84">
        <f t="shared" si="8"/>
        <v>25312.500000000007</v>
      </c>
      <c r="S21" s="87">
        <f t="shared" si="5"/>
        <v>0.14451093929969644</v>
      </c>
      <c r="T21" s="84">
        <f t="shared" ref="T21:AF21" si="9">SUM(T13:T20)</f>
        <v>2953.125</v>
      </c>
      <c r="U21" s="84">
        <f t="shared" si="9"/>
        <v>5079.375</v>
      </c>
      <c r="V21" s="84">
        <f t="shared" si="9"/>
        <v>5079.375</v>
      </c>
      <c r="W21" s="84">
        <f t="shared" si="9"/>
        <v>5079.375</v>
      </c>
      <c r="X21" s="84">
        <f t="shared" si="9"/>
        <v>5079.375</v>
      </c>
      <c r="Y21" s="84">
        <f t="shared" si="9"/>
        <v>9213.75</v>
      </c>
      <c r="Z21" s="84">
        <f t="shared" si="9"/>
        <v>9213.75</v>
      </c>
      <c r="AA21" s="84">
        <f t="shared" si="9"/>
        <v>11576.25</v>
      </c>
      <c r="AB21" s="84">
        <f t="shared" si="9"/>
        <v>13348.125</v>
      </c>
      <c r="AC21" s="84">
        <f t="shared" si="9"/>
        <v>15710.625</v>
      </c>
      <c r="AD21" s="84">
        <f t="shared" si="9"/>
        <v>15710.625</v>
      </c>
      <c r="AE21" s="84">
        <f t="shared" si="9"/>
        <v>15710.625</v>
      </c>
      <c r="AF21" s="84">
        <f t="shared" si="9"/>
        <v>113754.375</v>
      </c>
      <c r="AG21" s="87">
        <f t="shared" si="7"/>
        <v>0.13806079827172735</v>
      </c>
    </row>
    <row r="22" spans="1:33" s="62" customFormat="1">
      <c r="A22" s="76"/>
      <c r="C22" s="154"/>
      <c r="D22" s="154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C23" s="154"/>
      <c r="D23" s="154"/>
      <c r="E23" s="53"/>
      <c r="F23" s="268">
        <f>+Sales!F23+Mktg!F23+'Prod Mgmt'!F23+'Biz Dev'!F23</f>
        <v>0</v>
      </c>
      <c r="G23" s="268">
        <f>+Sales!G23+Mktg!G23+'Prod Mgmt'!G23+'Biz Dev'!G23</f>
        <v>0</v>
      </c>
      <c r="H23" s="268">
        <f>+Sales!H23+Mktg!H23+'Prod Mgmt'!H23+'Biz Dev'!H23</f>
        <v>0</v>
      </c>
      <c r="I23" s="268">
        <f>+Sales!I23+Mktg!I23+'Prod Mgmt'!I23+'Biz Dev'!I23</f>
        <v>0</v>
      </c>
      <c r="J23" s="268">
        <f>+Sales!J23+Mktg!J23+'Prod Mgmt'!J23+'Biz Dev'!J23</f>
        <v>0</v>
      </c>
      <c r="K23" s="268">
        <f>+Sales!K23+Mktg!K23+'Prod Mgmt'!K23+'Biz Dev'!K23</f>
        <v>0</v>
      </c>
      <c r="L23" s="268">
        <f>+Sales!L23+Mktg!L23+'Prod Mgmt'!L23+'Biz Dev'!L23</f>
        <v>0</v>
      </c>
      <c r="M23" s="268">
        <f>+Sales!M23+Mktg!M23+'Prod Mgmt'!M23+'Biz Dev'!M23</f>
        <v>0</v>
      </c>
      <c r="N23" s="268">
        <f>+Sales!N23+Mktg!N23+'Prod Mgmt'!N23+'Biz Dev'!N23</f>
        <v>0</v>
      </c>
      <c r="O23" s="268">
        <f>+Sales!O23+Mktg!O23+'Prod Mgmt'!O23+'Biz Dev'!O23</f>
        <v>0</v>
      </c>
      <c r="P23" s="268">
        <f>+Sales!P23+Mktg!P23+'Prod Mgmt'!P23+'Biz Dev'!P23</f>
        <v>0</v>
      </c>
      <c r="Q23" s="268">
        <f>+Sales!Q23+Mktg!Q23+'Prod Mgmt'!Q23+'Biz Dev'!Q23</f>
        <v>0</v>
      </c>
      <c r="R23" s="67">
        <f>SUM(F23:Q23)</f>
        <v>0</v>
      </c>
      <c r="S23" s="65">
        <f t="shared" ref="S23:S28" si="10">+R23/R$87</f>
        <v>0</v>
      </c>
      <c r="T23" s="268">
        <f>+Sales!T23+Mktg!T23+'Prod Mgmt'!T23+'Biz Dev'!T23</f>
        <v>0</v>
      </c>
      <c r="U23" s="268">
        <f>+Sales!U23+Mktg!U23+'Prod Mgmt'!U23+'Biz Dev'!U23</f>
        <v>0</v>
      </c>
      <c r="V23" s="268">
        <f>+Sales!V23+Mktg!V23+'Prod Mgmt'!V23+'Biz Dev'!V23</f>
        <v>0</v>
      </c>
      <c r="W23" s="268">
        <f>+Sales!W23+Mktg!W23+'Prod Mgmt'!W23+'Biz Dev'!W23</f>
        <v>0</v>
      </c>
      <c r="X23" s="268">
        <f>+Sales!X23+Mktg!X23+'Prod Mgmt'!X23+'Biz Dev'!X23</f>
        <v>0</v>
      </c>
      <c r="Y23" s="268">
        <f>+Sales!Y23+Mktg!Y23+'Prod Mgmt'!Y23+'Biz Dev'!Y23</f>
        <v>0</v>
      </c>
      <c r="Z23" s="268">
        <f>+Sales!Z23+Mktg!Z23+'Prod Mgmt'!Z23+'Biz Dev'!Z23</f>
        <v>0</v>
      </c>
      <c r="AA23" s="268">
        <f>+Sales!AA23+Mktg!AA23+'Prod Mgmt'!AA23+'Biz Dev'!AA23</f>
        <v>0</v>
      </c>
      <c r="AB23" s="268">
        <f>+Sales!AB23+Mktg!AB23+'Prod Mgmt'!AB23+'Biz Dev'!AB23</f>
        <v>0</v>
      </c>
      <c r="AC23" s="268">
        <f>+Sales!AC23+Mktg!AC23+'Prod Mgmt'!AC23+'Biz Dev'!AC23</f>
        <v>0</v>
      </c>
      <c r="AD23" s="268">
        <f>+Sales!AD23+Mktg!AD23+'Prod Mgmt'!AD23+'Biz Dev'!AD23</f>
        <v>0</v>
      </c>
      <c r="AE23" s="268">
        <f>+Sales!AE23+Mktg!AE23+'Prod Mgmt'!AE23+'Biz Dev'!AE23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C24" s="154"/>
      <c r="D24" s="154"/>
      <c r="E24" s="53"/>
      <c r="F24" s="268">
        <f>+Sales!F24+Mktg!F24+'Prod Mgmt'!F24+'Biz Dev'!F24</f>
        <v>0</v>
      </c>
      <c r="G24" s="268">
        <f>+Sales!G24+Mktg!G24+'Prod Mgmt'!G24+'Biz Dev'!G24</f>
        <v>0</v>
      </c>
      <c r="H24" s="268">
        <f>+Sales!H24+Mktg!H24+'Prod Mgmt'!H24+'Biz Dev'!H24</f>
        <v>0</v>
      </c>
      <c r="I24" s="268">
        <f>+Sales!I24+Mktg!I24+'Prod Mgmt'!I24+'Biz Dev'!I24</f>
        <v>0</v>
      </c>
      <c r="J24" s="268">
        <f>+Sales!J24+Mktg!J24+'Prod Mgmt'!J24+'Biz Dev'!J24</f>
        <v>0</v>
      </c>
      <c r="K24" s="268">
        <f>+Sales!K24+Mktg!K24+'Prod Mgmt'!K24+'Biz Dev'!K24</f>
        <v>0</v>
      </c>
      <c r="L24" s="268">
        <f>+Sales!L24+Mktg!L24+'Prod Mgmt'!L24+'Biz Dev'!L24</f>
        <v>0</v>
      </c>
      <c r="M24" s="268">
        <f>+Sales!M24+Mktg!M24+'Prod Mgmt'!M24+'Biz Dev'!M24</f>
        <v>0</v>
      </c>
      <c r="N24" s="268">
        <f>+Sales!N24+Mktg!N24+'Prod Mgmt'!N24+'Biz Dev'!N24</f>
        <v>0</v>
      </c>
      <c r="O24" s="268">
        <f>+Sales!O24+Mktg!O24+'Prod Mgmt'!O24+'Biz Dev'!O24</f>
        <v>0</v>
      </c>
      <c r="P24" s="268">
        <f>+Sales!P24+Mktg!P24+'Prod Mgmt'!P24+'Biz Dev'!P24</f>
        <v>0</v>
      </c>
      <c r="Q24" s="268">
        <f>+Sales!Q24+Mktg!Q24+'Prod Mgmt'!Q24+'Biz Dev'!Q24</f>
        <v>0</v>
      </c>
      <c r="R24" s="67">
        <f>SUM(F24:Q24)</f>
        <v>0</v>
      </c>
      <c r="S24" s="65">
        <f t="shared" si="10"/>
        <v>0</v>
      </c>
      <c r="T24" s="268">
        <f>+Sales!T24+Mktg!T24+'Prod Mgmt'!T24+'Biz Dev'!T24</f>
        <v>0</v>
      </c>
      <c r="U24" s="268">
        <f>+Sales!U24+Mktg!U24+'Prod Mgmt'!U24+'Biz Dev'!U24</f>
        <v>0</v>
      </c>
      <c r="V24" s="268">
        <f>+Sales!V24+Mktg!V24+'Prod Mgmt'!V24+'Biz Dev'!V24</f>
        <v>0</v>
      </c>
      <c r="W24" s="268">
        <f>+Sales!W24+Mktg!W24+'Prod Mgmt'!W24+'Biz Dev'!W24</f>
        <v>0</v>
      </c>
      <c r="X24" s="268">
        <f>+Sales!X24+Mktg!X24+'Prod Mgmt'!X24+'Biz Dev'!X24</f>
        <v>0</v>
      </c>
      <c r="Y24" s="268">
        <f>+Sales!Y24+Mktg!Y24+'Prod Mgmt'!Y24+'Biz Dev'!Y24</f>
        <v>0</v>
      </c>
      <c r="Z24" s="268">
        <f>+Sales!Z24+Mktg!Z24+'Prod Mgmt'!Z24+'Biz Dev'!Z24</f>
        <v>0</v>
      </c>
      <c r="AA24" s="268">
        <f>+Sales!AA24+Mktg!AA24+'Prod Mgmt'!AA24+'Biz Dev'!AA24</f>
        <v>0</v>
      </c>
      <c r="AB24" s="268">
        <f>+Sales!AB24+Mktg!AB24+'Prod Mgmt'!AB24+'Biz Dev'!AB24</f>
        <v>0</v>
      </c>
      <c r="AC24" s="268">
        <f>+Sales!AC24+Mktg!AC24+'Prod Mgmt'!AC24+'Biz Dev'!AC24</f>
        <v>0</v>
      </c>
      <c r="AD24" s="268">
        <f>+Sales!AD24+Mktg!AD24+'Prod Mgmt'!AD24+'Biz Dev'!AD24</f>
        <v>0</v>
      </c>
      <c r="AE24" s="268">
        <f>+Sales!AE24+Mktg!AE24+'Prod Mgmt'!AE24+'Biz Dev'!AE24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C25" s="154"/>
      <c r="D25" s="154"/>
      <c r="E25" s="72"/>
      <c r="F25" s="268">
        <f>+Sales!F25+Mktg!F25+'Prod Mgmt'!F25+'Biz Dev'!F25</f>
        <v>0</v>
      </c>
      <c r="G25" s="268">
        <f>+Sales!G25+Mktg!G25+'Prod Mgmt'!G25+'Biz Dev'!G25</f>
        <v>0</v>
      </c>
      <c r="H25" s="268">
        <f>+Sales!H25+Mktg!H25+'Prod Mgmt'!H25+'Biz Dev'!H25</f>
        <v>0</v>
      </c>
      <c r="I25" s="268">
        <f>+Sales!I25+Mktg!I25+'Prod Mgmt'!I25+'Biz Dev'!I25</f>
        <v>0</v>
      </c>
      <c r="J25" s="268">
        <f>+Sales!J25+Mktg!J25+'Prod Mgmt'!J25+'Biz Dev'!J25</f>
        <v>0</v>
      </c>
      <c r="K25" s="268">
        <f>+Sales!K25+Mktg!K25+'Prod Mgmt'!K25+'Biz Dev'!K25</f>
        <v>0</v>
      </c>
      <c r="L25" s="268">
        <f>+Sales!L25+Mktg!L25+'Prod Mgmt'!L25+'Biz Dev'!L25</f>
        <v>0</v>
      </c>
      <c r="M25" s="268">
        <f>+Sales!M25+Mktg!M25+'Prod Mgmt'!M25+'Biz Dev'!M25</f>
        <v>0</v>
      </c>
      <c r="N25" s="268">
        <f>+Sales!N25+Mktg!N25+'Prod Mgmt'!N25+'Biz Dev'!N25</f>
        <v>0</v>
      </c>
      <c r="O25" s="268">
        <f>+Sales!O25+Mktg!O25+'Prod Mgmt'!O25+'Biz Dev'!O25</f>
        <v>0</v>
      </c>
      <c r="P25" s="268">
        <f>+Sales!P25+Mktg!P25+'Prod Mgmt'!P25+'Biz Dev'!P25</f>
        <v>0</v>
      </c>
      <c r="Q25" s="268">
        <f>+Sales!Q25+Mktg!Q25+'Prod Mgmt'!Q25+'Biz Dev'!Q25</f>
        <v>0</v>
      </c>
      <c r="R25" s="67">
        <f>SUM(F25:Q25)</f>
        <v>0</v>
      </c>
      <c r="S25" s="65">
        <f t="shared" si="10"/>
        <v>0</v>
      </c>
      <c r="T25" s="268">
        <f>+Sales!T25+Mktg!T25+'Prod Mgmt'!T25+'Biz Dev'!T25</f>
        <v>0</v>
      </c>
      <c r="U25" s="268">
        <f>+Sales!U25+Mktg!U25+'Prod Mgmt'!U25+'Biz Dev'!U25</f>
        <v>0</v>
      </c>
      <c r="V25" s="268">
        <f>+Sales!V25+Mktg!V25+'Prod Mgmt'!V25+'Biz Dev'!V25</f>
        <v>0</v>
      </c>
      <c r="W25" s="268">
        <f>+Sales!W25+Mktg!W25+'Prod Mgmt'!W25+'Biz Dev'!W25</f>
        <v>0</v>
      </c>
      <c r="X25" s="268">
        <f>+Sales!X25+Mktg!X25+'Prod Mgmt'!X25+'Biz Dev'!X25</f>
        <v>0</v>
      </c>
      <c r="Y25" s="268">
        <f>+Sales!Y25+Mktg!Y25+'Prod Mgmt'!Y25+'Biz Dev'!Y25</f>
        <v>0</v>
      </c>
      <c r="Z25" s="268">
        <f>+Sales!Z25+Mktg!Z25+'Prod Mgmt'!Z25+'Biz Dev'!Z25</f>
        <v>0</v>
      </c>
      <c r="AA25" s="268">
        <f>+Sales!AA25+Mktg!AA25+'Prod Mgmt'!AA25+'Biz Dev'!AA25</f>
        <v>0</v>
      </c>
      <c r="AB25" s="268">
        <f>+Sales!AB25+Mktg!AB25+'Prod Mgmt'!AB25+'Biz Dev'!AB25</f>
        <v>0</v>
      </c>
      <c r="AC25" s="268">
        <f>+Sales!AC25+Mktg!AC25+'Prod Mgmt'!AC25+'Biz Dev'!AC25</f>
        <v>0</v>
      </c>
      <c r="AD25" s="268">
        <f>+Sales!AD25+Mktg!AD25+'Prod Mgmt'!AD25+'Biz Dev'!AD25</f>
        <v>0</v>
      </c>
      <c r="AE25" s="268">
        <f>+Sales!AE25+Mktg!AE25+'Prod Mgmt'!AE25+'Biz Dev'!AE25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C26" s="154"/>
      <c r="D26" s="154"/>
      <c r="E26" s="72"/>
      <c r="F26" s="268">
        <f>+Sales!F26+Mktg!F26+'Prod Mgmt'!F26+'Biz Dev'!F26</f>
        <v>0</v>
      </c>
      <c r="G26" s="268">
        <f>+Sales!G26+Mktg!G26+'Prod Mgmt'!G26+'Biz Dev'!G26</f>
        <v>0</v>
      </c>
      <c r="H26" s="268">
        <f>+Sales!H26+Mktg!H26+'Prod Mgmt'!H26+'Biz Dev'!H26</f>
        <v>0</v>
      </c>
      <c r="I26" s="268">
        <f>+Sales!I26+Mktg!I26+'Prod Mgmt'!I26+'Biz Dev'!I26</f>
        <v>0</v>
      </c>
      <c r="J26" s="268">
        <f>+Sales!J26+Mktg!J26+'Prod Mgmt'!J26+'Biz Dev'!J26</f>
        <v>0</v>
      </c>
      <c r="K26" s="268">
        <f>+Sales!K26+Mktg!K26+'Prod Mgmt'!K26+'Biz Dev'!K26</f>
        <v>0</v>
      </c>
      <c r="L26" s="268">
        <f>+Sales!L26+Mktg!L26+'Prod Mgmt'!L26+'Biz Dev'!L26</f>
        <v>0</v>
      </c>
      <c r="M26" s="268">
        <f>+Sales!M26+Mktg!M26+'Prod Mgmt'!M26+'Biz Dev'!M26</f>
        <v>0</v>
      </c>
      <c r="N26" s="268">
        <f>+Sales!N26+Mktg!N26+'Prod Mgmt'!N26+'Biz Dev'!N26</f>
        <v>0</v>
      </c>
      <c r="O26" s="268">
        <f>+Sales!O26+Mktg!O26+'Prod Mgmt'!O26+'Biz Dev'!O26</f>
        <v>0</v>
      </c>
      <c r="P26" s="268">
        <f>+Sales!P26+Mktg!P26+'Prod Mgmt'!P26+'Biz Dev'!P26</f>
        <v>0</v>
      </c>
      <c r="Q26" s="268">
        <f>+Sales!Q26+Mktg!Q26+'Prod Mgmt'!Q26+'Biz Dev'!Q26</f>
        <v>0</v>
      </c>
      <c r="R26" s="67">
        <f>SUM(F26:Q26)</f>
        <v>0</v>
      </c>
      <c r="S26" s="65">
        <f t="shared" si="10"/>
        <v>0</v>
      </c>
      <c r="T26" s="268">
        <f>+Sales!T26+Mktg!T26+'Prod Mgmt'!T26+'Biz Dev'!T26</f>
        <v>0</v>
      </c>
      <c r="U26" s="268">
        <f>+Sales!U26+Mktg!U26+'Prod Mgmt'!U26+'Biz Dev'!U26</f>
        <v>0</v>
      </c>
      <c r="V26" s="268">
        <f>+Sales!V26+Mktg!V26+'Prod Mgmt'!V26+'Biz Dev'!V26</f>
        <v>0</v>
      </c>
      <c r="W26" s="268">
        <f>+Sales!W26+Mktg!W26+'Prod Mgmt'!W26+'Biz Dev'!W26</f>
        <v>0</v>
      </c>
      <c r="X26" s="268">
        <f>+Sales!X26+Mktg!X26+'Prod Mgmt'!X26+'Biz Dev'!X26</f>
        <v>0</v>
      </c>
      <c r="Y26" s="268">
        <f>+Sales!Y26+Mktg!Y26+'Prod Mgmt'!Y26+'Biz Dev'!Y26</f>
        <v>0</v>
      </c>
      <c r="Z26" s="268">
        <f>+Sales!Z26+Mktg!Z26+'Prod Mgmt'!Z26+'Biz Dev'!Z26</f>
        <v>0</v>
      </c>
      <c r="AA26" s="268">
        <f>+Sales!AA26+Mktg!AA26+'Prod Mgmt'!AA26+'Biz Dev'!AA26</f>
        <v>0</v>
      </c>
      <c r="AB26" s="268">
        <f>+Sales!AB26+Mktg!AB26+'Prod Mgmt'!AB26+'Biz Dev'!AB26</f>
        <v>0</v>
      </c>
      <c r="AC26" s="268">
        <f>+Sales!AC26+Mktg!AC26+'Prod Mgmt'!AC26+'Biz Dev'!AC26</f>
        <v>0</v>
      </c>
      <c r="AD26" s="268">
        <f>+Sales!AD26+Mktg!AD26+'Prod Mgmt'!AD26+'Biz Dev'!AD26</f>
        <v>0</v>
      </c>
      <c r="AE26" s="268">
        <f>+Sales!AE26+Mktg!AE26+'Prod Mgmt'!AE26+'Biz Dev'!AE26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C27" s="154"/>
      <c r="D27" s="154"/>
      <c r="E27" s="72"/>
      <c r="F27" s="268">
        <f>+Sales!F27+Mktg!F27+'Prod Mgmt'!F27+'Biz Dev'!F27</f>
        <v>0</v>
      </c>
      <c r="G27" s="268">
        <f>+Sales!G27+Mktg!G27+'Prod Mgmt'!G27+'Biz Dev'!G27</f>
        <v>0</v>
      </c>
      <c r="H27" s="268">
        <f>+Sales!H27+Mktg!H27+'Prod Mgmt'!H27+'Biz Dev'!H27</f>
        <v>0</v>
      </c>
      <c r="I27" s="268">
        <f>+Sales!I27+Mktg!I27+'Prod Mgmt'!I27+'Biz Dev'!I27</f>
        <v>0</v>
      </c>
      <c r="J27" s="268">
        <f>+Sales!J27+Mktg!J27+'Prod Mgmt'!J27+'Biz Dev'!J27</f>
        <v>0</v>
      </c>
      <c r="K27" s="268">
        <f>+Sales!K27+Mktg!K27+'Prod Mgmt'!K27+'Biz Dev'!K27</f>
        <v>0</v>
      </c>
      <c r="L27" s="268">
        <f>+Sales!L27+Mktg!L27+'Prod Mgmt'!L27+'Biz Dev'!L27</f>
        <v>0</v>
      </c>
      <c r="M27" s="268">
        <f>+Sales!M27+Mktg!M27+'Prod Mgmt'!M27+'Biz Dev'!M27</f>
        <v>0</v>
      </c>
      <c r="N27" s="268">
        <f>+Sales!N27+Mktg!N27+'Prod Mgmt'!N27+'Biz Dev'!N27</f>
        <v>0</v>
      </c>
      <c r="O27" s="268">
        <f>+Sales!O27+Mktg!O27+'Prod Mgmt'!O27+'Biz Dev'!O27</f>
        <v>0</v>
      </c>
      <c r="P27" s="268">
        <f>+Sales!P27+Mktg!P27+'Prod Mgmt'!P27+'Biz Dev'!P27</f>
        <v>0</v>
      </c>
      <c r="Q27" s="268">
        <f>+Sales!Q27+Mktg!Q27+'Prod Mgmt'!Q27+'Biz Dev'!Q27</f>
        <v>0</v>
      </c>
      <c r="R27" s="67">
        <f>SUM(F27:Q27)</f>
        <v>0</v>
      </c>
      <c r="S27" s="270">
        <f t="shared" si="10"/>
        <v>0</v>
      </c>
      <c r="T27" s="268">
        <f>+Sales!T27+Mktg!T27+'Prod Mgmt'!T27+'Biz Dev'!T27</f>
        <v>0</v>
      </c>
      <c r="U27" s="268">
        <f>+Sales!U27+Mktg!U27+'Prod Mgmt'!U27+'Biz Dev'!U27</f>
        <v>0</v>
      </c>
      <c r="V27" s="268">
        <f>+Sales!V27+Mktg!V27+'Prod Mgmt'!V27+'Biz Dev'!V27</f>
        <v>0</v>
      </c>
      <c r="W27" s="268">
        <f>+Sales!W27+Mktg!W27+'Prod Mgmt'!W27+'Biz Dev'!W27</f>
        <v>0</v>
      </c>
      <c r="X27" s="268">
        <f>+Sales!X27+Mktg!X27+'Prod Mgmt'!X27+'Biz Dev'!X27</f>
        <v>0</v>
      </c>
      <c r="Y27" s="268">
        <f>+Sales!Y27+Mktg!Y27+'Prod Mgmt'!Y27+'Biz Dev'!Y27</f>
        <v>0</v>
      </c>
      <c r="Z27" s="268">
        <f>+Sales!Z27+Mktg!Z27+'Prod Mgmt'!Z27+'Biz Dev'!Z27</f>
        <v>0</v>
      </c>
      <c r="AA27" s="268">
        <f>+Sales!AA27+Mktg!AA27+'Prod Mgmt'!AA27+'Biz Dev'!AA27</f>
        <v>0</v>
      </c>
      <c r="AB27" s="268">
        <f>+Sales!AB27+Mktg!AB27+'Prod Mgmt'!AB27+'Biz Dev'!AB27</f>
        <v>0</v>
      </c>
      <c r="AC27" s="268">
        <f>+Sales!AC27+Mktg!AC27+'Prod Mgmt'!AC27+'Biz Dev'!AC27</f>
        <v>0</v>
      </c>
      <c r="AD27" s="268">
        <f>+Sales!AD27+Mktg!AD27+'Prod Mgmt'!AD27+'Biz Dev'!AD27</f>
        <v>0</v>
      </c>
      <c r="AE27" s="268">
        <f>+Sales!AE27+Mktg!AE27+'Prod Mgmt'!AE27+'Biz Dev'!AE27</f>
        <v>0</v>
      </c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C28" s="154"/>
      <c r="D28" s="15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si="10"/>
        <v>0</v>
      </c>
      <c r="T28" s="77">
        <f t="shared" ref="T28:AF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si="13"/>
        <v>0</v>
      </c>
      <c r="AG28" s="87">
        <f t="shared" si="11"/>
        <v>0</v>
      </c>
    </row>
    <row r="29" spans="1:33" s="62" customFormat="1">
      <c r="A29" s="76"/>
      <c r="C29" s="154"/>
      <c r="D29" s="15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C30" s="69"/>
      <c r="D30" s="69"/>
      <c r="E30" s="53"/>
      <c r="F30" s="268">
        <f>+Sales!F30+Mktg!F30+'Prod Mgmt'!F30+'Biz Dev'!F30</f>
        <v>0</v>
      </c>
      <c r="G30" s="268">
        <f>+Sales!G30+Mktg!G30+'Prod Mgmt'!G30+'Biz Dev'!G30</f>
        <v>0</v>
      </c>
      <c r="H30" s="268">
        <f>+Sales!H30+Mktg!H30+'Prod Mgmt'!H30+'Biz Dev'!H30</f>
        <v>0</v>
      </c>
      <c r="I30" s="268">
        <f>+Sales!I30+Mktg!I30+'Prod Mgmt'!I30+'Biz Dev'!I30</f>
        <v>0</v>
      </c>
      <c r="J30" s="268">
        <f>+Sales!J30+Mktg!J30+'Prod Mgmt'!J30+'Biz Dev'!J30</f>
        <v>0</v>
      </c>
      <c r="K30" s="268">
        <f>+Sales!K30+Mktg!K30+'Prod Mgmt'!K30+'Biz Dev'!K30</f>
        <v>0</v>
      </c>
      <c r="L30" s="268">
        <f>+Sales!L30+Mktg!L30+'Prod Mgmt'!L30+'Biz Dev'!L30</f>
        <v>0</v>
      </c>
      <c r="M30" s="268">
        <f>+Sales!M30+Mktg!M30+'Prod Mgmt'!M30+'Biz Dev'!M30</f>
        <v>0</v>
      </c>
      <c r="N30" s="268">
        <f>+Sales!N30+Mktg!N30+'Prod Mgmt'!N30+'Biz Dev'!N30</f>
        <v>0</v>
      </c>
      <c r="O30" s="268">
        <f>+Sales!O30+Mktg!O30+'Prod Mgmt'!O30+'Biz Dev'!O30</f>
        <v>0</v>
      </c>
      <c r="P30" s="268">
        <f>+Sales!P30+Mktg!P30+'Prod Mgmt'!P30+'Biz Dev'!P30</f>
        <v>0</v>
      </c>
      <c r="Q30" s="268">
        <f>+Sales!Q30+Mktg!Q30+'Prod Mgmt'!Q30+'Biz Dev'!Q30</f>
        <v>0</v>
      </c>
      <c r="R30" s="67">
        <f t="shared" ref="R30:R36" si="14">SUM(F30:Q30)</f>
        <v>0</v>
      </c>
      <c r="S30" s="270">
        <f t="shared" ref="S30:S37" si="15">+R30/R$87</f>
        <v>0</v>
      </c>
      <c r="T30" s="268">
        <f>+Sales!T30+Mktg!T30+'Prod Mgmt'!T30+'Biz Dev'!T30</f>
        <v>0</v>
      </c>
      <c r="U30" s="268">
        <f>+Sales!U30+Mktg!U30+'Prod Mgmt'!U30+'Biz Dev'!U30</f>
        <v>0</v>
      </c>
      <c r="V30" s="268">
        <f>+Sales!V30+Mktg!V30+'Prod Mgmt'!V30+'Biz Dev'!V30</f>
        <v>0</v>
      </c>
      <c r="W30" s="268">
        <f>+Sales!W30+Mktg!W30+'Prod Mgmt'!W30+'Biz Dev'!W30</f>
        <v>0</v>
      </c>
      <c r="X30" s="268">
        <f>+Sales!X30+Mktg!X30+'Prod Mgmt'!X30+'Biz Dev'!X30</f>
        <v>0</v>
      </c>
      <c r="Y30" s="268">
        <f>+Sales!Y30+Mktg!Y30+'Prod Mgmt'!Y30+'Biz Dev'!Y30</f>
        <v>0</v>
      </c>
      <c r="Z30" s="268">
        <f>+Sales!Z30+Mktg!Z30+'Prod Mgmt'!Z30+'Biz Dev'!Z30</f>
        <v>0</v>
      </c>
      <c r="AA30" s="268">
        <f>+Sales!AA30+Mktg!AA30+'Prod Mgmt'!AA30+'Biz Dev'!AA30</f>
        <v>0</v>
      </c>
      <c r="AB30" s="268">
        <f>+Sales!AB30+Mktg!AB30+'Prod Mgmt'!AB30+'Biz Dev'!AB30</f>
        <v>0</v>
      </c>
      <c r="AC30" s="268">
        <f>+Sales!AC30+Mktg!AC30+'Prod Mgmt'!AC30+'Biz Dev'!AC30</f>
        <v>0</v>
      </c>
      <c r="AD30" s="268">
        <f>+Sales!AD30+Mktg!AD30+'Prod Mgmt'!AD30+'Biz Dev'!AD30</f>
        <v>0</v>
      </c>
      <c r="AE30" s="268">
        <f>+Sales!AE30+Mktg!AE30+'Prod Mgmt'!AE30+'Biz Dev'!AE30</f>
        <v>0</v>
      </c>
      <c r="AF30" s="67">
        <f t="shared" ref="AF30:AF36" si="16">SUM(T30:AE30)</f>
        <v>0</v>
      </c>
      <c r="AG30" s="270">
        <f t="shared" ref="AG30:AG37" si="17">+AF30/AF$87</f>
        <v>0</v>
      </c>
    </row>
    <row r="31" spans="1:33" s="62" customFormat="1">
      <c r="A31" s="53" t="s">
        <v>34</v>
      </c>
      <c r="B31" s="53"/>
      <c r="C31" s="154"/>
      <c r="D31" s="154"/>
      <c r="E31" s="53"/>
      <c r="F31" s="268">
        <f>+Sales!F31+Mktg!F31+'Prod Mgmt'!F31+'Biz Dev'!F31</f>
        <v>0</v>
      </c>
      <c r="G31" s="268">
        <f>+Sales!G31+Mktg!G31+'Prod Mgmt'!G31+'Biz Dev'!G31</f>
        <v>0</v>
      </c>
      <c r="H31" s="268">
        <f>+Sales!H31+Mktg!H31+'Prod Mgmt'!H31+'Biz Dev'!H31</f>
        <v>0</v>
      </c>
      <c r="I31" s="268">
        <f>+Sales!I31+Mktg!I31+'Prod Mgmt'!I31+'Biz Dev'!I31</f>
        <v>0</v>
      </c>
      <c r="J31" s="268">
        <f>+Sales!J31+Mktg!J31+'Prod Mgmt'!J31+'Biz Dev'!J31</f>
        <v>0</v>
      </c>
      <c r="K31" s="268">
        <f>+Sales!K31+Mktg!K31+'Prod Mgmt'!K31+'Biz Dev'!K31</f>
        <v>0</v>
      </c>
      <c r="L31" s="268">
        <f>+Sales!L31+Mktg!L31+'Prod Mgmt'!L31+'Biz Dev'!L31</f>
        <v>0</v>
      </c>
      <c r="M31" s="268">
        <f>+Sales!M31+Mktg!M31+'Prod Mgmt'!M31+'Biz Dev'!M31</f>
        <v>0</v>
      </c>
      <c r="N31" s="268">
        <f>+Sales!N31+Mktg!N31+'Prod Mgmt'!N31+'Biz Dev'!N31</f>
        <v>0</v>
      </c>
      <c r="O31" s="268">
        <f>+Sales!O31+Mktg!O31+'Prod Mgmt'!O31+'Biz Dev'!O31</f>
        <v>0</v>
      </c>
      <c r="P31" s="268">
        <f>+Sales!P31+Mktg!P31+'Prod Mgmt'!P31+'Biz Dev'!P31</f>
        <v>0</v>
      </c>
      <c r="Q31" s="268">
        <f>+Sales!Q31+Mktg!Q31+'Prod Mgmt'!Q31+'Biz Dev'!Q31</f>
        <v>0</v>
      </c>
      <c r="R31" s="67">
        <f t="shared" si="14"/>
        <v>0</v>
      </c>
      <c r="S31" s="270">
        <f t="shared" si="15"/>
        <v>0</v>
      </c>
      <c r="T31" s="268">
        <f>+Sales!T31+Mktg!T31+'Prod Mgmt'!T31+'Biz Dev'!T31</f>
        <v>0</v>
      </c>
      <c r="U31" s="268">
        <f>+Sales!U31+Mktg!U31+'Prod Mgmt'!U31+'Biz Dev'!U31</f>
        <v>0</v>
      </c>
      <c r="V31" s="268">
        <f>+Sales!V31+Mktg!V31+'Prod Mgmt'!V31+'Biz Dev'!V31</f>
        <v>0</v>
      </c>
      <c r="W31" s="268">
        <f>+Sales!W31+Mktg!W31+'Prod Mgmt'!W31+'Biz Dev'!W31</f>
        <v>0</v>
      </c>
      <c r="X31" s="268">
        <f>+Sales!X31+Mktg!X31+'Prod Mgmt'!X31+'Biz Dev'!X31</f>
        <v>0</v>
      </c>
      <c r="Y31" s="268">
        <f>+Sales!Y31+Mktg!Y31+'Prod Mgmt'!Y31+'Biz Dev'!Y31</f>
        <v>0</v>
      </c>
      <c r="Z31" s="268">
        <f>+Sales!Z31+Mktg!Z31+'Prod Mgmt'!Z31+'Biz Dev'!Z31</f>
        <v>0</v>
      </c>
      <c r="AA31" s="268">
        <f>+Sales!AA31+Mktg!AA31+'Prod Mgmt'!AA31+'Biz Dev'!AA31</f>
        <v>0</v>
      </c>
      <c r="AB31" s="268">
        <f>+Sales!AB31+Mktg!AB31+'Prod Mgmt'!AB31+'Biz Dev'!AB31</f>
        <v>0</v>
      </c>
      <c r="AC31" s="268">
        <f>+Sales!AC31+Mktg!AC31+'Prod Mgmt'!AC31+'Biz Dev'!AC31</f>
        <v>0</v>
      </c>
      <c r="AD31" s="268">
        <f>+Sales!AD31+Mktg!AD31+'Prod Mgmt'!AD31+'Biz Dev'!AD31</f>
        <v>0</v>
      </c>
      <c r="AE31" s="268">
        <f>+Sales!AE31+Mktg!AE31+'Prod Mgmt'!AE31+'Biz Dev'!AE31</f>
        <v>0</v>
      </c>
      <c r="AF31" s="67">
        <f t="shared" si="16"/>
        <v>0</v>
      </c>
      <c r="AG31" s="270">
        <f t="shared" si="17"/>
        <v>0</v>
      </c>
    </row>
    <row r="32" spans="1:33" s="62" customFormat="1">
      <c r="A32" s="53" t="s">
        <v>35</v>
      </c>
      <c r="B32" s="53"/>
      <c r="C32" s="154"/>
      <c r="D32" s="154"/>
      <c r="E32" s="53"/>
      <c r="F32" s="268">
        <f>+Sales!F32+Mktg!F32+'Prod Mgmt'!F32+'Biz Dev'!F32</f>
        <v>0</v>
      </c>
      <c r="G32" s="268">
        <f>+Sales!G32+Mktg!G32+'Prod Mgmt'!G32+'Biz Dev'!G32</f>
        <v>0</v>
      </c>
      <c r="H32" s="268">
        <f>+Sales!H32+Mktg!H32+'Prod Mgmt'!H32+'Biz Dev'!H32</f>
        <v>0</v>
      </c>
      <c r="I32" s="268">
        <f>+Sales!I32+Mktg!I32+'Prod Mgmt'!I32+'Biz Dev'!I32</f>
        <v>0</v>
      </c>
      <c r="J32" s="268">
        <f>+Sales!J32+Mktg!J32+'Prod Mgmt'!J32+'Biz Dev'!J32</f>
        <v>0</v>
      </c>
      <c r="K32" s="268">
        <f>+Sales!K32+Mktg!K32+'Prod Mgmt'!K32+'Biz Dev'!K32</f>
        <v>0</v>
      </c>
      <c r="L32" s="268">
        <f>+Sales!L32+Mktg!L32+'Prod Mgmt'!L32+'Biz Dev'!L32</f>
        <v>0</v>
      </c>
      <c r="M32" s="268">
        <f>+Sales!M32+Mktg!M32+'Prod Mgmt'!M32+'Biz Dev'!M32</f>
        <v>0</v>
      </c>
      <c r="N32" s="268">
        <f>+Sales!N32+Mktg!N32+'Prod Mgmt'!N32+'Biz Dev'!N32</f>
        <v>0</v>
      </c>
      <c r="O32" s="268">
        <f>+Sales!O32+Mktg!O32+'Prod Mgmt'!O32+'Biz Dev'!O32</f>
        <v>0</v>
      </c>
      <c r="P32" s="268">
        <f>+Sales!P32+Mktg!P32+'Prod Mgmt'!P32+'Biz Dev'!P32</f>
        <v>0</v>
      </c>
      <c r="Q32" s="268">
        <f>+Sales!Q32+Mktg!Q32+'Prod Mgmt'!Q32+'Biz Dev'!Q32</f>
        <v>0</v>
      </c>
      <c r="R32" s="67">
        <f t="shared" si="14"/>
        <v>0</v>
      </c>
      <c r="S32" s="270">
        <f t="shared" si="15"/>
        <v>0</v>
      </c>
      <c r="T32" s="268">
        <f>+Sales!T32+Mktg!T32+'Prod Mgmt'!T32+'Biz Dev'!T32</f>
        <v>0</v>
      </c>
      <c r="U32" s="268">
        <f>+Sales!U32+Mktg!U32+'Prod Mgmt'!U32+'Biz Dev'!U32</f>
        <v>0</v>
      </c>
      <c r="V32" s="268">
        <f>+Sales!V32+Mktg!V32+'Prod Mgmt'!V32+'Biz Dev'!V32</f>
        <v>0</v>
      </c>
      <c r="W32" s="268">
        <f>+Sales!W32+Mktg!W32+'Prod Mgmt'!W32+'Biz Dev'!W32</f>
        <v>0</v>
      </c>
      <c r="X32" s="268">
        <f>+Sales!X32+Mktg!X32+'Prod Mgmt'!X32+'Biz Dev'!X32</f>
        <v>0</v>
      </c>
      <c r="Y32" s="268">
        <f>+Sales!Y32+Mktg!Y32+'Prod Mgmt'!Y32+'Biz Dev'!Y32</f>
        <v>0</v>
      </c>
      <c r="Z32" s="268">
        <f>+Sales!Z32+Mktg!Z32+'Prod Mgmt'!Z32+'Biz Dev'!Z32</f>
        <v>0</v>
      </c>
      <c r="AA32" s="268">
        <f>+Sales!AA32+Mktg!AA32+'Prod Mgmt'!AA32+'Biz Dev'!AA32</f>
        <v>0</v>
      </c>
      <c r="AB32" s="268">
        <f>+Sales!AB32+Mktg!AB32+'Prod Mgmt'!AB32+'Biz Dev'!AB32</f>
        <v>0</v>
      </c>
      <c r="AC32" s="268">
        <f>+Sales!AC32+Mktg!AC32+'Prod Mgmt'!AC32+'Biz Dev'!AC32</f>
        <v>0</v>
      </c>
      <c r="AD32" s="268">
        <f>+Sales!AD32+Mktg!AD32+'Prod Mgmt'!AD32+'Biz Dev'!AD32</f>
        <v>0</v>
      </c>
      <c r="AE32" s="268">
        <f>+Sales!AE32+Mktg!AE32+'Prod Mgmt'!AE32+'Biz Dev'!AE32</f>
        <v>0</v>
      </c>
      <c r="AF32" s="67">
        <f t="shared" si="16"/>
        <v>0</v>
      </c>
      <c r="AG32" s="270">
        <f t="shared" si="17"/>
        <v>0</v>
      </c>
    </row>
    <row r="33" spans="1:33" s="62" customFormat="1">
      <c r="A33" s="53" t="s">
        <v>36</v>
      </c>
      <c r="B33" s="53"/>
      <c r="C33" s="154"/>
      <c r="D33" s="154"/>
      <c r="E33" s="53"/>
      <c r="F33" s="268">
        <f>+Sales!F33+Mktg!F33+'Prod Mgmt'!F33+'Biz Dev'!F33</f>
        <v>0</v>
      </c>
      <c r="G33" s="268">
        <f>+Sales!G33+Mktg!G33+'Prod Mgmt'!G33+'Biz Dev'!G33</f>
        <v>0</v>
      </c>
      <c r="H33" s="268">
        <f>+Sales!H33+Mktg!H33+'Prod Mgmt'!H33+'Biz Dev'!H33</f>
        <v>0</v>
      </c>
      <c r="I33" s="268">
        <f>+Sales!I33+Mktg!I33+'Prod Mgmt'!I33+'Biz Dev'!I33</f>
        <v>0</v>
      </c>
      <c r="J33" s="268">
        <f>+Sales!J33+Mktg!J33+'Prod Mgmt'!J33+'Biz Dev'!J33</f>
        <v>0</v>
      </c>
      <c r="K33" s="268">
        <f>+Sales!K33+Mktg!K33+'Prod Mgmt'!K33+'Biz Dev'!K33</f>
        <v>0</v>
      </c>
      <c r="L33" s="268">
        <f>+Sales!L33+Mktg!L33+'Prod Mgmt'!L33+'Biz Dev'!L33</f>
        <v>0</v>
      </c>
      <c r="M33" s="268">
        <f>+Sales!M33+Mktg!M33+'Prod Mgmt'!M33+'Biz Dev'!M33</f>
        <v>0</v>
      </c>
      <c r="N33" s="268">
        <f>+Sales!N33+Mktg!N33+'Prod Mgmt'!N33+'Biz Dev'!N33</f>
        <v>0</v>
      </c>
      <c r="O33" s="268">
        <f>+Sales!O33+Mktg!O33+'Prod Mgmt'!O33+'Biz Dev'!O33</f>
        <v>0</v>
      </c>
      <c r="P33" s="268">
        <f>+Sales!P33+Mktg!P33+'Prod Mgmt'!P33+'Biz Dev'!P33</f>
        <v>0</v>
      </c>
      <c r="Q33" s="268">
        <f>+Sales!Q33+Mktg!Q33+'Prod Mgmt'!Q33+'Biz Dev'!Q33</f>
        <v>0</v>
      </c>
      <c r="R33" s="67">
        <f t="shared" si="14"/>
        <v>0</v>
      </c>
      <c r="S33" s="270">
        <f t="shared" si="15"/>
        <v>0</v>
      </c>
      <c r="T33" s="268">
        <f>+Sales!T33+Mktg!T33+'Prod Mgmt'!T33+'Biz Dev'!T33</f>
        <v>0</v>
      </c>
      <c r="U33" s="268">
        <f>+Sales!U33+Mktg!U33+'Prod Mgmt'!U33+'Biz Dev'!U33</f>
        <v>0</v>
      </c>
      <c r="V33" s="268">
        <f>+Sales!V33+Mktg!V33+'Prod Mgmt'!V33+'Biz Dev'!V33</f>
        <v>0</v>
      </c>
      <c r="W33" s="268">
        <f>+Sales!W33+Mktg!W33+'Prod Mgmt'!W33+'Biz Dev'!W33</f>
        <v>0</v>
      </c>
      <c r="X33" s="268">
        <f>+Sales!X33+Mktg!X33+'Prod Mgmt'!X33+'Biz Dev'!X33</f>
        <v>0</v>
      </c>
      <c r="Y33" s="268">
        <f>+Sales!Y33+Mktg!Y33+'Prod Mgmt'!Y33+'Biz Dev'!Y33</f>
        <v>0</v>
      </c>
      <c r="Z33" s="268">
        <f>+Sales!Z33+Mktg!Z33+'Prod Mgmt'!Z33+'Biz Dev'!Z33</f>
        <v>0</v>
      </c>
      <c r="AA33" s="268">
        <f>+Sales!AA33+Mktg!AA33+'Prod Mgmt'!AA33+'Biz Dev'!AA33</f>
        <v>0</v>
      </c>
      <c r="AB33" s="268">
        <f>+Sales!AB33+Mktg!AB33+'Prod Mgmt'!AB33+'Biz Dev'!AB33</f>
        <v>0</v>
      </c>
      <c r="AC33" s="268">
        <f>+Sales!AC33+Mktg!AC33+'Prod Mgmt'!AC33+'Biz Dev'!AC33</f>
        <v>0</v>
      </c>
      <c r="AD33" s="268">
        <f>+Sales!AD33+Mktg!AD33+'Prod Mgmt'!AD33+'Biz Dev'!AD33</f>
        <v>0</v>
      </c>
      <c r="AE33" s="268">
        <f>+Sales!AE33+Mktg!AE33+'Prod Mgmt'!AE33+'Biz Dev'!AE33</f>
        <v>0</v>
      </c>
      <c r="AF33" s="67">
        <f t="shared" si="16"/>
        <v>0</v>
      </c>
      <c r="AG33" s="270">
        <f t="shared" si="17"/>
        <v>0</v>
      </c>
    </row>
    <row r="34" spans="1:33" s="62" customFormat="1">
      <c r="A34" s="53" t="s">
        <v>37</v>
      </c>
      <c r="B34" s="53"/>
      <c r="C34" s="154"/>
      <c r="D34" s="154"/>
      <c r="E34" s="53"/>
      <c r="F34" s="268">
        <f>+Sales!F34+Mktg!F34+'Prod Mgmt'!F34+'Biz Dev'!F34</f>
        <v>0</v>
      </c>
      <c r="G34" s="268">
        <f>+Sales!G34+Mktg!G34+'Prod Mgmt'!G34+'Biz Dev'!G34</f>
        <v>0</v>
      </c>
      <c r="H34" s="268">
        <f>+Sales!H34+Mktg!H34+'Prod Mgmt'!H34+'Biz Dev'!H34</f>
        <v>0</v>
      </c>
      <c r="I34" s="268">
        <f>+Sales!I34+Mktg!I34+'Prod Mgmt'!I34+'Biz Dev'!I34</f>
        <v>0</v>
      </c>
      <c r="J34" s="268">
        <f>+Sales!J34+Mktg!J34+'Prod Mgmt'!J34+'Biz Dev'!J34</f>
        <v>0</v>
      </c>
      <c r="K34" s="268">
        <f>+Sales!K34+Mktg!K34+'Prod Mgmt'!K34+'Biz Dev'!K34</f>
        <v>0</v>
      </c>
      <c r="L34" s="268">
        <f>+Sales!L34+Mktg!L34+'Prod Mgmt'!L34+'Biz Dev'!L34</f>
        <v>0</v>
      </c>
      <c r="M34" s="268">
        <f>+Sales!M34+Mktg!M34+'Prod Mgmt'!M34+'Biz Dev'!M34</f>
        <v>0</v>
      </c>
      <c r="N34" s="268">
        <f>+Sales!N34+Mktg!N34+'Prod Mgmt'!N34+'Biz Dev'!N34</f>
        <v>0</v>
      </c>
      <c r="O34" s="268">
        <f>+Sales!O34+Mktg!O34+'Prod Mgmt'!O34+'Biz Dev'!O34</f>
        <v>0</v>
      </c>
      <c r="P34" s="268">
        <f>+Sales!P34+Mktg!P34+'Prod Mgmt'!P34+'Biz Dev'!P34</f>
        <v>0</v>
      </c>
      <c r="Q34" s="268">
        <f>+Sales!Q34+Mktg!Q34+'Prod Mgmt'!Q34+'Biz Dev'!Q34</f>
        <v>0</v>
      </c>
      <c r="R34" s="67">
        <f t="shared" si="14"/>
        <v>0</v>
      </c>
      <c r="S34" s="270">
        <f t="shared" si="15"/>
        <v>0</v>
      </c>
      <c r="T34" s="268">
        <f>+Sales!T34+Mktg!T34+'Prod Mgmt'!T34+'Biz Dev'!T34</f>
        <v>0</v>
      </c>
      <c r="U34" s="268">
        <f>+Sales!U34+Mktg!U34+'Prod Mgmt'!U34+'Biz Dev'!U34</f>
        <v>0</v>
      </c>
      <c r="V34" s="268">
        <f>+Sales!V34+Mktg!V34+'Prod Mgmt'!V34+'Biz Dev'!V34</f>
        <v>0</v>
      </c>
      <c r="W34" s="268">
        <f>+Sales!W34+Mktg!W34+'Prod Mgmt'!W34+'Biz Dev'!W34</f>
        <v>0</v>
      </c>
      <c r="X34" s="268">
        <f>+Sales!X34+Mktg!X34+'Prod Mgmt'!X34+'Biz Dev'!X34</f>
        <v>0</v>
      </c>
      <c r="Y34" s="268">
        <f>+Sales!Y34+Mktg!Y34+'Prod Mgmt'!Y34+'Biz Dev'!Y34</f>
        <v>0</v>
      </c>
      <c r="Z34" s="268">
        <f>+Sales!Z34+Mktg!Z34+'Prod Mgmt'!Z34+'Biz Dev'!Z34</f>
        <v>0</v>
      </c>
      <c r="AA34" s="268">
        <f>+Sales!AA34+Mktg!AA34+'Prod Mgmt'!AA34+'Biz Dev'!AA34</f>
        <v>0</v>
      </c>
      <c r="AB34" s="268">
        <f>+Sales!AB34+Mktg!AB34+'Prod Mgmt'!AB34+'Biz Dev'!AB34</f>
        <v>0</v>
      </c>
      <c r="AC34" s="268">
        <f>+Sales!AC34+Mktg!AC34+'Prod Mgmt'!AC34+'Biz Dev'!AC34</f>
        <v>0</v>
      </c>
      <c r="AD34" s="268">
        <f>+Sales!AD34+Mktg!AD34+'Prod Mgmt'!AD34+'Biz Dev'!AD34</f>
        <v>0</v>
      </c>
      <c r="AE34" s="268">
        <f>+Sales!AE34+Mktg!AE34+'Prod Mgmt'!AE34+'Biz Dev'!AE34</f>
        <v>0</v>
      </c>
      <c r="AF34" s="67">
        <f t="shared" si="16"/>
        <v>0</v>
      </c>
      <c r="AG34" s="270">
        <f t="shared" si="17"/>
        <v>0</v>
      </c>
    </row>
    <row r="35" spans="1:33" s="62" customFormat="1">
      <c r="A35" s="53" t="s">
        <v>38</v>
      </c>
      <c r="B35" s="53"/>
      <c r="C35" s="154"/>
      <c r="D35" s="154"/>
      <c r="E35" s="53"/>
      <c r="F35" s="268">
        <f>+Sales!F35+Mktg!F35+'Prod Mgmt'!F35+'Biz Dev'!F35</f>
        <v>0</v>
      </c>
      <c r="G35" s="268">
        <f>+Sales!G35+Mktg!G35+'Prod Mgmt'!G35+'Biz Dev'!G35</f>
        <v>0</v>
      </c>
      <c r="H35" s="268">
        <f>+Sales!H35+Mktg!H35+'Prod Mgmt'!H35+'Biz Dev'!H35</f>
        <v>0</v>
      </c>
      <c r="I35" s="268">
        <f>+Sales!I35+Mktg!I35+'Prod Mgmt'!I35+'Biz Dev'!I35</f>
        <v>0</v>
      </c>
      <c r="J35" s="268">
        <f>+Sales!J35+Mktg!J35+'Prod Mgmt'!J35+'Biz Dev'!J35</f>
        <v>0</v>
      </c>
      <c r="K35" s="268">
        <f>+Sales!K35+Mktg!K35+'Prod Mgmt'!K35+'Biz Dev'!K35</f>
        <v>0</v>
      </c>
      <c r="L35" s="268">
        <f>+Sales!L35+Mktg!L35+'Prod Mgmt'!L35+'Biz Dev'!L35</f>
        <v>0</v>
      </c>
      <c r="M35" s="268">
        <f>+Sales!M35+Mktg!M35+'Prod Mgmt'!M35+'Biz Dev'!M35</f>
        <v>0</v>
      </c>
      <c r="N35" s="268">
        <f>+Sales!N35+Mktg!N35+'Prod Mgmt'!N35+'Biz Dev'!N35</f>
        <v>0</v>
      </c>
      <c r="O35" s="268">
        <f>+Sales!O35+Mktg!O35+'Prod Mgmt'!O35+'Biz Dev'!O35</f>
        <v>0</v>
      </c>
      <c r="P35" s="268">
        <f>+Sales!P35+Mktg!P35+'Prod Mgmt'!P35+'Biz Dev'!P35</f>
        <v>0</v>
      </c>
      <c r="Q35" s="268">
        <f>+Sales!Q35+Mktg!Q35+'Prod Mgmt'!Q35+'Biz Dev'!Q35</f>
        <v>0</v>
      </c>
      <c r="R35" s="67">
        <f t="shared" si="14"/>
        <v>0</v>
      </c>
      <c r="S35" s="270">
        <f t="shared" si="15"/>
        <v>0</v>
      </c>
      <c r="T35" s="268">
        <f>+Sales!T35+Mktg!T35+'Prod Mgmt'!T35+'Biz Dev'!T35</f>
        <v>0</v>
      </c>
      <c r="U35" s="268">
        <f>+Sales!U35+Mktg!U35+'Prod Mgmt'!U35+'Biz Dev'!U35</f>
        <v>0</v>
      </c>
      <c r="V35" s="268">
        <f>+Sales!V35+Mktg!V35+'Prod Mgmt'!V35+'Biz Dev'!V35</f>
        <v>0</v>
      </c>
      <c r="W35" s="268">
        <f>+Sales!W35+Mktg!W35+'Prod Mgmt'!W35+'Biz Dev'!W35</f>
        <v>0</v>
      </c>
      <c r="X35" s="268">
        <f>+Sales!X35+Mktg!X35+'Prod Mgmt'!X35+'Biz Dev'!X35</f>
        <v>0</v>
      </c>
      <c r="Y35" s="268">
        <f>+Sales!Y35+Mktg!Y35+'Prod Mgmt'!Y35+'Biz Dev'!Y35</f>
        <v>0</v>
      </c>
      <c r="Z35" s="268">
        <f>+Sales!Z35+Mktg!Z35+'Prod Mgmt'!Z35+'Biz Dev'!Z35</f>
        <v>0</v>
      </c>
      <c r="AA35" s="268">
        <f>+Sales!AA35+Mktg!AA35+'Prod Mgmt'!AA35+'Biz Dev'!AA35</f>
        <v>0</v>
      </c>
      <c r="AB35" s="268">
        <f>+Sales!AB35+Mktg!AB35+'Prod Mgmt'!AB35+'Biz Dev'!AB35</f>
        <v>0</v>
      </c>
      <c r="AC35" s="268">
        <f>+Sales!AC35+Mktg!AC35+'Prod Mgmt'!AC35+'Biz Dev'!AC35</f>
        <v>0</v>
      </c>
      <c r="AD35" s="268">
        <f>+Sales!AD35+Mktg!AD35+'Prod Mgmt'!AD35+'Biz Dev'!AD35</f>
        <v>0</v>
      </c>
      <c r="AE35" s="268">
        <f>+Sales!AE35+Mktg!AE35+'Prod Mgmt'!AE35+'Biz Dev'!AE35</f>
        <v>0</v>
      </c>
      <c r="AF35" s="67">
        <f t="shared" si="16"/>
        <v>0</v>
      </c>
      <c r="AG35" s="270">
        <f t="shared" si="17"/>
        <v>0</v>
      </c>
    </row>
    <row r="36" spans="1:33" s="62" customFormat="1">
      <c r="A36" s="53" t="s">
        <v>39</v>
      </c>
      <c r="B36" s="53"/>
      <c r="C36" s="154"/>
      <c r="D36" s="154"/>
      <c r="E36" s="53"/>
      <c r="F36" s="268">
        <f>+Sales!F36+Mktg!F36+'Prod Mgmt'!F36+'Biz Dev'!F36</f>
        <v>0</v>
      </c>
      <c r="G36" s="268">
        <f>+Sales!G36+Mktg!G36+'Prod Mgmt'!G36+'Biz Dev'!G36</f>
        <v>0</v>
      </c>
      <c r="H36" s="268">
        <f>+Sales!H36+Mktg!H36+'Prod Mgmt'!H36+'Biz Dev'!H36</f>
        <v>0</v>
      </c>
      <c r="I36" s="268">
        <f>+Sales!I36+Mktg!I36+'Prod Mgmt'!I36+'Biz Dev'!I36</f>
        <v>0</v>
      </c>
      <c r="J36" s="268">
        <f>+Sales!J36+Mktg!J36+'Prod Mgmt'!J36+'Biz Dev'!J36</f>
        <v>0</v>
      </c>
      <c r="K36" s="268">
        <f>+Sales!K36+Mktg!K36+'Prod Mgmt'!K36+'Biz Dev'!K36</f>
        <v>0</v>
      </c>
      <c r="L36" s="268">
        <f>+Sales!L36+Mktg!L36+'Prod Mgmt'!L36+'Biz Dev'!L36</f>
        <v>0</v>
      </c>
      <c r="M36" s="268">
        <f>+Sales!M36+Mktg!M36+'Prod Mgmt'!M36+'Biz Dev'!M36</f>
        <v>0</v>
      </c>
      <c r="N36" s="268">
        <f>+Sales!N36+Mktg!N36+'Prod Mgmt'!N36+'Biz Dev'!N36</f>
        <v>0</v>
      </c>
      <c r="O36" s="268">
        <f>+Sales!O36+Mktg!O36+'Prod Mgmt'!O36+'Biz Dev'!O36</f>
        <v>0</v>
      </c>
      <c r="P36" s="268">
        <f>+Sales!P36+Mktg!P36+'Prod Mgmt'!P36+'Biz Dev'!P36</f>
        <v>0</v>
      </c>
      <c r="Q36" s="268">
        <f>+Sales!Q36+Mktg!Q36+'Prod Mgmt'!Q36+'Biz Dev'!Q36</f>
        <v>0</v>
      </c>
      <c r="R36" s="67">
        <f t="shared" si="14"/>
        <v>0</v>
      </c>
      <c r="S36" s="270">
        <f t="shared" si="15"/>
        <v>0</v>
      </c>
      <c r="T36" s="268">
        <f>+Sales!T36+Mktg!T36+'Prod Mgmt'!T36+'Biz Dev'!T36</f>
        <v>0</v>
      </c>
      <c r="U36" s="268">
        <f>+Sales!U36+Mktg!U36+'Prod Mgmt'!U36+'Biz Dev'!U36</f>
        <v>0</v>
      </c>
      <c r="V36" s="268">
        <f>+Sales!V36+Mktg!V36+'Prod Mgmt'!V36+'Biz Dev'!V36</f>
        <v>0</v>
      </c>
      <c r="W36" s="268">
        <f>+Sales!W36+Mktg!W36+'Prod Mgmt'!W36+'Biz Dev'!W36</f>
        <v>0</v>
      </c>
      <c r="X36" s="268">
        <f>+Sales!X36+Mktg!X36+'Prod Mgmt'!X36+'Biz Dev'!X36</f>
        <v>0</v>
      </c>
      <c r="Y36" s="268">
        <f>+Sales!Y36+Mktg!Y36+'Prod Mgmt'!Y36+'Biz Dev'!Y36</f>
        <v>0</v>
      </c>
      <c r="Z36" s="268">
        <f>+Sales!Z36+Mktg!Z36+'Prod Mgmt'!Z36+'Biz Dev'!Z36</f>
        <v>0</v>
      </c>
      <c r="AA36" s="268">
        <f>+Sales!AA36+Mktg!AA36+'Prod Mgmt'!AA36+'Biz Dev'!AA36</f>
        <v>0</v>
      </c>
      <c r="AB36" s="268">
        <f>+Sales!AB36+Mktg!AB36+'Prod Mgmt'!AB36+'Biz Dev'!AB36</f>
        <v>0</v>
      </c>
      <c r="AC36" s="268">
        <f>+Sales!AC36+Mktg!AC36+'Prod Mgmt'!AC36+'Biz Dev'!AC36</f>
        <v>0</v>
      </c>
      <c r="AD36" s="268">
        <f>+Sales!AD36+Mktg!AD36+'Prod Mgmt'!AD36+'Biz Dev'!AD36</f>
        <v>0</v>
      </c>
      <c r="AE36" s="268">
        <f>+Sales!AE36+Mktg!AE36+'Prod Mgmt'!AE36+'Biz Dev'!AE36</f>
        <v>0</v>
      </c>
      <c r="AF36" s="67">
        <f t="shared" si="16"/>
        <v>0</v>
      </c>
      <c r="AG36" s="270">
        <f t="shared" si="17"/>
        <v>0</v>
      </c>
    </row>
    <row r="37" spans="1:33" s="62" customFormat="1">
      <c r="A37" s="76" t="s">
        <v>40</v>
      </c>
      <c r="C37" s="66"/>
      <c r="D37" s="66"/>
      <c r="F37" s="84">
        <f t="shared" ref="F37:R37" si="18">SUM(F30:F36)</f>
        <v>0</v>
      </c>
      <c r="G37" s="84">
        <f t="shared" si="18"/>
        <v>0</v>
      </c>
      <c r="H37" s="84">
        <f t="shared" si="18"/>
        <v>0</v>
      </c>
      <c r="I37" s="84">
        <f t="shared" si="18"/>
        <v>0</v>
      </c>
      <c r="J37" s="84">
        <f t="shared" si="18"/>
        <v>0</v>
      </c>
      <c r="K37" s="84">
        <f t="shared" si="18"/>
        <v>0</v>
      </c>
      <c r="L37" s="84">
        <f t="shared" si="18"/>
        <v>0</v>
      </c>
      <c r="M37" s="84">
        <f t="shared" si="18"/>
        <v>0</v>
      </c>
      <c r="N37" s="84">
        <f t="shared" si="18"/>
        <v>0</v>
      </c>
      <c r="O37" s="84">
        <f t="shared" si="18"/>
        <v>0</v>
      </c>
      <c r="P37" s="84">
        <f t="shared" si="18"/>
        <v>0</v>
      </c>
      <c r="Q37" s="84">
        <f t="shared" si="18"/>
        <v>0</v>
      </c>
      <c r="R37" s="84">
        <f t="shared" si="18"/>
        <v>0</v>
      </c>
      <c r="S37" s="87">
        <f t="shared" si="15"/>
        <v>0</v>
      </c>
      <c r="T37" s="84">
        <f t="shared" ref="T37:AF37" si="19">SUM(T30:T36)</f>
        <v>0</v>
      </c>
      <c r="U37" s="84">
        <f t="shared" si="19"/>
        <v>0</v>
      </c>
      <c r="V37" s="84">
        <f t="shared" si="19"/>
        <v>0</v>
      </c>
      <c r="W37" s="84">
        <f t="shared" si="19"/>
        <v>0</v>
      </c>
      <c r="X37" s="84">
        <f t="shared" si="19"/>
        <v>0</v>
      </c>
      <c r="Y37" s="84">
        <f t="shared" si="19"/>
        <v>0</v>
      </c>
      <c r="Z37" s="84">
        <f t="shared" si="19"/>
        <v>0</v>
      </c>
      <c r="AA37" s="84">
        <f t="shared" si="19"/>
        <v>0</v>
      </c>
      <c r="AB37" s="84">
        <f t="shared" si="19"/>
        <v>0</v>
      </c>
      <c r="AC37" s="84">
        <f t="shared" si="19"/>
        <v>0</v>
      </c>
      <c r="AD37" s="84">
        <f t="shared" si="19"/>
        <v>0</v>
      </c>
      <c r="AE37" s="84">
        <f t="shared" si="19"/>
        <v>0</v>
      </c>
      <c r="AF37" s="84">
        <f t="shared" si="19"/>
        <v>0</v>
      </c>
      <c r="AG37" s="87">
        <f t="shared" si="17"/>
        <v>0</v>
      </c>
    </row>
    <row r="38" spans="1:33" s="62" customFormat="1">
      <c r="A38" s="76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53"/>
      <c r="C39" s="154"/>
      <c r="D39" s="154"/>
      <c r="E39" s="53"/>
      <c r="F39" s="268">
        <f>+Sales!F39+Mktg!F39+'Prod Mgmt'!F39+'Biz Dev'!F39</f>
        <v>0</v>
      </c>
      <c r="G39" s="268">
        <f>+Sales!G39+Mktg!G39+'Prod Mgmt'!G39+'Biz Dev'!G39</f>
        <v>0</v>
      </c>
      <c r="H39" s="268">
        <f>+Sales!H39+Mktg!H39+'Prod Mgmt'!H39+'Biz Dev'!H39</f>
        <v>0</v>
      </c>
      <c r="I39" s="268">
        <f>+Sales!I39+Mktg!I39+'Prod Mgmt'!I39+'Biz Dev'!I39</f>
        <v>0</v>
      </c>
      <c r="J39" s="268">
        <f>+Sales!J39+Mktg!J39+'Prod Mgmt'!J39+'Biz Dev'!J39</f>
        <v>0</v>
      </c>
      <c r="K39" s="268">
        <f>+Sales!K39+Mktg!K39+'Prod Mgmt'!K39+'Biz Dev'!K39</f>
        <v>0</v>
      </c>
      <c r="L39" s="268">
        <f>+Sales!L39+Mktg!L39+'Prod Mgmt'!L39+'Biz Dev'!L39</f>
        <v>0</v>
      </c>
      <c r="M39" s="268">
        <f>+Sales!M39+Mktg!M39+'Prod Mgmt'!M39+'Biz Dev'!M39</f>
        <v>0</v>
      </c>
      <c r="N39" s="268">
        <f>+Sales!N39+Mktg!N39+'Prod Mgmt'!N39+'Biz Dev'!N39</f>
        <v>0</v>
      </c>
      <c r="O39" s="268">
        <f>+Sales!O39+Mktg!O39+'Prod Mgmt'!O39+'Biz Dev'!O39</f>
        <v>0</v>
      </c>
      <c r="P39" s="268">
        <f>+Sales!P39+Mktg!P39+'Prod Mgmt'!P39+'Biz Dev'!P39</f>
        <v>0</v>
      </c>
      <c r="Q39" s="268">
        <f>+Sales!Q39+Mktg!Q39+'Prod Mgmt'!Q39+'Biz Dev'!Q39</f>
        <v>0</v>
      </c>
      <c r="R39" s="67">
        <f t="shared" ref="R39:R56" si="20">SUM(F39:Q39)</f>
        <v>0</v>
      </c>
      <c r="S39" s="270">
        <f t="shared" ref="S39:S50" si="21">+R39/R$87</f>
        <v>0</v>
      </c>
      <c r="T39" s="268">
        <f>+Sales!T39+Mktg!T39+'Prod Mgmt'!T39+'Biz Dev'!T39</f>
        <v>0</v>
      </c>
      <c r="U39" s="268">
        <f>+Sales!U39+Mktg!U39+'Prod Mgmt'!U39+'Biz Dev'!U39</f>
        <v>0</v>
      </c>
      <c r="V39" s="268">
        <f>+Sales!V39+Mktg!V39+'Prod Mgmt'!V39+'Biz Dev'!V39</f>
        <v>0</v>
      </c>
      <c r="W39" s="268">
        <f>+Sales!W39+Mktg!W39+'Prod Mgmt'!W39+'Biz Dev'!W39</f>
        <v>0</v>
      </c>
      <c r="X39" s="268">
        <f>+Sales!X39+Mktg!X39+'Prod Mgmt'!X39+'Biz Dev'!X39</f>
        <v>0</v>
      </c>
      <c r="Y39" s="268">
        <f>+Sales!Y39+Mktg!Y39+'Prod Mgmt'!Y39+'Biz Dev'!Y39</f>
        <v>0</v>
      </c>
      <c r="Z39" s="268">
        <f>+Sales!Z39+Mktg!Z39+'Prod Mgmt'!Z39+'Biz Dev'!Z39</f>
        <v>0</v>
      </c>
      <c r="AA39" s="268">
        <f>+Sales!AA39+Mktg!AA39+'Prod Mgmt'!AA39+'Biz Dev'!AA39</f>
        <v>0</v>
      </c>
      <c r="AB39" s="268">
        <f>+Sales!AB39+Mktg!AB39+'Prod Mgmt'!AB39+'Biz Dev'!AB39</f>
        <v>0</v>
      </c>
      <c r="AC39" s="268">
        <f>+Sales!AC39+Mktg!AC39+'Prod Mgmt'!AC39+'Biz Dev'!AC39</f>
        <v>0</v>
      </c>
      <c r="AD39" s="268">
        <f>+Sales!AD39+Mktg!AD39+'Prod Mgmt'!AD39+'Biz Dev'!AD39</f>
        <v>0</v>
      </c>
      <c r="AE39" s="268">
        <f>+Sales!AE39+Mktg!AE39+'Prod Mgmt'!AE39+'Biz Dev'!AE39</f>
        <v>0</v>
      </c>
      <c r="AF39" s="67">
        <f t="shared" ref="AF39:AF56" si="22">SUM(T39:AE39)</f>
        <v>0</v>
      </c>
      <c r="AG39" s="270">
        <f t="shared" ref="AG39:AG55" si="23">+AF39/AF$87</f>
        <v>0</v>
      </c>
    </row>
    <row r="40" spans="1:33" s="62" customFormat="1">
      <c r="A40" s="327" t="s">
        <v>134</v>
      </c>
      <c r="B40" s="53"/>
      <c r="C40" s="154"/>
      <c r="D40" s="154"/>
      <c r="E40" s="53"/>
      <c r="F40" s="268">
        <f>+Sales!F40+Mktg!F40+'Prod Mgmt'!F40+'Biz Dev'!F40</f>
        <v>0</v>
      </c>
      <c r="G40" s="268">
        <f>+Sales!G40+Mktg!G40+'Prod Mgmt'!G40+'Biz Dev'!G40</f>
        <v>0</v>
      </c>
      <c r="H40" s="268">
        <f>+Sales!H40+Mktg!H40+'Prod Mgmt'!H40+'Biz Dev'!H40</f>
        <v>0</v>
      </c>
      <c r="I40" s="268">
        <f>+Sales!I40+Mktg!I40+'Prod Mgmt'!I40+'Biz Dev'!I40</f>
        <v>0</v>
      </c>
      <c r="J40" s="268">
        <f>+Sales!J40+Mktg!J40+'Prod Mgmt'!J40+'Biz Dev'!J40</f>
        <v>0</v>
      </c>
      <c r="K40" s="268">
        <f>+Sales!K40+Mktg!K40+'Prod Mgmt'!K40+'Biz Dev'!K40</f>
        <v>0</v>
      </c>
      <c r="L40" s="268">
        <f>+Sales!L40+Mktg!L40+'Prod Mgmt'!L40+'Biz Dev'!L40</f>
        <v>0</v>
      </c>
      <c r="M40" s="268">
        <f>+Sales!M40+Mktg!M40+'Prod Mgmt'!M40+'Biz Dev'!M40</f>
        <v>0</v>
      </c>
      <c r="N40" s="268">
        <f>+Sales!N40+Mktg!N40+'Prod Mgmt'!N40+'Biz Dev'!N40</f>
        <v>0</v>
      </c>
      <c r="O40" s="268">
        <f>+Sales!O40+Mktg!O40+'Prod Mgmt'!O40+'Biz Dev'!O40</f>
        <v>0</v>
      </c>
      <c r="P40" s="268">
        <f>+Sales!P40+Mktg!P40+'Prod Mgmt'!P40+'Biz Dev'!P40</f>
        <v>0</v>
      </c>
      <c r="Q40" s="268">
        <f>+Sales!Q40+Mktg!Q40+'Prod Mgmt'!Q40+'Biz Dev'!Q40</f>
        <v>0</v>
      </c>
      <c r="R40" s="67">
        <f t="shared" si="20"/>
        <v>0</v>
      </c>
      <c r="S40" s="270">
        <f t="shared" si="21"/>
        <v>0</v>
      </c>
      <c r="T40" s="268">
        <f>+Sales!T40+Mktg!T40+'Prod Mgmt'!T40+'Biz Dev'!T40</f>
        <v>0</v>
      </c>
      <c r="U40" s="268">
        <f>+Sales!U40+Mktg!U40+'Prod Mgmt'!U40+'Biz Dev'!U40</f>
        <v>0</v>
      </c>
      <c r="V40" s="268">
        <f>+Sales!V40+Mktg!V40+'Prod Mgmt'!V40+'Biz Dev'!V40</f>
        <v>0</v>
      </c>
      <c r="W40" s="268">
        <f>+Sales!W40+Mktg!W40+'Prod Mgmt'!W40+'Biz Dev'!W40</f>
        <v>0</v>
      </c>
      <c r="X40" s="268">
        <f>+Sales!X40+Mktg!X40+'Prod Mgmt'!X40+'Biz Dev'!X40</f>
        <v>0</v>
      </c>
      <c r="Y40" s="268">
        <f>+Sales!Y40+Mktg!Y40+'Prod Mgmt'!Y40+'Biz Dev'!Y40</f>
        <v>0</v>
      </c>
      <c r="Z40" s="268">
        <f>+Sales!Z40+Mktg!Z40+'Prod Mgmt'!Z40+'Biz Dev'!Z40</f>
        <v>0</v>
      </c>
      <c r="AA40" s="268">
        <f>+Sales!AA40+Mktg!AA40+'Prod Mgmt'!AA40+'Biz Dev'!AA40</f>
        <v>0</v>
      </c>
      <c r="AB40" s="268">
        <f>+Sales!AB40+Mktg!AB40+'Prod Mgmt'!AB40+'Biz Dev'!AB40</f>
        <v>0</v>
      </c>
      <c r="AC40" s="268">
        <f>+Sales!AC40+Mktg!AC40+'Prod Mgmt'!AC40+'Biz Dev'!AC40</f>
        <v>0</v>
      </c>
      <c r="AD40" s="268">
        <f>+Sales!AD40+Mktg!AD40+'Prod Mgmt'!AD40+'Biz Dev'!AD40</f>
        <v>0</v>
      </c>
      <c r="AE40" s="268">
        <f>+Sales!AE40+Mktg!AE40+'Prod Mgmt'!AE40+'Biz Dev'!AE40</f>
        <v>0</v>
      </c>
      <c r="AF40" s="67">
        <f t="shared" si="22"/>
        <v>0</v>
      </c>
      <c r="AG40" s="270">
        <f t="shared" si="23"/>
        <v>0</v>
      </c>
    </row>
    <row r="41" spans="1:33" s="62" customFormat="1">
      <c r="A41" s="327" t="s">
        <v>135</v>
      </c>
      <c r="B41" s="53"/>
      <c r="C41" s="154"/>
      <c r="D41" s="154"/>
      <c r="E41" s="53"/>
      <c r="F41" s="268">
        <f>+Sales!F41+Mktg!F41+'Prod Mgmt'!F41+'Biz Dev'!F41</f>
        <v>0</v>
      </c>
      <c r="G41" s="268">
        <f>+Sales!G41+Mktg!G41+'Prod Mgmt'!G41+'Biz Dev'!G41</f>
        <v>0</v>
      </c>
      <c r="H41" s="268">
        <f>+Sales!H41+Mktg!H41+'Prod Mgmt'!H41+'Biz Dev'!H41</f>
        <v>0</v>
      </c>
      <c r="I41" s="268">
        <f>+Sales!I41+Mktg!I41+'Prod Mgmt'!I41+'Biz Dev'!I41</f>
        <v>0</v>
      </c>
      <c r="J41" s="268">
        <f>+Sales!J41+Mktg!J41+'Prod Mgmt'!J41+'Biz Dev'!J41</f>
        <v>0</v>
      </c>
      <c r="K41" s="268">
        <f>+Sales!K41+Mktg!K41+'Prod Mgmt'!K41+'Biz Dev'!K41</f>
        <v>0</v>
      </c>
      <c r="L41" s="268">
        <f>+Sales!L41+Mktg!L41+'Prod Mgmt'!L41+'Biz Dev'!L41</f>
        <v>0</v>
      </c>
      <c r="M41" s="268">
        <f>+Sales!M41+Mktg!M41+'Prod Mgmt'!M41+'Biz Dev'!M41</f>
        <v>0</v>
      </c>
      <c r="N41" s="268">
        <f>+Sales!N41+Mktg!N41+'Prod Mgmt'!N41+'Biz Dev'!N41</f>
        <v>0</v>
      </c>
      <c r="O41" s="268">
        <f>+Sales!O41+Mktg!O41+'Prod Mgmt'!O41+'Biz Dev'!O41</f>
        <v>0</v>
      </c>
      <c r="P41" s="268">
        <f>+Sales!P41+Mktg!P41+'Prod Mgmt'!P41+'Biz Dev'!P41</f>
        <v>0</v>
      </c>
      <c r="Q41" s="268">
        <f>+Sales!Q41+Mktg!Q41+'Prod Mgmt'!Q41+'Biz Dev'!Q41</f>
        <v>0</v>
      </c>
      <c r="R41" s="67">
        <f t="shared" si="20"/>
        <v>0</v>
      </c>
      <c r="S41" s="270">
        <f t="shared" si="21"/>
        <v>0</v>
      </c>
      <c r="T41" s="268">
        <f>+Sales!T41+Mktg!T41+'Prod Mgmt'!T41+'Biz Dev'!T41</f>
        <v>0</v>
      </c>
      <c r="U41" s="268">
        <f>+Sales!U41+Mktg!U41+'Prod Mgmt'!U41+'Biz Dev'!U41</f>
        <v>0</v>
      </c>
      <c r="V41" s="268">
        <f>+Sales!V41+Mktg!V41+'Prod Mgmt'!V41+'Biz Dev'!V41</f>
        <v>0</v>
      </c>
      <c r="W41" s="268">
        <f>+Sales!W41+Mktg!W41+'Prod Mgmt'!W41+'Biz Dev'!W41</f>
        <v>0</v>
      </c>
      <c r="X41" s="268">
        <f>+Sales!X41+Mktg!X41+'Prod Mgmt'!X41+'Biz Dev'!X41</f>
        <v>0</v>
      </c>
      <c r="Y41" s="268">
        <f>+Sales!Y41+Mktg!Y41+'Prod Mgmt'!Y41+'Biz Dev'!Y41</f>
        <v>0</v>
      </c>
      <c r="Z41" s="268">
        <f>+Sales!Z41+Mktg!Z41+'Prod Mgmt'!Z41+'Biz Dev'!Z41</f>
        <v>0</v>
      </c>
      <c r="AA41" s="268">
        <f>+Sales!AA41+Mktg!AA41+'Prod Mgmt'!AA41+'Biz Dev'!AA41</f>
        <v>0</v>
      </c>
      <c r="AB41" s="268">
        <f>+Sales!AB41+Mktg!AB41+'Prod Mgmt'!AB41+'Biz Dev'!AB41</f>
        <v>0</v>
      </c>
      <c r="AC41" s="268">
        <f>+Sales!AC41+Mktg!AC41+'Prod Mgmt'!AC41+'Biz Dev'!AC41</f>
        <v>0</v>
      </c>
      <c r="AD41" s="268">
        <f>+Sales!AD41+Mktg!AD41+'Prod Mgmt'!AD41+'Biz Dev'!AD41</f>
        <v>0</v>
      </c>
      <c r="AE41" s="268">
        <f>+Sales!AE41+Mktg!AE41+'Prod Mgmt'!AE41+'Biz Dev'!AE41</f>
        <v>0</v>
      </c>
      <c r="AF41" s="67">
        <f t="shared" si="22"/>
        <v>0</v>
      </c>
      <c r="AG41" s="270">
        <f t="shared" si="23"/>
        <v>0</v>
      </c>
    </row>
    <row r="42" spans="1:33" s="62" customFormat="1">
      <c r="A42" s="327" t="s">
        <v>136</v>
      </c>
      <c r="B42" s="53"/>
      <c r="C42" s="154"/>
      <c r="D42" s="154"/>
      <c r="E42" s="53"/>
      <c r="F42" s="268">
        <f>+Sales!F42+Mktg!F42+'Prod Mgmt'!F42+'Biz Dev'!F42</f>
        <v>0</v>
      </c>
      <c r="G42" s="268">
        <f>+Sales!G42+Mktg!G42+'Prod Mgmt'!G42+'Biz Dev'!G42</f>
        <v>0</v>
      </c>
      <c r="H42" s="268">
        <f>+Sales!H42+Mktg!H42+'Prod Mgmt'!H42+'Biz Dev'!H42</f>
        <v>0</v>
      </c>
      <c r="I42" s="268">
        <f>+Sales!I42+Mktg!I42+'Prod Mgmt'!I42+'Biz Dev'!I42</f>
        <v>0</v>
      </c>
      <c r="J42" s="268">
        <f>+Sales!J42+Mktg!J42+'Prod Mgmt'!J42+'Biz Dev'!J42</f>
        <v>0</v>
      </c>
      <c r="K42" s="268">
        <f>+Sales!K42+Mktg!K42+'Prod Mgmt'!K42+'Biz Dev'!K42</f>
        <v>0</v>
      </c>
      <c r="L42" s="268">
        <f>+Sales!L42+Mktg!L42+'Prod Mgmt'!L42+'Biz Dev'!L42</f>
        <v>0</v>
      </c>
      <c r="M42" s="268">
        <f>+Sales!M42+Mktg!M42+'Prod Mgmt'!M42+'Biz Dev'!M42</f>
        <v>0</v>
      </c>
      <c r="N42" s="268">
        <f>+Sales!N42+Mktg!N42+'Prod Mgmt'!N42+'Biz Dev'!N42</f>
        <v>0</v>
      </c>
      <c r="O42" s="268">
        <f>+Sales!O42+Mktg!O42+'Prod Mgmt'!O42+'Biz Dev'!O42</f>
        <v>0</v>
      </c>
      <c r="P42" s="268">
        <f>+Sales!P42+Mktg!P42+'Prod Mgmt'!P42+'Biz Dev'!P42</f>
        <v>0</v>
      </c>
      <c r="Q42" s="268">
        <f>+Sales!Q42+Mktg!Q42+'Prod Mgmt'!Q42+'Biz Dev'!Q42</f>
        <v>0</v>
      </c>
      <c r="R42" s="67">
        <f t="shared" si="20"/>
        <v>0</v>
      </c>
      <c r="S42" s="270">
        <f t="shared" si="21"/>
        <v>0</v>
      </c>
      <c r="T42" s="268">
        <f>+Sales!T42+Mktg!T42+'Prod Mgmt'!T42+'Biz Dev'!T42</f>
        <v>0</v>
      </c>
      <c r="U42" s="268">
        <f>+Sales!U42+Mktg!U42+'Prod Mgmt'!U42+'Biz Dev'!U42</f>
        <v>0</v>
      </c>
      <c r="V42" s="268">
        <f>+Sales!V42+Mktg!V42+'Prod Mgmt'!V42+'Biz Dev'!V42</f>
        <v>0</v>
      </c>
      <c r="W42" s="268">
        <f>+Sales!W42+Mktg!W42+'Prod Mgmt'!W42+'Biz Dev'!W42</f>
        <v>0</v>
      </c>
      <c r="X42" s="268">
        <f>+Sales!X42+Mktg!X42+'Prod Mgmt'!X42+'Biz Dev'!X42</f>
        <v>0</v>
      </c>
      <c r="Y42" s="268">
        <f>+Sales!Y42+Mktg!Y42+'Prod Mgmt'!Y42+'Biz Dev'!Y42</f>
        <v>0</v>
      </c>
      <c r="Z42" s="268">
        <f>+Sales!Z42+Mktg!Z42+'Prod Mgmt'!Z42+'Biz Dev'!Z42</f>
        <v>0</v>
      </c>
      <c r="AA42" s="268">
        <f>+Sales!AA42+Mktg!AA42+'Prod Mgmt'!AA42+'Biz Dev'!AA42</f>
        <v>0</v>
      </c>
      <c r="AB42" s="268">
        <f>+Sales!AB42+Mktg!AB42+'Prod Mgmt'!AB42+'Biz Dev'!AB42</f>
        <v>0</v>
      </c>
      <c r="AC42" s="268">
        <f>+Sales!AC42+Mktg!AC42+'Prod Mgmt'!AC42+'Biz Dev'!AC42</f>
        <v>0</v>
      </c>
      <c r="AD42" s="268">
        <f>+Sales!AD42+Mktg!AD42+'Prod Mgmt'!AD42+'Biz Dev'!AD42</f>
        <v>0</v>
      </c>
      <c r="AE42" s="268">
        <f>+Sales!AE42+Mktg!AE42+'Prod Mgmt'!AE42+'Biz Dev'!AE42</f>
        <v>0</v>
      </c>
      <c r="AF42" s="67">
        <f t="shared" si="22"/>
        <v>0</v>
      </c>
      <c r="AG42" s="270">
        <f t="shared" si="23"/>
        <v>0</v>
      </c>
    </row>
    <row r="43" spans="1:33" s="62" customFormat="1">
      <c r="A43" s="327" t="s">
        <v>137</v>
      </c>
      <c r="B43" s="53"/>
      <c r="C43" s="154"/>
      <c r="D43" s="154"/>
      <c r="E43" s="53"/>
      <c r="F43" s="268">
        <f>+Sales!F43+Mktg!F43+'Prod Mgmt'!F43+'Biz Dev'!F43</f>
        <v>0</v>
      </c>
      <c r="G43" s="268">
        <f>+Sales!G43+Mktg!G43+'Prod Mgmt'!G43+'Biz Dev'!G43</f>
        <v>0</v>
      </c>
      <c r="H43" s="268">
        <f>+Sales!H43+Mktg!H43+'Prod Mgmt'!H43+'Biz Dev'!H43</f>
        <v>0</v>
      </c>
      <c r="I43" s="268">
        <f>+Sales!I43+Mktg!I43+'Prod Mgmt'!I43+'Biz Dev'!I43</f>
        <v>0</v>
      </c>
      <c r="J43" s="268">
        <f>+Sales!J43+Mktg!J43+'Prod Mgmt'!J43+'Biz Dev'!J43</f>
        <v>0</v>
      </c>
      <c r="K43" s="268">
        <f>+Sales!K43+Mktg!K43+'Prod Mgmt'!K43+'Biz Dev'!K43</f>
        <v>0</v>
      </c>
      <c r="L43" s="268">
        <f>+Sales!L43+Mktg!L43+'Prod Mgmt'!L43+'Biz Dev'!L43</f>
        <v>0</v>
      </c>
      <c r="M43" s="268">
        <f>+Sales!M43+Mktg!M43+'Prod Mgmt'!M43+'Biz Dev'!M43</f>
        <v>0</v>
      </c>
      <c r="N43" s="268">
        <f>+Sales!N43+Mktg!N43+'Prod Mgmt'!N43+'Biz Dev'!N43</f>
        <v>0</v>
      </c>
      <c r="O43" s="268">
        <f>+Sales!O43+Mktg!O43+'Prod Mgmt'!O43+'Biz Dev'!O43</f>
        <v>0</v>
      </c>
      <c r="P43" s="268">
        <f>+Sales!P43+Mktg!P43+'Prod Mgmt'!P43+'Biz Dev'!P43</f>
        <v>0</v>
      </c>
      <c r="Q43" s="268">
        <f>+Sales!Q43+Mktg!Q43+'Prod Mgmt'!Q43+'Biz Dev'!Q43</f>
        <v>0</v>
      </c>
      <c r="R43" s="67">
        <f t="shared" si="20"/>
        <v>0</v>
      </c>
      <c r="S43" s="65">
        <f t="shared" si="21"/>
        <v>0</v>
      </c>
      <c r="T43" s="268">
        <f>+Sales!T43+Mktg!T43+'Prod Mgmt'!T43+'Biz Dev'!T43</f>
        <v>0</v>
      </c>
      <c r="U43" s="268">
        <f>+Sales!U43+Mktg!U43+'Prod Mgmt'!U43+'Biz Dev'!U43</f>
        <v>0</v>
      </c>
      <c r="V43" s="268">
        <f>+Sales!V43+Mktg!V43+'Prod Mgmt'!V43+'Biz Dev'!V43</f>
        <v>0</v>
      </c>
      <c r="W43" s="268">
        <f>+Sales!W43+Mktg!W43+'Prod Mgmt'!W43+'Biz Dev'!W43</f>
        <v>0</v>
      </c>
      <c r="X43" s="268">
        <f>+Sales!X43+Mktg!X43+'Prod Mgmt'!X43+'Biz Dev'!X43</f>
        <v>0</v>
      </c>
      <c r="Y43" s="268">
        <f>+Sales!Y43+Mktg!Y43+'Prod Mgmt'!Y43+'Biz Dev'!Y43</f>
        <v>0</v>
      </c>
      <c r="Z43" s="268">
        <f>+Sales!Z43+Mktg!Z43+'Prod Mgmt'!Z43+'Biz Dev'!Z43</f>
        <v>0</v>
      </c>
      <c r="AA43" s="268">
        <f>+Sales!AA43+Mktg!AA43+'Prod Mgmt'!AA43+'Biz Dev'!AA43</f>
        <v>0</v>
      </c>
      <c r="AB43" s="268">
        <f>+Sales!AB43+Mktg!AB43+'Prod Mgmt'!AB43+'Biz Dev'!AB43</f>
        <v>0</v>
      </c>
      <c r="AC43" s="268">
        <f>+Sales!AC43+Mktg!AC43+'Prod Mgmt'!AC43+'Biz Dev'!AC43</f>
        <v>0</v>
      </c>
      <c r="AD43" s="268">
        <f>+Sales!AD43+Mktg!AD43+'Prod Mgmt'!AD43+'Biz Dev'!AD43</f>
        <v>0</v>
      </c>
      <c r="AE43" s="268">
        <f>+Sales!AE43+Mktg!AE43+'Prod Mgmt'!AE43+'Biz Dev'!AE43</f>
        <v>0</v>
      </c>
      <c r="AF43" s="67">
        <f t="shared" si="22"/>
        <v>0</v>
      </c>
      <c r="AG43" s="65">
        <f t="shared" si="23"/>
        <v>0</v>
      </c>
    </row>
    <row r="44" spans="1:33" s="62" customFormat="1">
      <c r="A44" s="327" t="s">
        <v>138</v>
      </c>
      <c r="B44" s="53"/>
      <c r="C44" s="154"/>
      <c r="D44" s="154"/>
      <c r="E44" s="53"/>
      <c r="F44" s="268">
        <f>+Sales!F44+Mktg!F44+'Prod Mgmt'!F44+'Biz Dev'!F44</f>
        <v>0</v>
      </c>
      <c r="G44" s="268">
        <f>+Sales!G44+Mktg!G44+'Prod Mgmt'!G44+'Biz Dev'!G44</f>
        <v>0</v>
      </c>
      <c r="H44" s="268">
        <f>+Sales!H44+Mktg!H44+'Prod Mgmt'!H44+'Biz Dev'!H44</f>
        <v>0</v>
      </c>
      <c r="I44" s="268">
        <f>+Sales!I44+Mktg!I44+'Prod Mgmt'!I44+'Biz Dev'!I44</f>
        <v>0</v>
      </c>
      <c r="J44" s="268">
        <f>+Sales!J44+Mktg!J44+'Prod Mgmt'!J44+'Biz Dev'!J44</f>
        <v>0</v>
      </c>
      <c r="K44" s="268">
        <f>+Sales!K44+Mktg!K44+'Prod Mgmt'!K44+'Biz Dev'!K44</f>
        <v>0</v>
      </c>
      <c r="L44" s="268">
        <f>+Sales!L44+Mktg!L44+'Prod Mgmt'!L44+'Biz Dev'!L44</f>
        <v>0</v>
      </c>
      <c r="M44" s="268">
        <f>+Sales!M44+Mktg!M44+'Prod Mgmt'!M44+'Biz Dev'!M44</f>
        <v>0</v>
      </c>
      <c r="N44" s="268">
        <f>+Sales!N44+Mktg!N44+'Prod Mgmt'!N44+'Biz Dev'!N44</f>
        <v>0</v>
      </c>
      <c r="O44" s="268">
        <f>+Sales!O44+Mktg!O44+'Prod Mgmt'!O44+'Biz Dev'!O44</f>
        <v>0</v>
      </c>
      <c r="P44" s="268">
        <f>+Sales!P44+Mktg!P44+'Prod Mgmt'!P44+'Biz Dev'!P44</f>
        <v>0</v>
      </c>
      <c r="Q44" s="268">
        <f>+Sales!Q44+Mktg!Q44+'Prod Mgmt'!Q44+'Biz Dev'!Q44</f>
        <v>0</v>
      </c>
      <c r="R44" s="67">
        <f t="shared" si="20"/>
        <v>0</v>
      </c>
      <c r="S44" s="270">
        <f t="shared" si="21"/>
        <v>0</v>
      </c>
      <c r="T44" s="268">
        <f>+Sales!T44+Mktg!T44+'Prod Mgmt'!T44+'Biz Dev'!T44</f>
        <v>0</v>
      </c>
      <c r="U44" s="268">
        <f>+Sales!U44+Mktg!U44+'Prod Mgmt'!U44+'Biz Dev'!U44</f>
        <v>0</v>
      </c>
      <c r="V44" s="268">
        <f>+Sales!V44+Mktg!V44+'Prod Mgmt'!V44+'Biz Dev'!V44</f>
        <v>0</v>
      </c>
      <c r="W44" s="268">
        <f>+Sales!W44+Mktg!W44+'Prod Mgmt'!W44+'Biz Dev'!W44</f>
        <v>0</v>
      </c>
      <c r="X44" s="268">
        <f>+Sales!X44+Mktg!X44+'Prod Mgmt'!X44+'Biz Dev'!X44</f>
        <v>0</v>
      </c>
      <c r="Y44" s="268">
        <f>+Sales!Y44+Mktg!Y44+'Prod Mgmt'!Y44+'Biz Dev'!Y44</f>
        <v>0</v>
      </c>
      <c r="Z44" s="268">
        <f>+Sales!Z44+Mktg!Z44+'Prod Mgmt'!Z44+'Biz Dev'!Z44</f>
        <v>0</v>
      </c>
      <c r="AA44" s="268">
        <f>+Sales!AA44+Mktg!AA44+'Prod Mgmt'!AA44+'Biz Dev'!AA44</f>
        <v>0</v>
      </c>
      <c r="AB44" s="268">
        <f>+Sales!AB44+Mktg!AB44+'Prod Mgmt'!AB44+'Biz Dev'!AB44</f>
        <v>0</v>
      </c>
      <c r="AC44" s="268">
        <f>+Sales!AC44+Mktg!AC44+'Prod Mgmt'!AC44+'Biz Dev'!AC44</f>
        <v>0</v>
      </c>
      <c r="AD44" s="268">
        <f>+Sales!AD44+Mktg!AD44+'Prod Mgmt'!AD44+'Biz Dev'!AD44</f>
        <v>0</v>
      </c>
      <c r="AE44" s="268">
        <f>+Sales!AE44+Mktg!AE44+'Prod Mgmt'!AE44+'Biz Dev'!AE44</f>
        <v>0</v>
      </c>
      <c r="AF44" s="67">
        <f t="shared" si="22"/>
        <v>0</v>
      </c>
      <c r="AG44" s="270">
        <f t="shared" si="23"/>
        <v>0</v>
      </c>
    </row>
    <row r="45" spans="1:33" s="62" customFormat="1">
      <c r="A45" s="327" t="s">
        <v>139</v>
      </c>
      <c r="B45" s="53"/>
      <c r="C45" s="279"/>
      <c r="D45" s="279"/>
      <c r="E45" s="53"/>
      <c r="F45" s="268">
        <f>+Sales!F45+Mktg!F45+'Prod Mgmt'!F45+'Biz Dev'!F45</f>
        <v>0</v>
      </c>
      <c r="G45" s="268">
        <f>+Sales!G45+Mktg!G45+'Prod Mgmt'!G45+'Biz Dev'!G45</f>
        <v>0</v>
      </c>
      <c r="H45" s="268">
        <f>+Sales!H45+Mktg!H45+'Prod Mgmt'!H45+'Biz Dev'!H45</f>
        <v>0</v>
      </c>
      <c r="I45" s="268">
        <f>+Sales!I45+Mktg!I45+'Prod Mgmt'!I45+'Biz Dev'!I45</f>
        <v>0</v>
      </c>
      <c r="J45" s="268">
        <f>+Sales!J45+Mktg!J45+'Prod Mgmt'!J45+'Biz Dev'!J45</f>
        <v>0</v>
      </c>
      <c r="K45" s="268">
        <f>+Sales!K45+Mktg!K45+'Prod Mgmt'!K45+'Biz Dev'!K45</f>
        <v>0</v>
      </c>
      <c r="L45" s="268">
        <f>+Sales!L45+Mktg!L45+'Prod Mgmt'!L45+'Biz Dev'!L45</f>
        <v>0</v>
      </c>
      <c r="M45" s="268">
        <f>+Sales!M45+Mktg!M45+'Prod Mgmt'!M45+'Biz Dev'!M45</f>
        <v>0</v>
      </c>
      <c r="N45" s="268">
        <f>+Sales!N45+Mktg!N45+'Prod Mgmt'!N45+'Biz Dev'!N45</f>
        <v>0</v>
      </c>
      <c r="O45" s="268">
        <f>+Sales!O45+Mktg!O45+'Prod Mgmt'!O45+'Biz Dev'!O45</f>
        <v>0</v>
      </c>
      <c r="P45" s="268">
        <f>+Sales!P45+Mktg!P45+'Prod Mgmt'!P45+'Biz Dev'!P45</f>
        <v>0</v>
      </c>
      <c r="Q45" s="268">
        <f>+Sales!Q45+Mktg!Q45+'Prod Mgmt'!Q45+'Biz Dev'!Q45</f>
        <v>0</v>
      </c>
      <c r="R45" s="67">
        <f t="shared" si="20"/>
        <v>0</v>
      </c>
      <c r="S45" s="270">
        <f t="shared" si="21"/>
        <v>0</v>
      </c>
      <c r="T45" s="268">
        <f>+Sales!T45+Mktg!T45+'Prod Mgmt'!T45+'Biz Dev'!T45</f>
        <v>0</v>
      </c>
      <c r="U45" s="268">
        <f>+Sales!U45+Mktg!U45+'Prod Mgmt'!U45+'Biz Dev'!U45</f>
        <v>0</v>
      </c>
      <c r="V45" s="268">
        <f>+Sales!V45+Mktg!V45+'Prod Mgmt'!V45+'Biz Dev'!V45</f>
        <v>0</v>
      </c>
      <c r="W45" s="268">
        <f>+Sales!W45+Mktg!W45+'Prod Mgmt'!W45+'Biz Dev'!W45</f>
        <v>0</v>
      </c>
      <c r="X45" s="268">
        <f>+Sales!X45+Mktg!X45+'Prod Mgmt'!X45+'Biz Dev'!X45</f>
        <v>0</v>
      </c>
      <c r="Y45" s="268">
        <f>+Sales!Y45+Mktg!Y45+'Prod Mgmt'!Y45+'Biz Dev'!Y45</f>
        <v>0</v>
      </c>
      <c r="Z45" s="268">
        <f>+Sales!Z45+Mktg!Z45+'Prod Mgmt'!Z45+'Biz Dev'!Z45</f>
        <v>0</v>
      </c>
      <c r="AA45" s="268">
        <f>+Sales!AA45+Mktg!AA45+'Prod Mgmt'!AA45+'Biz Dev'!AA45</f>
        <v>0</v>
      </c>
      <c r="AB45" s="268">
        <f>+Sales!AB45+Mktg!AB45+'Prod Mgmt'!AB45+'Biz Dev'!AB45</f>
        <v>0</v>
      </c>
      <c r="AC45" s="268">
        <f>+Sales!AC45+Mktg!AC45+'Prod Mgmt'!AC45+'Biz Dev'!AC45</f>
        <v>0</v>
      </c>
      <c r="AD45" s="268">
        <f>+Sales!AD45+Mktg!AD45+'Prod Mgmt'!AD45+'Biz Dev'!AD45</f>
        <v>0</v>
      </c>
      <c r="AE45" s="268">
        <f>+Sales!AE45+Mktg!AE45+'Prod Mgmt'!AE45+'Biz Dev'!AE45</f>
        <v>0</v>
      </c>
      <c r="AF45" s="67">
        <f t="shared" si="22"/>
        <v>0</v>
      </c>
      <c r="AG45" s="270">
        <f t="shared" si="23"/>
        <v>0</v>
      </c>
    </row>
    <row r="46" spans="1:33" s="62" customFormat="1">
      <c r="A46" s="327" t="s">
        <v>527</v>
      </c>
      <c r="B46" s="53"/>
      <c r="C46" s="279"/>
      <c r="D46" s="279"/>
      <c r="E46" s="53"/>
      <c r="F46" s="268">
        <f>+Sales!F46+Mktg!F46+'Prod Mgmt'!F46+'Biz Dev'!F46</f>
        <v>0</v>
      </c>
      <c r="G46" s="268">
        <f>+Sales!G46+Mktg!G46+'Prod Mgmt'!G46+'Biz Dev'!G46</f>
        <v>0</v>
      </c>
      <c r="H46" s="268">
        <f>+Sales!H46+Mktg!H46+'Prod Mgmt'!H46+'Biz Dev'!H46</f>
        <v>0</v>
      </c>
      <c r="I46" s="268">
        <f>+Sales!I46+Mktg!I46+'Prod Mgmt'!I46+'Biz Dev'!I46</f>
        <v>0</v>
      </c>
      <c r="J46" s="268">
        <f>+Sales!J46+Mktg!J46+'Prod Mgmt'!J46+'Biz Dev'!J46</f>
        <v>0</v>
      </c>
      <c r="K46" s="268">
        <f>+Sales!K46+Mktg!K46+'Prod Mgmt'!K46+'Biz Dev'!K46</f>
        <v>0</v>
      </c>
      <c r="L46" s="268">
        <f>+Sales!L46+Mktg!L46+'Prod Mgmt'!L46+'Biz Dev'!L46</f>
        <v>1000</v>
      </c>
      <c r="M46" s="268">
        <f>+Sales!M46+Mktg!M46+'Prod Mgmt'!M46+'Biz Dev'!M46</f>
        <v>1000</v>
      </c>
      <c r="N46" s="268">
        <f>+Sales!N46+Mktg!N46+'Prod Mgmt'!N46+'Biz Dev'!N46</f>
        <v>1000</v>
      </c>
      <c r="O46" s="268">
        <f>+Sales!O46+Mktg!O46+'Prod Mgmt'!O46+'Biz Dev'!O46</f>
        <v>1000</v>
      </c>
      <c r="P46" s="268">
        <f>+Sales!P46+Mktg!P46+'Prod Mgmt'!P46+'Biz Dev'!P46</f>
        <v>1000</v>
      </c>
      <c r="Q46" s="268">
        <f>+Sales!Q46+Mktg!Q46+'Prod Mgmt'!Q46+'Biz Dev'!Q46</f>
        <v>1000</v>
      </c>
      <c r="R46" s="67">
        <f t="shared" si="20"/>
        <v>6000</v>
      </c>
      <c r="S46" s="270">
        <f t="shared" si="21"/>
        <v>3.4254444871039146E-2</v>
      </c>
      <c r="T46" s="268">
        <f>+Sales!T46+Mktg!T46+'Prod Mgmt'!T46+'Biz Dev'!T46</f>
        <v>2000</v>
      </c>
      <c r="U46" s="268">
        <f>+Sales!U46+Mktg!U46+'Prod Mgmt'!U46+'Biz Dev'!U46</f>
        <v>2000</v>
      </c>
      <c r="V46" s="268">
        <f>+Sales!V46+Mktg!V46+'Prod Mgmt'!V46+'Biz Dev'!V46</f>
        <v>2000</v>
      </c>
      <c r="W46" s="268">
        <f>+Sales!W46+Mktg!W46+'Prod Mgmt'!W46+'Biz Dev'!W46</f>
        <v>2000</v>
      </c>
      <c r="X46" s="268">
        <f>+Sales!X46+Mktg!X46+'Prod Mgmt'!X46+'Biz Dev'!X46</f>
        <v>2000</v>
      </c>
      <c r="Y46" s="268">
        <f>+Sales!Y46+Mktg!Y46+'Prod Mgmt'!Y46+'Biz Dev'!Y46</f>
        <v>2000</v>
      </c>
      <c r="Z46" s="268">
        <f>+Sales!Z46+Mktg!Z46+'Prod Mgmt'!Z46+'Biz Dev'!Z46</f>
        <v>2000</v>
      </c>
      <c r="AA46" s="268">
        <f>+Sales!AA46+Mktg!AA46+'Prod Mgmt'!AA46+'Biz Dev'!AA46</f>
        <v>2000</v>
      </c>
      <c r="AB46" s="268">
        <f>+Sales!AB46+Mktg!AB46+'Prod Mgmt'!AB46+'Biz Dev'!AB46</f>
        <v>2000</v>
      </c>
      <c r="AC46" s="268">
        <f>+Sales!AC46+Mktg!AC46+'Prod Mgmt'!AC46+'Biz Dev'!AC46</f>
        <v>2000</v>
      </c>
      <c r="AD46" s="268">
        <f>+Sales!AD46+Mktg!AD46+'Prod Mgmt'!AD46+'Biz Dev'!AD46</f>
        <v>2000</v>
      </c>
      <c r="AE46" s="268">
        <f>+Sales!AE46+Mktg!AE46+'Prod Mgmt'!AE46+'Biz Dev'!AE46</f>
        <v>2000</v>
      </c>
      <c r="AF46" s="67">
        <f t="shared" si="22"/>
        <v>24000</v>
      </c>
      <c r="AG46" s="270">
        <f t="shared" si="23"/>
        <v>2.9128190968667853E-2</v>
      </c>
    </row>
    <row r="47" spans="1:33" s="62" customFormat="1">
      <c r="A47" s="328" t="s">
        <v>141</v>
      </c>
      <c r="B47" s="53"/>
      <c r="C47" s="279"/>
      <c r="D47" s="279"/>
      <c r="E47" s="53"/>
      <c r="F47" s="268">
        <f>+Sales!F47+Mktg!F47+'Prod Mgmt'!F47+'Biz Dev'!F47</f>
        <v>0</v>
      </c>
      <c r="G47" s="268">
        <f>+Sales!G47+Mktg!G47+'Prod Mgmt'!G47+'Biz Dev'!G47</f>
        <v>0</v>
      </c>
      <c r="H47" s="268">
        <f>+Sales!H47+Mktg!H47+'Prod Mgmt'!H47+'Biz Dev'!H47</f>
        <v>0</v>
      </c>
      <c r="I47" s="268">
        <f>+Sales!I47+Mktg!I47+'Prod Mgmt'!I47+'Biz Dev'!I47</f>
        <v>0</v>
      </c>
      <c r="J47" s="268">
        <f>+Sales!J47+Mktg!J47+'Prod Mgmt'!J47+'Biz Dev'!J47</f>
        <v>0</v>
      </c>
      <c r="K47" s="268">
        <f>+Sales!K47+Mktg!K47+'Prod Mgmt'!K47+'Biz Dev'!K47</f>
        <v>0</v>
      </c>
      <c r="L47" s="268">
        <f>+Sales!L47+Mktg!L47+'Prod Mgmt'!L47+'Biz Dev'!L47</f>
        <v>0</v>
      </c>
      <c r="M47" s="268">
        <f>+Sales!M47+Mktg!M47+'Prod Mgmt'!M47+'Biz Dev'!M47</f>
        <v>0</v>
      </c>
      <c r="N47" s="268">
        <f>+Sales!N47+Mktg!N47+'Prod Mgmt'!N47+'Biz Dev'!N47</f>
        <v>0</v>
      </c>
      <c r="O47" s="268">
        <f>+Sales!O47+Mktg!O47+'Prod Mgmt'!O47+'Biz Dev'!O47</f>
        <v>0</v>
      </c>
      <c r="P47" s="268">
        <f>+Sales!P47+Mktg!P47+'Prod Mgmt'!P47+'Biz Dev'!P47</f>
        <v>0</v>
      </c>
      <c r="Q47" s="268">
        <f>+Sales!Q47+Mktg!Q47+'Prod Mgmt'!Q47+'Biz Dev'!Q47</f>
        <v>0</v>
      </c>
      <c r="R47" s="67">
        <f t="shared" si="20"/>
        <v>0</v>
      </c>
      <c r="S47" s="270">
        <f t="shared" si="21"/>
        <v>0</v>
      </c>
      <c r="T47" s="268">
        <f>+Sales!T47+Mktg!T47+'Prod Mgmt'!T47+'Biz Dev'!T47</f>
        <v>0</v>
      </c>
      <c r="U47" s="268">
        <f>+Sales!U47+Mktg!U47+'Prod Mgmt'!U47+'Biz Dev'!U47</f>
        <v>0</v>
      </c>
      <c r="V47" s="268">
        <f>+Sales!V47+Mktg!V47+'Prod Mgmt'!V47+'Biz Dev'!V47</f>
        <v>0</v>
      </c>
      <c r="W47" s="268">
        <f>+Sales!W47+Mktg!W47+'Prod Mgmt'!W47+'Biz Dev'!W47</f>
        <v>0</v>
      </c>
      <c r="X47" s="268">
        <f>+Sales!X47+Mktg!X47+'Prod Mgmt'!X47+'Biz Dev'!X47</f>
        <v>0</v>
      </c>
      <c r="Y47" s="268">
        <f>+Sales!Y47+Mktg!Y47+'Prod Mgmt'!Y47+'Biz Dev'!Y47</f>
        <v>0</v>
      </c>
      <c r="Z47" s="268">
        <f>+Sales!Z47+Mktg!Z47+'Prod Mgmt'!Z47+'Biz Dev'!Z47</f>
        <v>0</v>
      </c>
      <c r="AA47" s="268">
        <f>+Sales!AA47+Mktg!AA47+'Prod Mgmt'!AA47+'Biz Dev'!AA47</f>
        <v>0</v>
      </c>
      <c r="AB47" s="268">
        <f>+Sales!AB47+Mktg!AB47+'Prod Mgmt'!AB47+'Biz Dev'!AB47</f>
        <v>0</v>
      </c>
      <c r="AC47" s="268">
        <f>+Sales!AC47+Mktg!AC47+'Prod Mgmt'!AC47+'Biz Dev'!AC47</f>
        <v>0</v>
      </c>
      <c r="AD47" s="268">
        <f>+Sales!AD47+Mktg!AD47+'Prod Mgmt'!AD47+'Biz Dev'!AD47</f>
        <v>0</v>
      </c>
      <c r="AE47" s="268">
        <f>+Sales!AE47+Mktg!AE47+'Prod Mgmt'!AE47+'Biz Dev'!AE47</f>
        <v>0</v>
      </c>
      <c r="AF47" s="67">
        <f t="shared" si="22"/>
        <v>0</v>
      </c>
      <c r="AG47" s="270">
        <f t="shared" si="23"/>
        <v>0</v>
      </c>
    </row>
    <row r="48" spans="1:33" s="62" customFormat="1">
      <c r="A48" s="326" t="s">
        <v>41</v>
      </c>
      <c r="B48" s="53"/>
      <c r="C48" s="279"/>
      <c r="D48" s="279"/>
      <c r="E48" s="53"/>
      <c r="F48" s="268">
        <f>+Sales!F48+Mktg!F48+'Prod Mgmt'!F48+'Biz Dev'!F48</f>
        <v>0</v>
      </c>
      <c r="G48" s="268">
        <f>+Sales!G48+Mktg!G48+'Prod Mgmt'!G48+'Biz Dev'!G48</f>
        <v>0</v>
      </c>
      <c r="H48" s="268">
        <f>+Sales!H48+Mktg!H48+'Prod Mgmt'!H48+'Biz Dev'!H48</f>
        <v>0</v>
      </c>
      <c r="I48" s="268">
        <f>+Sales!I48+Mktg!I48+'Prod Mgmt'!I48+'Biz Dev'!I48</f>
        <v>0</v>
      </c>
      <c r="J48" s="268">
        <f>+Sales!J48+Mktg!J48+'Prod Mgmt'!J48+'Biz Dev'!J48</f>
        <v>0</v>
      </c>
      <c r="K48" s="268">
        <f>+Sales!K48+Mktg!K48+'Prod Mgmt'!K48+'Biz Dev'!K48</f>
        <v>0</v>
      </c>
      <c r="L48" s="268">
        <f>+Sales!L48+Mktg!L48+'Prod Mgmt'!L48+'Biz Dev'!L48</f>
        <v>0</v>
      </c>
      <c r="M48" s="268">
        <f>+Sales!M48+Mktg!M48+'Prod Mgmt'!M48+'Biz Dev'!M48</f>
        <v>0</v>
      </c>
      <c r="N48" s="268">
        <f>+Sales!N48+Mktg!N48+'Prod Mgmt'!N48+'Biz Dev'!N48</f>
        <v>0</v>
      </c>
      <c r="O48" s="268">
        <f>+Sales!O48+Mktg!O48+'Prod Mgmt'!O48+'Biz Dev'!O48</f>
        <v>0</v>
      </c>
      <c r="P48" s="268">
        <f>+Sales!P48+Mktg!P48+'Prod Mgmt'!P48+'Biz Dev'!P48</f>
        <v>0</v>
      </c>
      <c r="Q48" s="268">
        <f>+Sales!Q48+Mktg!Q48+'Prod Mgmt'!Q48+'Biz Dev'!Q48</f>
        <v>0</v>
      </c>
      <c r="R48" s="67">
        <f t="shared" si="20"/>
        <v>0</v>
      </c>
      <c r="S48" s="270">
        <f t="shared" si="21"/>
        <v>0</v>
      </c>
      <c r="T48" s="268">
        <f>+Sales!T48+Mktg!T48+'Prod Mgmt'!T48+'Biz Dev'!T48</f>
        <v>0</v>
      </c>
      <c r="U48" s="268">
        <f>+Sales!U48+Mktg!U48+'Prod Mgmt'!U48+'Biz Dev'!U48</f>
        <v>0</v>
      </c>
      <c r="V48" s="268">
        <f>+Sales!V48+Mktg!V48+'Prod Mgmt'!V48+'Biz Dev'!V48</f>
        <v>0</v>
      </c>
      <c r="W48" s="268">
        <f>+Sales!W48+Mktg!W48+'Prod Mgmt'!W48+'Biz Dev'!W48</f>
        <v>0</v>
      </c>
      <c r="X48" s="268">
        <f>+Sales!X48+Mktg!X48+'Prod Mgmt'!X48+'Biz Dev'!X48</f>
        <v>0</v>
      </c>
      <c r="Y48" s="268">
        <f>+Sales!Y48+Mktg!Y48+'Prod Mgmt'!Y48+'Biz Dev'!Y48</f>
        <v>0</v>
      </c>
      <c r="Z48" s="268">
        <f>+Sales!Z48+Mktg!Z48+'Prod Mgmt'!Z48+'Biz Dev'!Z48</f>
        <v>0</v>
      </c>
      <c r="AA48" s="268">
        <f>+Sales!AA48+Mktg!AA48+'Prod Mgmt'!AA48+'Biz Dev'!AA48</f>
        <v>0</v>
      </c>
      <c r="AB48" s="268">
        <f>+Sales!AB48+Mktg!AB48+'Prod Mgmt'!AB48+'Biz Dev'!AB48</f>
        <v>0</v>
      </c>
      <c r="AC48" s="268">
        <f>+Sales!AC48+Mktg!AC48+'Prod Mgmt'!AC48+'Biz Dev'!AC48</f>
        <v>0</v>
      </c>
      <c r="AD48" s="268">
        <f>+Sales!AD48+Mktg!AD48+'Prod Mgmt'!AD48+'Biz Dev'!AD48</f>
        <v>0</v>
      </c>
      <c r="AE48" s="268">
        <f>+Sales!AE48+Mktg!AE48+'Prod Mgmt'!AE48+'Biz Dev'!AE48</f>
        <v>0</v>
      </c>
      <c r="AF48" s="67">
        <f t="shared" si="22"/>
        <v>0</v>
      </c>
      <c r="AG48" s="270">
        <f t="shared" si="23"/>
        <v>0</v>
      </c>
    </row>
    <row r="49" spans="1:33" s="62" customFormat="1">
      <c r="A49" s="327" t="s">
        <v>142</v>
      </c>
      <c r="B49" s="53"/>
      <c r="C49" s="279"/>
      <c r="D49" s="279"/>
      <c r="E49" s="53"/>
      <c r="F49" s="268">
        <f>+Sales!F49+Mktg!F49+'Prod Mgmt'!F49+'Biz Dev'!F49</f>
        <v>0</v>
      </c>
      <c r="G49" s="268">
        <f>+Sales!G49+Mktg!G49+'Prod Mgmt'!G49+'Biz Dev'!G49</f>
        <v>0</v>
      </c>
      <c r="H49" s="268">
        <f>+Sales!H49+Mktg!H49+'Prod Mgmt'!H49+'Biz Dev'!H49</f>
        <v>0</v>
      </c>
      <c r="I49" s="268">
        <f>+Sales!I49+Mktg!I49+'Prod Mgmt'!I49+'Biz Dev'!I49</f>
        <v>0</v>
      </c>
      <c r="J49" s="268">
        <f>+Sales!J49+Mktg!J49+'Prod Mgmt'!J49+'Biz Dev'!J49</f>
        <v>0</v>
      </c>
      <c r="K49" s="268">
        <f>+Sales!K49+Mktg!K49+'Prod Mgmt'!K49+'Biz Dev'!K49</f>
        <v>0</v>
      </c>
      <c r="L49" s="268">
        <f>+Sales!L49+Mktg!L49+'Prod Mgmt'!L49+'Biz Dev'!L49</f>
        <v>0</v>
      </c>
      <c r="M49" s="268">
        <f>+Sales!M49+Mktg!M49+'Prod Mgmt'!M49+'Biz Dev'!M49</f>
        <v>0</v>
      </c>
      <c r="N49" s="268">
        <f>+Sales!N49+Mktg!N49+'Prod Mgmt'!N49+'Biz Dev'!N49</f>
        <v>0</v>
      </c>
      <c r="O49" s="268">
        <f>+Sales!O49+Mktg!O49+'Prod Mgmt'!O49+'Biz Dev'!O49</f>
        <v>0</v>
      </c>
      <c r="P49" s="268">
        <f>+Sales!P49+Mktg!P49+'Prod Mgmt'!P49+'Biz Dev'!P49</f>
        <v>0</v>
      </c>
      <c r="Q49" s="268">
        <f>+Sales!Q49+Mktg!Q49+'Prod Mgmt'!Q49+'Biz Dev'!Q49</f>
        <v>0</v>
      </c>
      <c r="R49" s="67">
        <f t="shared" si="20"/>
        <v>0</v>
      </c>
      <c r="S49" s="270">
        <f t="shared" si="21"/>
        <v>0</v>
      </c>
      <c r="T49" s="268">
        <f>+Sales!T49+Mktg!T49+'Prod Mgmt'!T49+'Biz Dev'!T49</f>
        <v>0</v>
      </c>
      <c r="U49" s="268">
        <f>+Sales!U49+Mktg!U49+'Prod Mgmt'!U49+'Biz Dev'!U49</f>
        <v>0</v>
      </c>
      <c r="V49" s="268">
        <f>+Sales!V49+Mktg!V49+'Prod Mgmt'!V49+'Biz Dev'!V49</f>
        <v>0</v>
      </c>
      <c r="W49" s="268">
        <f>+Sales!W49+Mktg!W49+'Prod Mgmt'!W49+'Biz Dev'!W49</f>
        <v>0</v>
      </c>
      <c r="X49" s="268">
        <f>+Sales!X49+Mktg!X49+'Prod Mgmt'!X49+'Biz Dev'!X49</f>
        <v>0</v>
      </c>
      <c r="Y49" s="268">
        <f>+Sales!Y49+Mktg!Y49+'Prod Mgmt'!Y49+'Biz Dev'!Y49</f>
        <v>0</v>
      </c>
      <c r="Z49" s="268">
        <f>+Sales!Z49+Mktg!Z49+'Prod Mgmt'!Z49+'Biz Dev'!Z49</f>
        <v>0</v>
      </c>
      <c r="AA49" s="268">
        <f>+Sales!AA49+Mktg!AA49+'Prod Mgmt'!AA49+'Biz Dev'!AA49</f>
        <v>0</v>
      </c>
      <c r="AB49" s="268">
        <f>+Sales!AB49+Mktg!AB49+'Prod Mgmt'!AB49+'Biz Dev'!AB49</f>
        <v>0</v>
      </c>
      <c r="AC49" s="268">
        <f>+Sales!AC49+Mktg!AC49+'Prod Mgmt'!AC49+'Biz Dev'!AC49</f>
        <v>0</v>
      </c>
      <c r="AD49" s="268">
        <f>+Sales!AD49+Mktg!AD49+'Prod Mgmt'!AD49+'Biz Dev'!AD49</f>
        <v>0</v>
      </c>
      <c r="AE49" s="268">
        <f>+Sales!AE49+Mktg!AE49+'Prod Mgmt'!AE49+'Biz Dev'!AE49</f>
        <v>0</v>
      </c>
      <c r="AF49" s="67">
        <f t="shared" si="22"/>
        <v>0</v>
      </c>
      <c r="AG49" s="270">
        <f t="shared" si="23"/>
        <v>0</v>
      </c>
    </row>
    <row r="50" spans="1:33" s="62" customFormat="1">
      <c r="A50" s="327" t="s">
        <v>143</v>
      </c>
      <c r="B50" s="53"/>
      <c r="C50" s="279"/>
      <c r="D50" s="279"/>
      <c r="E50" s="53"/>
      <c r="F50" s="268">
        <f>+Sales!F50+Mktg!F50+'Prod Mgmt'!F50+'Biz Dev'!F50</f>
        <v>0</v>
      </c>
      <c r="G50" s="268">
        <f>+Sales!G50+Mktg!G50+'Prod Mgmt'!G50+'Biz Dev'!G50</f>
        <v>0</v>
      </c>
      <c r="H50" s="268">
        <f>+Sales!H50+Mktg!H50+'Prod Mgmt'!H50+'Biz Dev'!H50</f>
        <v>0</v>
      </c>
      <c r="I50" s="268">
        <f>+Sales!I50+Mktg!I50+'Prod Mgmt'!I50+'Biz Dev'!I50</f>
        <v>0</v>
      </c>
      <c r="J50" s="268">
        <f>+Sales!J50+Mktg!J50+'Prod Mgmt'!J50+'Biz Dev'!J50</f>
        <v>0</v>
      </c>
      <c r="K50" s="268">
        <f>+Sales!K50+Mktg!K50+'Prod Mgmt'!K50+'Biz Dev'!K50</f>
        <v>0</v>
      </c>
      <c r="L50" s="268">
        <f>+Sales!L50+Mktg!L50+'Prod Mgmt'!L50+'Biz Dev'!L50</f>
        <v>0</v>
      </c>
      <c r="M50" s="268">
        <f>+Sales!M50+Mktg!M50+'Prod Mgmt'!M50+'Biz Dev'!M50</f>
        <v>0</v>
      </c>
      <c r="N50" s="268">
        <f>+Sales!N50+Mktg!N50+'Prod Mgmt'!N50+'Biz Dev'!N50</f>
        <v>0</v>
      </c>
      <c r="O50" s="268">
        <f>+Sales!O50+Mktg!O50+'Prod Mgmt'!O50+'Biz Dev'!O50</f>
        <v>0</v>
      </c>
      <c r="P50" s="268">
        <f>+Sales!P50+Mktg!P50+'Prod Mgmt'!P50+'Biz Dev'!P50</f>
        <v>0</v>
      </c>
      <c r="Q50" s="268">
        <f>+Sales!Q50+Mktg!Q50+'Prod Mgmt'!Q50+'Biz Dev'!Q50</f>
        <v>0</v>
      </c>
      <c r="R50" s="67">
        <f t="shared" si="20"/>
        <v>0</v>
      </c>
      <c r="S50" s="270">
        <f t="shared" si="21"/>
        <v>0</v>
      </c>
      <c r="T50" s="268">
        <f>+Sales!T50+Mktg!T50+'Prod Mgmt'!T50+'Biz Dev'!T50</f>
        <v>0</v>
      </c>
      <c r="U50" s="268">
        <f>+Sales!U50+Mktg!U50+'Prod Mgmt'!U50+'Biz Dev'!U50</f>
        <v>0</v>
      </c>
      <c r="V50" s="268">
        <f>+Sales!V50+Mktg!V50+'Prod Mgmt'!V50+'Biz Dev'!V50</f>
        <v>0</v>
      </c>
      <c r="W50" s="268">
        <f>+Sales!W50+Mktg!W50+'Prod Mgmt'!W50+'Biz Dev'!W50</f>
        <v>0</v>
      </c>
      <c r="X50" s="268">
        <f>+Sales!X50+Mktg!X50+'Prod Mgmt'!X50+'Biz Dev'!X50</f>
        <v>0</v>
      </c>
      <c r="Y50" s="268">
        <f>+Sales!Y50+Mktg!Y50+'Prod Mgmt'!Y50+'Biz Dev'!Y50</f>
        <v>0</v>
      </c>
      <c r="Z50" s="268">
        <f>+Sales!Z50+Mktg!Z50+'Prod Mgmt'!Z50+'Biz Dev'!Z50</f>
        <v>0</v>
      </c>
      <c r="AA50" s="268">
        <f>+Sales!AA50+Mktg!AA50+'Prod Mgmt'!AA50+'Biz Dev'!AA50</f>
        <v>0</v>
      </c>
      <c r="AB50" s="268">
        <f>+Sales!AB50+Mktg!AB50+'Prod Mgmt'!AB50+'Biz Dev'!AB50</f>
        <v>0</v>
      </c>
      <c r="AC50" s="268">
        <f>+Sales!AC50+Mktg!AC50+'Prod Mgmt'!AC50+'Biz Dev'!AC50</f>
        <v>0</v>
      </c>
      <c r="AD50" s="268">
        <f>+Sales!AD50+Mktg!AD50+'Prod Mgmt'!AD50+'Biz Dev'!AD50</f>
        <v>0</v>
      </c>
      <c r="AE50" s="268">
        <f>+Sales!AE50+Mktg!AE50+'Prod Mgmt'!AE50+'Biz Dev'!AE50</f>
        <v>0</v>
      </c>
      <c r="AF50" s="67">
        <f t="shared" si="22"/>
        <v>0</v>
      </c>
      <c r="AG50" s="270">
        <f t="shared" si="23"/>
        <v>0</v>
      </c>
    </row>
    <row r="51" spans="1:33" s="62" customFormat="1">
      <c r="A51" s="327" t="s">
        <v>144</v>
      </c>
      <c r="B51" s="53"/>
      <c r="C51" s="279"/>
      <c r="D51" s="279"/>
      <c r="E51" s="53"/>
      <c r="F51" s="268">
        <f>+Sales!F51+Mktg!F51+'Prod Mgmt'!F51+'Biz Dev'!F51</f>
        <v>0</v>
      </c>
      <c r="G51" s="268">
        <f>+Sales!G51+Mktg!G51+'Prod Mgmt'!G51+'Biz Dev'!G51</f>
        <v>0</v>
      </c>
      <c r="H51" s="268">
        <f>+Sales!H51+Mktg!H51+'Prod Mgmt'!H51+'Biz Dev'!H51</f>
        <v>0</v>
      </c>
      <c r="I51" s="268">
        <f>+Sales!I51+Mktg!I51+'Prod Mgmt'!I51+'Biz Dev'!I51</f>
        <v>0</v>
      </c>
      <c r="J51" s="268">
        <f>+Sales!J51+Mktg!J51+'Prod Mgmt'!J51+'Biz Dev'!J51</f>
        <v>0</v>
      </c>
      <c r="K51" s="268">
        <f>+Sales!K51+Mktg!K51+'Prod Mgmt'!K51+'Biz Dev'!K51</f>
        <v>0</v>
      </c>
      <c r="L51" s="268">
        <f>+Sales!L51+Mktg!L51+'Prod Mgmt'!L51+'Biz Dev'!L51</f>
        <v>0</v>
      </c>
      <c r="M51" s="268">
        <f>+Sales!M51+Mktg!M51+'Prod Mgmt'!M51+'Biz Dev'!M51</f>
        <v>0</v>
      </c>
      <c r="N51" s="268">
        <f>+Sales!N51+Mktg!N51+'Prod Mgmt'!N51+'Biz Dev'!N51</f>
        <v>0</v>
      </c>
      <c r="O51" s="268">
        <f>+Sales!O51+Mktg!O51+'Prod Mgmt'!O51+'Biz Dev'!O51</f>
        <v>0</v>
      </c>
      <c r="P51" s="268">
        <f>+Sales!P51+Mktg!P51+'Prod Mgmt'!P51+'Biz Dev'!P51</f>
        <v>0</v>
      </c>
      <c r="Q51" s="268">
        <f>+Sales!Q51+Mktg!Q51+'Prod Mgmt'!Q51+'Biz Dev'!Q51</f>
        <v>0</v>
      </c>
      <c r="R51" s="67">
        <f t="shared" si="20"/>
        <v>0</v>
      </c>
      <c r="S51" s="270">
        <f t="shared" ref="S51:S55" si="24">+R51/R$87</f>
        <v>0</v>
      </c>
      <c r="T51" s="268">
        <f>+Sales!T51+Mktg!T51+'Prod Mgmt'!T51+'Biz Dev'!T51</f>
        <v>0</v>
      </c>
      <c r="U51" s="268">
        <f>+Sales!U51+Mktg!U51+'Prod Mgmt'!U51+'Biz Dev'!U51</f>
        <v>0</v>
      </c>
      <c r="V51" s="268">
        <f>+Sales!V51+Mktg!V51+'Prod Mgmt'!V51+'Biz Dev'!V51</f>
        <v>0</v>
      </c>
      <c r="W51" s="268">
        <f>+Sales!W51+Mktg!W51+'Prod Mgmt'!W51+'Biz Dev'!W51</f>
        <v>0</v>
      </c>
      <c r="X51" s="268">
        <f>+Sales!X51+Mktg!X51+'Prod Mgmt'!X51+'Biz Dev'!X51</f>
        <v>0</v>
      </c>
      <c r="Y51" s="268">
        <f>+Sales!Y51+Mktg!Y51+'Prod Mgmt'!Y51+'Biz Dev'!Y51</f>
        <v>0</v>
      </c>
      <c r="Z51" s="268">
        <f>+Sales!Z51+Mktg!Z51+'Prod Mgmt'!Z51+'Biz Dev'!Z51</f>
        <v>0</v>
      </c>
      <c r="AA51" s="268">
        <f>+Sales!AA51+Mktg!AA51+'Prod Mgmt'!AA51+'Biz Dev'!AA51</f>
        <v>0</v>
      </c>
      <c r="AB51" s="268">
        <f>+Sales!AB51+Mktg!AB51+'Prod Mgmt'!AB51+'Biz Dev'!AB51</f>
        <v>0</v>
      </c>
      <c r="AC51" s="268">
        <f>+Sales!AC51+Mktg!AC51+'Prod Mgmt'!AC51+'Biz Dev'!AC51</f>
        <v>0</v>
      </c>
      <c r="AD51" s="268">
        <f>+Sales!AD51+Mktg!AD51+'Prod Mgmt'!AD51+'Biz Dev'!AD51</f>
        <v>0</v>
      </c>
      <c r="AE51" s="268">
        <f>+Sales!AE51+Mktg!AE51+'Prod Mgmt'!AE51+'Biz Dev'!AE51</f>
        <v>0</v>
      </c>
      <c r="AF51" s="67">
        <f t="shared" si="22"/>
        <v>0</v>
      </c>
      <c r="AG51" s="270">
        <f t="shared" si="23"/>
        <v>0</v>
      </c>
    </row>
    <row r="52" spans="1:33" s="62" customFormat="1">
      <c r="A52" s="326" t="s">
        <v>564</v>
      </c>
      <c r="B52" s="53"/>
      <c r="C52" s="279"/>
      <c r="D52" s="279"/>
      <c r="E52" s="53"/>
      <c r="F52" s="268">
        <f>+Sales!F52+Mktg!F52+'Prod Mgmt'!F52+'Biz Dev'!F52</f>
        <v>0</v>
      </c>
      <c r="G52" s="268">
        <f>+Sales!G52+Mktg!G52+'Prod Mgmt'!G52+'Biz Dev'!G52</f>
        <v>0</v>
      </c>
      <c r="H52" s="268">
        <f>+Sales!H52+Mktg!H52+'Prod Mgmt'!H52+'Biz Dev'!H52</f>
        <v>0</v>
      </c>
      <c r="I52" s="268">
        <f>+Sales!I52+Mktg!I52+'Prod Mgmt'!I52+'Biz Dev'!I52</f>
        <v>0</v>
      </c>
      <c r="J52" s="268">
        <f>+Sales!J52+Mktg!J52+'Prod Mgmt'!J52+'Biz Dev'!J52</f>
        <v>0</v>
      </c>
      <c r="K52" s="268">
        <f>+Sales!K52+Mktg!K52+'Prod Mgmt'!K52+'Biz Dev'!K52</f>
        <v>0</v>
      </c>
      <c r="L52" s="268">
        <f>+Sales!L52+Mktg!L52+'Prod Mgmt'!L52+'Biz Dev'!L52</f>
        <v>0</v>
      </c>
      <c r="M52" s="268">
        <f>+Sales!M52+Mktg!M52+'Prod Mgmt'!M52+'Biz Dev'!M52</f>
        <v>0</v>
      </c>
      <c r="N52" s="268">
        <f>+Sales!N52+Mktg!N52+'Prod Mgmt'!N52+'Biz Dev'!N52</f>
        <v>0</v>
      </c>
      <c r="O52" s="268">
        <f>+Sales!O52+Mktg!O52+'Prod Mgmt'!O52+'Biz Dev'!O52</f>
        <v>0</v>
      </c>
      <c r="P52" s="268">
        <f>+Sales!P52+Mktg!P52+'Prod Mgmt'!P52+'Biz Dev'!P52</f>
        <v>0</v>
      </c>
      <c r="Q52" s="268">
        <f>+Sales!Q52+Mktg!Q52+'Prod Mgmt'!Q52+'Biz Dev'!Q52</f>
        <v>0</v>
      </c>
      <c r="R52" s="67">
        <f t="shared" si="20"/>
        <v>0</v>
      </c>
      <c r="S52" s="270">
        <f t="shared" si="24"/>
        <v>0</v>
      </c>
      <c r="T52" s="268">
        <f>+Sales!T52+Mktg!T52+'Prod Mgmt'!T52+'Biz Dev'!T52</f>
        <v>3000</v>
      </c>
      <c r="U52" s="268">
        <f>+Sales!U52+Mktg!U52+'Prod Mgmt'!U52+'Biz Dev'!U52</f>
        <v>3000</v>
      </c>
      <c r="V52" s="268">
        <f>+Sales!V52+Mktg!V52+'Prod Mgmt'!V52+'Biz Dev'!V52</f>
        <v>3000</v>
      </c>
      <c r="W52" s="268">
        <f>+Sales!W52+Mktg!W52+'Prod Mgmt'!W52+'Biz Dev'!W52</f>
        <v>3000</v>
      </c>
      <c r="X52" s="268">
        <f>+Sales!X52+Mktg!X52+'Prod Mgmt'!X52+'Biz Dev'!X52</f>
        <v>3000</v>
      </c>
      <c r="Y52" s="268">
        <f>+Sales!Y52+Mktg!Y52+'Prod Mgmt'!Y52+'Biz Dev'!Y52</f>
        <v>3000</v>
      </c>
      <c r="Z52" s="268">
        <f>+Sales!Z52+Mktg!Z52+'Prod Mgmt'!Z52+'Biz Dev'!Z52</f>
        <v>3000</v>
      </c>
      <c r="AA52" s="268">
        <f>+Sales!AA52+Mktg!AA52+'Prod Mgmt'!AA52+'Biz Dev'!AA52</f>
        <v>3000</v>
      </c>
      <c r="AB52" s="268">
        <f>+Sales!AB52+Mktg!AB52+'Prod Mgmt'!AB52+'Biz Dev'!AB52</f>
        <v>3000</v>
      </c>
      <c r="AC52" s="268">
        <f>+Sales!AC52+Mktg!AC52+'Prod Mgmt'!AC52+'Biz Dev'!AC52</f>
        <v>3000</v>
      </c>
      <c r="AD52" s="268">
        <f>+Sales!AD52+Mktg!AD52+'Prod Mgmt'!AD52+'Biz Dev'!AD52</f>
        <v>3000</v>
      </c>
      <c r="AE52" s="268">
        <f>+Sales!AE52+Mktg!AE52+'Prod Mgmt'!AE52+'Biz Dev'!AE52</f>
        <v>3000</v>
      </c>
      <c r="AF52" s="67">
        <f t="shared" si="22"/>
        <v>36000</v>
      </c>
      <c r="AG52" s="270">
        <f t="shared" si="23"/>
        <v>4.3692286453001779E-2</v>
      </c>
    </row>
    <row r="53" spans="1:33" s="62" customFormat="1">
      <c r="A53" s="327" t="s">
        <v>145</v>
      </c>
      <c r="B53" s="53"/>
      <c r="C53" s="279"/>
      <c r="D53" s="279"/>
      <c r="E53" s="53"/>
      <c r="F53" s="268">
        <f>+Sales!F53+Mktg!F53+'Prod Mgmt'!F53+'Biz Dev'!F53</f>
        <v>0</v>
      </c>
      <c r="G53" s="268">
        <f>+Sales!G53+Mktg!G53+'Prod Mgmt'!G53+'Biz Dev'!G53</f>
        <v>0</v>
      </c>
      <c r="H53" s="268">
        <f>+Sales!H53+Mktg!H53+'Prod Mgmt'!H53+'Biz Dev'!H53</f>
        <v>0</v>
      </c>
      <c r="I53" s="268">
        <f>+Sales!I53+Mktg!I53+'Prod Mgmt'!I53+'Biz Dev'!I53</f>
        <v>0</v>
      </c>
      <c r="J53" s="268">
        <f>+Sales!J53+Mktg!J53+'Prod Mgmt'!J53+'Biz Dev'!J53</f>
        <v>0</v>
      </c>
      <c r="K53" s="268">
        <f>+Sales!K53+Mktg!K53+'Prod Mgmt'!K53+'Biz Dev'!K53</f>
        <v>0</v>
      </c>
      <c r="L53" s="268">
        <f>+Sales!L53+Mktg!L53+'Prod Mgmt'!L53+'Biz Dev'!L53</f>
        <v>0</v>
      </c>
      <c r="M53" s="268">
        <f>+Sales!M53+Mktg!M53+'Prod Mgmt'!M53+'Biz Dev'!M53</f>
        <v>0</v>
      </c>
      <c r="N53" s="268">
        <f>+Sales!N53+Mktg!N53+'Prod Mgmt'!N53+'Biz Dev'!N53</f>
        <v>0</v>
      </c>
      <c r="O53" s="268">
        <f>+Sales!O53+Mktg!O53+'Prod Mgmt'!O53+'Biz Dev'!O53</f>
        <v>0</v>
      </c>
      <c r="P53" s="268">
        <f>+Sales!P53+Mktg!P53+'Prod Mgmt'!P53+'Biz Dev'!P53</f>
        <v>0</v>
      </c>
      <c r="Q53" s="268">
        <f>+Sales!Q53+Mktg!Q53+'Prod Mgmt'!Q53+'Biz Dev'!Q53</f>
        <v>0</v>
      </c>
      <c r="R53" s="67">
        <f t="shared" si="20"/>
        <v>0</v>
      </c>
      <c r="S53" s="270">
        <f t="shared" si="24"/>
        <v>0</v>
      </c>
      <c r="T53" s="268">
        <f>+Sales!T53+Mktg!T53+'Prod Mgmt'!T53+'Biz Dev'!T53</f>
        <v>0</v>
      </c>
      <c r="U53" s="268">
        <f>+Sales!U53+Mktg!U53+'Prod Mgmt'!U53+'Biz Dev'!U53</f>
        <v>0</v>
      </c>
      <c r="V53" s="268">
        <f>+Sales!V53+Mktg!V53+'Prod Mgmt'!V53+'Biz Dev'!V53</f>
        <v>0</v>
      </c>
      <c r="W53" s="268">
        <f>+Sales!W53+Mktg!W53+'Prod Mgmt'!W53+'Biz Dev'!W53</f>
        <v>0</v>
      </c>
      <c r="X53" s="268">
        <f>+Sales!X53+Mktg!X53+'Prod Mgmt'!X53+'Biz Dev'!X53</f>
        <v>0</v>
      </c>
      <c r="Y53" s="268">
        <f>+Sales!Y53+Mktg!Y53+'Prod Mgmt'!Y53+'Biz Dev'!Y53</f>
        <v>0</v>
      </c>
      <c r="Z53" s="268">
        <f>+Sales!Z53+Mktg!Z53+'Prod Mgmt'!Z53+'Biz Dev'!Z53</f>
        <v>0</v>
      </c>
      <c r="AA53" s="268">
        <f>+Sales!AA53+Mktg!AA53+'Prod Mgmt'!AA53+'Biz Dev'!AA53</f>
        <v>0</v>
      </c>
      <c r="AB53" s="268">
        <f>+Sales!AB53+Mktg!AB53+'Prod Mgmt'!AB53+'Biz Dev'!AB53</f>
        <v>0</v>
      </c>
      <c r="AC53" s="268">
        <f>+Sales!AC53+Mktg!AC53+'Prod Mgmt'!AC53+'Biz Dev'!AC53</f>
        <v>0</v>
      </c>
      <c r="AD53" s="268">
        <f>+Sales!AD53+Mktg!AD53+'Prod Mgmt'!AD53+'Biz Dev'!AD53</f>
        <v>0</v>
      </c>
      <c r="AE53" s="268">
        <f>+Sales!AE53+Mktg!AE53+'Prod Mgmt'!AE53+'Biz Dev'!AE53</f>
        <v>0</v>
      </c>
      <c r="AF53" s="67">
        <f t="shared" si="22"/>
        <v>0</v>
      </c>
      <c r="AG53" s="270">
        <f t="shared" si="23"/>
        <v>0</v>
      </c>
    </row>
    <row r="54" spans="1:33" s="62" customFormat="1">
      <c r="A54" s="327" t="s">
        <v>562</v>
      </c>
      <c r="B54" s="53"/>
      <c r="C54" s="279"/>
      <c r="D54" s="279"/>
      <c r="E54" s="53"/>
      <c r="F54" s="268">
        <f>+Sales!F54+Mktg!F54+'Prod Mgmt'!F54+'Biz Dev'!F54</f>
        <v>0</v>
      </c>
      <c r="G54" s="268">
        <f>+Sales!G54+Mktg!G54+'Prod Mgmt'!G54+'Biz Dev'!G54</f>
        <v>0</v>
      </c>
      <c r="H54" s="268">
        <f>+Sales!H54+Mktg!H54+'Prod Mgmt'!H54+'Biz Dev'!H54</f>
        <v>0</v>
      </c>
      <c r="I54" s="268">
        <f>+Sales!I54+Mktg!I54+'Prod Mgmt'!I54+'Biz Dev'!I54</f>
        <v>0</v>
      </c>
      <c r="J54" s="268">
        <f>+Sales!J54+Mktg!J54+'Prod Mgmt'!J54+'Biz Dev'!J54</f>
        <v>0</v>
      </c>
      <c r="K54" s="268">
        <f>+Sales!K54+Mktg!K54+'Prod Mgmt'!K54+'Biz Dev'!K54</f>
        <v>0</v>
      </c>
      <c r="L54" s="268">
        <f>+Sales!L54+Mktg!L54+'Prod Mgmt'!L54+'Biz Dev'!L54</f>
        <v>0</v>
      </c>
      <c r="M54" s="268">
        <f>+Sales!M54+Mktg!M54+'Prod Mgmt'!M54+'Biz Dev'!M54</f>
        <v>0</v>
      </c>
      <c r="N54" s="268">
        <f>+Sales!N54+Mktg!N54+'Prod Mgmt'!N54+'Biz Dev'!N54</f>
        <v>0</v>
      </c>
      <c r="O54" s="268">
        <f>+Sales!O54+Mktg!O54+'Prod Mgmt'!O54+'Biz Dev'!O54</f>
        <v>0</v>
      </c>
      <c r="P54" s="268">
        <f>+Sales!P54+Mktg!P54+'Prod Mgmt'!P54+'Biz Dev'!P54</f>
        <v>0</v>
      </c>
      <c r="Q54" s="268">
        <f>+Sales!Q54+Mktg!Q54+'Prod Mgmt'!Q54+'Biz Dev'!Q54</f>
        <v>0</v>
      </c>
      <c r="R54" s="67">
        <f t="shared" si="20"/>
        <v>0</v>
      </c>
      <c r="S54" s="270">
        <f t="shared" si="24"/>
        <v>0</v>
      </c>
      <c r="T54" s="268">
        <f>+Sales!T54+Mktg!T54+'Prod Mgmt'!T54+'Biz Dev'!T54</f>
        <v>0</v>
      </c>
      <c r="U54" s="268">
        <f>+Sales!U54+Mktg!U54+'Prod Mgmt'!U54+'Biz Dev'!U54</f>
        <v>0</v>
      </c>
      <c r="V54" s="268">
        <f>+Sales!V54+Mktg!V54+'Prod Mgmt'!V54+'Biz Dev'!V54</f>
        <v>0</v>
      </c>
      <c r="W54" s="268">
        <f>+Sales!W54+Mktg!W54+'Prod Mgmt'!W54+'Biz Dev'!W54</f>
        <v>0</v>
      </c>
      <c r="X54" s="268">
        <f>+Sales!X54+Mktg!X54+'Prod Mgmt'!X54+'Biz Dev'!X54</f>
        <v>0</v>
      </c>
      <c r="Y54" s="268">
        <f>+Sales!Y54+Mktg!Y54+'Prod Mgmt'!Y54+'Biz Dev'!Y54</f>
        <v>0</v>
      </c>
      <c r="Z54" s="268">
        <f>+Sales!Z54+Mktg!Z54+'Prod Mgmt'!Z54+'Biz Dev'!Z54</f>
        <v>0</v>
      </c>
      <c r="AA54" s="268">
        <f>+Sales!AA54+Mktg!AA54+'Prod Mgmt'!AA54+'Biz Dev'!AA54</f>
        <v>0</v>
      </c>
      <c r="AB54" s="268">
        <f>+Sales!AB54+Mktg!AB54+'Prod Mgmt'!AB54+'Biz Dev'!AB54</f>
        <v>0</v>
      </c>
      <c r="AC54" s="268">
        <f>+Sales!AC54+Mktg!AC54+'Prod Mgmt'!AC54+'Biz Dev'!AC54</f>
        <v>0</v>
      </c>
      <c r="AD54" s="268">
        <f>+Sales!AD54+Mktg!AD54+'Prod Mgmt'!AD54+'Biz Dev'!AD54</f>
        <v>0</v>
      </c>
      <c r="AE54" s="268">
        <f>+Sales!AE54+Mktg!AE54+'Prod Mgmt'!AE54+'Biz Dev'!AE54</f>
        <v>0</v>
      </c>
      <c r="AF54" s="67">
        <f t="shared" si="22"/>
        <v>0</v>
      </c>
      <c r="AG54" s="270">
        <f t="shared" si="23"/>
        <v>0</v>
      </c>
    </row>
    <row r="55" spans="1:33" s="62" customFormat="1">
      <c r="A55" s="327" t="s">
        <v>156</v>
      </c>
      <c r="B55" s="53"/>
      <c r="C55" s="279"/>
      <c r="D55" s="279"/>
      <c r="E55" s="53"/>
      <c r="F55" s="268">
        <f>+Sales!F55+Mktg!F55+'Prod Mgmt'!F55+'Biz Dev'!F55</f>
        <v>1666.6666666666667</v>
      </c>
      <c r="G55" s="268">
        <f>+Sales!G55+Mktg!G55+'Prod Mgmt'!G55+'Biz Dev'!G55</f>
        <v>1666.6666666666667</v>
      </c>
      <c r="H55" s="268">
        <f>+Sales!H55+Mktg!H55+'Prod Mgmt'!H55+'Biz Dev'!H55</f>
        <v>1666.6666666666667</v>
      </c>
      <c r="I55" s="268">
        <f>+Sales!I55+Mktg!I55+'Prod Mgmt'!I55+'Biz Dev'!I55</f>
        <v>1666.6666666666667</v>
      </c>
      <c r="J55" s="268">
        <f>+Sales!J55+Mktg!J55+'Prod Mgmt'!J55+'Biz Dev'!J55</f>
        <v>1666.6666666666667</v>
      </c>
      <c r="K55" s="268">
        <f>+Sales!K55+Mktg!K55+'Prod Mgmt'!K55+'Biz Dev'!K55</f>
        <v>1666.6666666666667</v>
      </c>
      <c r="L55" s="268">
        <f>+Sales!L55+Mktg!L55+'Prod Mgmt'!L55+'Biz Dev'!L55</f>
        <v>1666.6666666666667</v>
      </c>
      <c r="M55" s="268">
        <f>+Sales!M55+Mktg!M55+'Prod Mgmt'!M55+'Biz Dev'!M55</f>
        <v>1666.6666666666667</v>
      </c>
      <c r="N55" s="268">
        <f>+Sales!N55+Mktg!N55+'Prod Mgmt'!N55+'Biz Dev'!N55</f>
        <v>1666.6666666666667</v>
      </c>
      <c r="O55" s="268">
        <f>+Sales!O55+Mktg!O55+'Prod Mgmt'!O55+'Biz Dev'!O55</f>
        <v>1666.6666666666667</v>
      </c>
      <c r="P55" s="268">
        <f>+Sales!P55+Mktg!P55+'Prod Mgmt'!P55+'Biz Dev'!P55</f>
        <v>1666.6666666666667</v>
      </c>
      <c r="Q55" s="268">
        <f>+Sales!Q55+Mktg!Q55+'Prod Mgmt'!Q55+'Biz Dev'!Q55</f>
        <v>1666.6666666666667</v>
      </c>
      <c r="R55" s="67">
        <f t="shared" si="20"/>
        <v>20000</v>
      </c>
      <c r="S55" s="270">
        <f t="shared" si="24"/>
        <v>0.11418148290346382</v>
      </c>
      <c r="T55" s="268">
        <f>+Sales!T55+Mktg!T55+'Prod Mgmt'!T55+'Biz Dev'!T55</f>
        <v>2916.6666666666665</v>
      </c>
      <c r="U55" s="268">
        <f>+Sales!U55+Mktg!U55+'Prod Mgmt'!U55+'Biz Dev'!U55</f>
        <v>2916.6666666666665</v>
      </c>
      <c r="V55" s="268">
        <f>+Sales!V55+Mktg!V55+'Prod Mgmt'!V55+'Biz Dev'!V55</f>
        <v>2916.6666666666665</v>
      </c>
      <c r="W55" s="268">
        <f>+Sales!W55+Mktg!W55+'Prod Mgmt'!W55+'Biz Dev'!W55</f>
        <v>2916.6666666666665</v>
      </c>
      <c r="X55" s="268">
        <f>+Sales!X55+Mktg!X55+'Prod Mgmt'!X55+'Biz Dev'!X55</f>
        <v>2916.6666666666665</v>
      </c>
      <c r="Y55" s="268">
        <f>+Sales!Y55+Mktg!Y55+'Prod Mgmt'!Y55+'Biz Dev'!Y55</f>
        <v>2916.6666666666665</v>
      </c>
      <c r="Z55" s="268">
        <f>+Sales!Z55+Mktg!Z55+'Prod Mgmt'!Z55+'Biz Dev'!Z55</f>
        <v>2916.6666666666665</v>
      </c>
      <c r="AA55" s="268">
        <f>+Sales!AA55+Mktg!AA55+'Prod Mgmt'!AA55+'Biz Dev'!AA55</f>
        <v>2916.6666666666665</v>
      </c>
      <c r="AB55" s="268">
        <f>+Sales!AB55+Mktg!AB55+'Prod Mgmt'!AB55+'Biz Dev'!AB55</f>
        <v>2916.6666666666665</v>
      </c>
      <c r="AC55" s="268">
        <f>+Sales!AC55+Mktg!AC55+'Prod Mgmt'!AC55+'Biz Dev'!AC55</f>
        <v>2916.6666666666665</v>
      </c>
      <c r="AD55" s="268">
        <f>+Sales!AD55+Mktg!AD55+'Prod Mgmt'!AD55+'Biz Dev'!AD55</f>
        <v>2916.6666666666665</v>
      </c>
      <c r="AE55" s="268">
        <f>+Sales!AE55+Mktg!AE55+'Prod Mgmt'!AE55+'Biz Dev'!AE55</f>
        <v>2916.6666666666665</v>
      </c>
      <c r="AF55" s="67">
        <f t="shared" si="22"/>
        <v>35000.000000000007</v>
      </c>
      <c r="AG55" s="270">
        <f t="shared" si="23"/>
        <v>4.2478611829307296E-2</v>
      </c>
    </row>
    <row r="56" spans="1:33" s="62" customFormat="1">
      <c r="A56" s="53"/>
      <c r="B56" s="53"/>
      <c r="C56" s="154"/>
      <c r="D56" s="154"/>
      <c r="E56" s="53"/>
      <c r="F56" s="268">
        <f>+Sales!F56+Mktg!F56+'Prod Mgmt'!F56+'Biz Dev'!F56</f>
        <v>0</v>
      </c>
      <c r="G56" s="268">
        <f>+Sales!G56+Mktg!G56+'Prod Mgmt'!G56+'Biz Dev'!G56</f>
        <v>0</v>
      </c>
      <c r="H56" s="268">
        <f>+Sales!H56+Mktg!H56+'Prod Mgmt'!H56+'Biz Dev'!H56</f>
        <v>0</v>
      </c>
      <c r="I56" s="268">
        <f>+Sales!I56+Mktg!I56+'Prod Mgmt'!I56+'Biz Dev'!I56</f>
        <v>0</v>
      </c>
      <c r="J56" s="268">
        <f>+Sales!J56+Mktg!J56+'Prod Mgmt'!J56+'Biz Dev'!J56</f>
        <v>0</v>
      </c>
      <c r="K56" s="268">
        <f>+Sales!K56+Mktg!K56+'Prod Mgmt'!K56+'Biz Dev'!K56</f>
        <v>0</v>
      </c>
      <c r="L56" s="268">
        <f>+Sales!L56+Mktg!L56+'Prod Mgmt'!L56+'Biz Dev'!L56</f>
        <v>0</v>
      </c>
      <c r="M56" s="268">
        <f>+Sales!M56+Mktg!M56+'Prod Mgmt'!M56+'Biz Dev'!M56</f>
        <v>0</v>
      </c>
      <c r="N56" s="268">
        <f>+Sales!N56+Mktg!N56+'Prod Mgmt'!N56+'Biz Dev'!N56</f>
        <v>0</v>
      </c>
      <c r="O56" s="268">
        <f>+Sales!O56+Mktg!O56+'Prod Mgmt'!O56+'Biz Dev'!O56</f>
        <v>0</v>
      </c>
      <c r="P56" s="268">
        <f>+Sales!P56+Mktg!P56+'Prod Mgmt'!P56+'Biz Dev'!P56</f>
        <v>0</v>
      </c>
      <c r="Q56" s="268">
        <f>+Sales!Q56+Mktg!Q56+'Prod Mgmt'!Q56+'Biz Dev'!Q56</f>
        <v>0</v>
      </c>
      <c r="R56" s="67">
        <f t="shared" si="20"/>
        <v>0</v>
      </c>
      <c r="S56" s="270">
        <f>+R56/R$87</f>
        <v>0</v>
      </c>
      <c r="T56" s="268">
        <f>+Sales!T56+Mktg!T56+'Prod Mgmt'!T56+'Biz Dev'!T56</f>
        <v>0</v>
      </c>
      <c r="U56" s="268">
        <f>+Sales!U56+Mktg!U56+'Prod Mgmt'!U56+'Biz Dev'!U56</f>
        <v>0</v>
      </c>
      <c r="V56" s="268">
        <f>+Sales!V56+Mktg!V56+'Prod Mgmt'!V56+'Biz Dev'!V56</f>
        <v>0</v>
      </c>
      <c r="W56" s="268">
        <f>+Sales!W56+Mktg!W56+'Prod Mgmt'!W56+'Biz Dev'!W56</f>
        <v>0</v>
      </c>
      <c r="X56" s="268">
        <f>+Sales!X56+Mktg!X56+'Prod Mgmt'!X56+'Biz Dev'!X56</f>
        <v>0</v>
      </c>
      <c r="Y56" s="268">
        <f>+Sales!Y56+Mktg!Y56+'Prod Mgmt'!Y56+'Biz Dev'!Y56</f>
        <v>0</v>
      </c>
      <c r="Z56" s="268">
        <f>+Sales!Z56+Mktg!Z56+'Prod Mgmt'!Z56+'Biz Dev'!Z56</f>
        <v>0</v>
      </c>
      <c r="AA56" s="268">
        <f>+Sales!AA56+Mktg!AA56+'Prod Mgmt'!AA56+'Biz Dev'!AA56</f>
        <v>0</v>
      </c>
      <c r="AB56" s="268">
        <f>+Sales!AB56+Mktg!AB56+'Prod Mgmt'!AB56+'Biz Dev'!AB56</f>
        <v>0</v>
      </c>
      <c r="AC56" s="268">
        <f>+Sales!AC56+Mktg!AC56+'Prod Mgmt'!AC56+'Biz Dev'!AC56</f>
        <v>0</v>
      </c>
      <c r="AD56" s="268">
        <f>+Sales!AD56+Mktg!AD56+'Prod Mgmt'!AD56+'Biz Dev'!AD56</f>
        <v>0</v>
      </c>
      <c r="AE56" s="268">
        <f>+Sales!AE56+Mktg!AE56+'Prod Mgmt'!AE56+'Biz Dev'!AE56</f>
        <v>0</v>
      </c>
      <c r="AF56" s="67">
        <f t="shared" si="22"/>
        <v>0</v>
      </c>
      <c r="AG56" s="270">
        <f>+AF56/AF$87</f>
        <v>0</v>
      </c>
    </row>
    <row r="57" spans="1:33" s="62" customFormat="1">
      <c r="A57" s="76" t="s">
        <v>43</v>
      </c>
      <c r="C57" s="154"/>
      <c r="D57" s="154"/>
      <c r="F57" s="84">
        <f t="shared" ref="F57:R57" si="25">SUM(F39:F56)</f>
        <v>1666.6666666666667</v>
      </c>
      <c r="G57" s="84">
        <f t="shared" si="25"/>
        <v>1666.6666666666667</v>
      </c>
      <c r="H57" s="84">
        <f t="shared" si="25"/>
        <v>1666.6666666666667</v>
      </c>
      <c r="I57" s="84">
        <f t="shared" si="25"/>
        <v>1666.6666666666667</v>
      </c>
      <c r="J57" s="84">
        <f t="shared" si="25"/>
        <v>1666.6666666666667</v>
      </c>
      <c r="K57" s="84">
        <f t="shared" si="25"/>
        <v>1666.6666666666667</v>
      </c>
      <c r="L57" s="84">
        <f t="shared" si="25"/>
        <v>2666.666666666667</v>
      </c>
      <c r="M57" s="84">
        <f t="shared" si="25"/>
        <v>2666.666666666667</v>
      </c>
      <c r="N57" s="84">
        <f t="shared" si="25"/>
        <v>2666.666666666667</v>
      </c>
      <c r="O57" s="84">
        <f t="shared" si="25"/>
        <v>2666.666666666667</v>
      </c>
      <c r="P57" s="84">
        <f t="shared" si="25"/>
        <v>2666.666666666667</v>
      </c>
      <c r="Q57" s="84">
        <f t="shared" si="25"/>
        <v>2666.666666666667</v>
      </c>
      <c r="R57" s="84">
        <f t="shared" si="25"/>
        <v>26000</v>
      </c>
      <c r="S57" s="87">
        <f>+R57/R$87</f>
        <v>0.14843592777450296</v>
      </c>
      <c r="T57" s="84">
        <f t="shared" ref="T57:AF57" si="26">SUM(T39:T56)</f>
        <v>7916.6666666666661</v>
      </c>
      <c r="U57" s="84">
        <f t="shared" si="26"/>
        <v>7916.6666666666661</v>
      </c>
      <c r="V57" s="84">
        <f t="shared" si="26"/>
        <v>7916.6666666666661</v>
      </c>
      <c r="W57" s="84">
        <f t="shared" si="26"/>
        <v>7916.6666666666661</v>
      </c>
      <c r="X57" s="84">
        <f t="shared" si="26"/>
        <v>7916.6666666666661</v>
      </c>
      <c r="Y57" s="84">
        <f t="shared" si="26"/>
        <v>7916.6666666666661</v>
      </c>
      <c r="Z57" s="84">
        <f t="shared" si="26"/>
        <v>7916.6666666666661</v>
      </c>
      <c r="AA57" s="84">
        <f t="shared" si="26"/>
        <v>7916.6666666666661</v>
      </c>
      <c r="AB57" s="84">
        <f t="shared" si="26"/>
        <v>7916.6666666666661</v>
      </c>
      <c r="AC57" s="84">
        <f t="shared" si="26"/>
        <v>7916.6666666666661</v>
      </c>
      <c r="AD57" s="84">
        <f t="shared" si="26"/>
        <v>7916.6666666666661</v>
      </c>
      <c r="AE57" s="84">
        <f t="shared" si="26"/>
        <v>7916.6666666666661</v>
      </c>
      <c r="AF57" s="84">
        <f t="shared" si="26"/>
        <v>95000</v>
      </c>
      <c r="AG57" s="87">
        <f>+AF57/AF$87</f>
        <v>0.11529908925097691</v>
      </c>
    </row>
    <row r="58" spans="1:33" s="62" customFormat="1">
      <c r="C58" s="154"/>
      <c r="D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154"/>
      <c r="D59" s="154"/>
      <c r="E59" s="53"/>
      <c r="F59" s="268">
        <f>+Sales!F59+Mktg!F59+'Prod Mgmt'!F59+'Biz Dev'!F59</f>
        <v>0</v>
      </c>
      <c r="G59" s="268">
        <f>+Sales!G59+Mktg!G59+'Prod Mgmt'!G59+'Biz Dev'!G59</f>
        <v>0</v>
      </c>
      <c r="H59" s="268">
        <f>+Sales!H59+Mktg!H59+'Prod Mgmt'!H59+'Biz Dev'!H59</f>
        <v>0</v>
      </c>
      <c r="I59" s="268">
        <f>+Sales!I59+Mktg!I59+'Prod Mgmt'!I59+'Biz Dev'!I59</f>
        <v>0</v>
      </c>
      <c r="J59" s="268">
        <f>+Sales!J59+Mktg!J59+'Prod Mgmt'!J59+'Biz Dev'!J59</f>
        <v>0</v>
      </c>
      <c r="K59" s="268">
        <f>+Sales!K59+Mktg!K59+'Prod Mgmt'!K59+'Biz Dev'!K59</f>
        <v>0</v>
      </c>
      <c r="L59" s="268">
        <f>+Sales!L59+Mktg!L59+'Prod Mgmt'!L59+'Biz Dev'!L59</f>
        <v>0</v>
      </c>
      <c r="M59" s="268">
        <f>+Sales!M59+Mktg!M59+'Prod Mgmt'!M59+'Biz Dev'!M59</f>
        <v>0</v>
      </c>
      <c r="N59" s="268">
        <f>+Sales!N59+Mktg!N59+'Prod Mgmt'!N59+'Biz Dev'!N59</f>
        <v>0</v>
      </c>
      <c r="O59" s="268">
        <f>+Sales!O59+Mktg!O59+'Prod Mgmt'!O59+'Biz Dev'!O59</f>
        <v>0</v>
      </c>
      <c r="P59" s="268">
        <f>+Sales!P59+Mktg!P59+'Prod Mgmt'!P59+'Biz Dev'!P59</f>
        <v>0</v>
      </c>
      <c r="Q59" s="268">
        <f>+Sales!Q59+Mktg!Q59+'Prod Mgmt'!Q59+'Biz Dev'!Q59</f>
        <v>0</v>
      </c>
      <c r="R59" s="67">
        <f t="shared" ref="R59:R66" si="27">SUM(F59:Q59)</f>
        <v>0</v>
      </c>
      <c r="S59" s="270">
        <f t="shared" ref="S59:S67" si="28">+R59/R$87</f>
        <v>0</v>
      </c>
      <c r="T59" s="268">
        <f>+Sales!T59+Mktg!T59+'Prod Mgmt'!T59+'Biz Dev'!T59</f>
        <v>0</v>
      </c>
      <c r="U59" s="268">
        <f>+Sales!U59+Mktg!U59+'Prod Mgmt'!U59+'Biz Dev'!U59</f>
        <v>0</v>
      </c>
      <c r="V59" s="268">
        <f>+Sales!V59+Mktg!V59+'Prod Mgmt'!V59+'Biz Dev'!V59</f>
        <v>0</v>
      </c>
      <c r="W59" s="268">
        <f>+Sales!W59+Mktg!W59+'Prod Mgmt'!W59+'Biz Dev'!W59</f>
        <v>0</v>
      </c>
      <c r="X59" s="268">
        <f>+Sales!X59+Mktg!X59+'Prod Mgmt'!X59+'Biz Dev'!X59</f>
        <v>0</v>
      </c>
      <c r="Y59" s="268">
        <f>+Sales!Y59+Mktg!Y59+'Prod Mgmt'!Y59+'Biz Dev'!Y59</f>
        <v>0</v>
      </c>
      <c r="Z59" s="268">
        <f>+Sales!Z59+Mktg!Z59+'Prod Mgmt'!Z59+'Biz Dev'!Z59</f>
        <v>0</v>
      </c>
      <c r="AA59" s="268">
        <f>+Sales!AA59+Mktg!AA59+'Prod Mgmt'!AA59+'Biz Dev'!AA59</f>
        <v>0</v>
      </c>
      <c r="AB59" s="268">
        <f>+Sales!AB59+Mktg!AB59+'Prod Mgmt'!AB59+'Biz Dev'!AB59</f>
        <v>0</v>
      </c>
      <c r="AC59" s="268">
        <f>+Sales!AC59+Mktg!AC59+'Prod Mgmt'!AC59+'Biz Dev'!AC59</f>
        <v>0</v>
      </c>
      <c r="AD59" s="268">
        <f>+Sales!AD59+Mktg!AD59+'Prod Mgmt'!AD59+'Biz Dev'!AD59</f>
        <v>0</v>
      </c>
      <c r="AE59" s="268">
        <f>+Sales!AE59+Mktg!AE59+'Prod Mgmt'!AE59+'Biz Dev'!AE59</f>
        <v>0</v>
      </c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C60" s="154"/>
      <c r="D60" s="154"/>
      <c r="E60" s="53"/>
      <c r="F60" s="268">
        <f>+Sales!F60+Mktg!F60+'Prod Mgmt'!F60+'Biz Dev'!F60</f>
        <v>0</v>
      </c>
      <c r="G60" s="268">
        <f>+Sales!G60+Mktg!G60+'Prod Mgmt'!G60+'Biz Dev'!G60</f>
        <v>0</v>
      </c>
      <c r="H60" s="268">
        <f>+Sales!H60+Mktg!H60+'Prod Mgmt'!H60+'Biz Dev'!H60</f>
        <v>0</v>
      </c>
      <c r="I60" s="268">
        <f>+Sales!I60+Mktg!I60+'Prod Mgmt'!I60+'Biz Dev'!I60</f>
        <v>0</v>
      </c>
      <c r="J60" s="268">
        <f>+Sales!J60+Mktg!J60+'Prod Mgmt'!J60+'Biz Dev'!J60</f>
        <v>0</v>
      </c>
      <c r="K60" s="268">
        <f>+Sales!K60+Mktg!K60+'Prod Mgmt'!K60+'Biz Dev'!K60</f>
        <v>0</v>
      </c>
      <c r="L60" s="268">
        <f>+Sales!L60+Mktg!L60+'Prod Mgmt'!L60+'Biz Dev'!L60</f>
        <v>0</v>
      </c>
      <c r="M60" s="268">
        <f>+Sales!M60+Mktg!M60+'Prod Mgmt'!M60+'Biz Dev'!M60</f>
        <v>0</v>
      </c>
      <c r="N60" s="268">
        <f>+Sales!N60+Mktg!N60+'Prod Mgmt'!N60+'Biz Dev'!N60</f>
        <v>0</v>
      </c>
      <c r="O60" s="268">
        <f>+Sales!O60+Mktg!O60+'Prod Mgmt'!O60+'Biz Dev'!O60</f>
        <v>0</v>
      </c>
      <c r="P60" s="268">
        <f>+Sales!P60+Mktg!P60+'Prod Mgmt'!P60+'Biz Dev'!P60</f>
        <v>0</v>
      </c>
      <c r="Q60" s="268">
        <f>+Sales!Q60+Mktg!Q60+'Prod Mgmt'!Q60+'Biz Dev'!Q60</f>
        <v>0</v>
      </c>
      <c r="R60" s="67">
        <f t="shared" si="27"/>
        <v>0</v>
      </c>
      <c r="S60" s="270">
        <f t="shared" si="28"/>
        <v>0</v>
      </c>
      <c r="T60" s="268">
        <f>+Sales!T60+Mktg!T60+'Prod Mgmt'!T60+'Biz Dev'!T60</f>
        <v>0</v>
      </c>
      <c r="U60" s="268">
        <f>+Sales!U60+Mktg!U60+'Prod Mgmt'!U60+'Biz Dev'!U60</f>
        <v>0</v>
      </c>
      <c r="V60" s="268">
        <f>+Sales!V60+Mktg!V60+'Prod Mgmt'!V60+'Biz Dev'!V60</f>
        <v>0</v>
      </c>
      <c r="W60" s="268">
        <f>+Sales!W60+Mktg!W60+'Prod Mgmt'!W60+'Biz Dev'!W60</f>
        <v>0</v>
      </c>
      <c r="X60" s="268">
        <f>+Sales!X60+Mktg!X60+'Prod Mgmt'!X60+'Biz Dev'!X60</f>
        <v>0</v>
      </c>
      <c r="Y60" s="268">
        <f>+Sales!Y60+Mktg!Y60+'Prod Mgmt'!Y60+'Biz Dev'!Y60</f>
        <v>0</v>
      </c>
      <c r="Z60" s="268">
        <f>+Sales!Z60+Mktg!Z60+'Prod Mgmt'!Z60+'Biz Dev'!Z60</f>
        <v>0</v>
      </c>
      <c r="AA60" s="268">
        <f>+Sales!AA60+Mktg!AA60+'Prod Mgmt'!AA60+'Biz Dev'!AA60</f>
        <v>0</v>
      </c>
      <c r="AB60" s="268">
        <f>+Sales!AB60+Mktg!AB60+'Prod Mgmt'!AB60+'Biz Dev'!AB60</f>
        <v>0</v>
      </c>
      <c r="AC60" s="268">
        <f>+Sales!AC60+Mktg!AC60+'Prod Mgmt'!AC60+'Biz Dev'!AC60</f>
        <v>0</v>
      </c>
      <c r="AD60" s="268">
        <f>+Sales!AD60+Mktg!AD60+'Prod Mgmt'!AD60+'Biz Dev'!AD60</f>
        <v>0</v>
      </c>
      <c r="AE60" s="268">
        <f>+Sales!AE60+Mktg!AE60+'Prod Mgmt'!AE60+'Biz Dev'!AE60</f>
        <v>0</v>
      </c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C61" s="154"/>
      <c r="D61" s="154"/>
      <c r="E61" s="53"/>
      <c r="F61" s="268">
        <f>+Sales!F61+Mktg!F61+'Prod Mgmt'!F61+'Biz Dev'!F61</f>
        <v>0</v>
      </c>
      <c r="G61" s="268">
        <f>+Sales!G61+Mktg!G61+'Prod Mgmt'!G61+'Biz Dev'!G61</f>
        <v>0</v>
      </c>
      <c r="H61" s="268">
        <f>+Sales!H61+Mktg!H61+'Prod Mgmt'!H61+'Biz Dev'!H61</f>
        <v>0</v>
      </c>
      <c r="I61" s="268">
        <f>+Sales!I61+Mktg!I61+'Prod Mgmt'!I61+'Biz Dev'!I61</f>
        <v>0</v>
      </c>
      <c r="J61" s="268">
        <f>+Sales!J61+Mktg!J61+'Prod Mgmt'!J61+'Biz Dev'!J61</f>
        <v>0</v>
      </c>
      <c r="K61" s="268">
        <f>+Sales!K61+Mktg!K61+'Prod Mgmt'!K61+'Biz Dev'!K61</f>
        <v>0</v>
      </c>
      <c r="L61" s="268">
        <f>+Sales!L61+Mktg!L61+'Prod Mgmt'!L61+'Biz Dev'!L61</f>
        <v>0</v>
      </c>
      <c r="M61" s="268">
        <f>+Sales!M61+Mktg!M61+'Prod Mgmt'!M61+'Biz Dev'!M61</f>
        <v>0</v>
      </c>
      <c r="N61" s="268">
        <f>+Sales!N61+Mktg!N61+'Prod Mgmt'!N61+'Biz Dev'!N61</f>
        <v>0</v>
      </c>
      <c r="O61" s="268">
        <f>+Sales!O61+Mktg!O61+'Prod Mgmt'!O61+'Biz Dev'!O61</f>
        <v>0</v>
      </c>
      <c r="P61" s="268">
        <f>+Sales!P61+Mktg!P61+'Prod Mgmt'!P61+'Biz Dev'!P61</f>
        <v>0</v>
      </c>
      <c r="Q61" s="268">
        <f>+Sales!Q61+Mktg!Q61+'Prod Mgmt'!Q61+'Biz Dev'!Q61</f>
        <v>0</v>
      </c>
      <c r="R61" s="67">
        <f t="shared" si="27"/>
        <v>0</v>
      </c>
      <c r="S61" s="270">
        <f t="shared" si="28"/>
        <v>0</v>
      </c>
      <c r="T61" s="268">
        <f>+Sales!T61+Mktg!T61+'Prod Mgmt'!T61+'Biz Dev'!T61</f>
        <v>0</v>
      </c>
      <c r="U61" s="268">
        <f>+Sales!U61+Mktg!U61+'Prod Mgmt'!U61+'Biz Dev'!U61</f>
        <v>0</v>
      </c>
      <c r="V61" s="268">
        <f>+Sales!V61+Mktg!V61+'Prod Mgmt'!V61+'Biz Dev'!V61</f>
        <v>0</v>
      </c>
      <c r="W61" s="268">
        <f>+Sales!W61+Mktg!W61+'Prod Mgmt'!W61+'Biz Dev'!W61</f>
        <v>0</v>
      </c>
      <c r="X61" s="268">
        <f>+Sales!X61+Mktg!X61+'Prod Mgmt'!X61+'Biz Dev'!X61</f>
        <v>0</v>
      </c>
      <c r="Y61" s="268">
        <f>+Sales!Y61+Mktg!Y61+'Prod Mgmt'!Y61+'Biz Dev'!Y61</f>
        <v>0</v>
      </c>
      <c r="Z61" s="268">
        <f>+Sales!Z61+Mktg!Z61+'Prod Mgmt'!Z61+'Biz Dev'!Z61</f>
        <v>0</v>
      </c>
      <c r="AA61" s="268">
        <f>+Sales!AA61+Mktg!AA61+'Prod Mgmt'!AA61+'Biz Dev'!AA61</f>
        <v>0</v>
      </c>
      <c r="AB61" s="268">
        <f>+Sales!AB61+Mktg!AB61+'Prod Mgmt'!AB61+'Biz Dev'!AB61</f>
        <v>0</v>
      </c>
      <c r="AC61" s="268">
        <f>+Sales!AC61+Mktg!AC61+'Prod Mgmt'!AC61+'Biz Dev'!AC61</f>
        <v>0</v>
      </c>
      <c r="AD61" s="268">
        <f>+Sales!AD61+Mktg!AD61+'Prod Mgmt'!AD61+'Biz Dev'!AD61</f>
        <v>0</v>
      </c>
      <c r="AE61" s="268">
        <f>+Sales!AE61+Mktg!AE61+'Prod Mgmt'!AE61+'Biz Dev'!AE61</f>
        <v>0</v>
      </c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C62" s="154"/>
      <c r="D62" s="154"/>
      <c r="E62" s="53"/>
      <c r="F62" s="268">
        <f>+Sales!F62+Mktg!F62+'Prod Mgmt'!F62+'Biz Dev'!F62</f>
        <v>0</v>
      </c>
      <c r="G62" s="268">
        <f>+Sales!G62+Mktg!G62+'Prod Mgmt'!G62+'Biz Dev'!G62</f>
        <v>0</v>
      </c>
      <c r="H62" s="268">
        <f>+Sales!H62+Mktg!H62+'Prod Mgmt'!H62+'Biz Dev'!H62</f>
        <v>0</v>
      </c>
      <c r="I62" s="268">
        <f>+Sales!I62+Mktg!I62+'Prod Mgmt'!I62+'Biz Dev'!I62</f>
        <v>0</v>
      </c>
      <c r="J62" s="268">
        <f>+Sales!J62+Mktg!J62+'Prod Mgmt'!J62+'Biz Dev'!J62</f>
        <v>0</v>
      </c>
      <c r="K62" s="268">
        <f>+Sales!K62+Mktg!K62+'Prod Mgmt'!K62+'Biz Dev'!K62</f>
        <v>0</v>
      </c>
      <c r="L62" s="268">
        <f>+Sales!L62+Mktg!L62+'Prod Mgmt'!L62+'Biz Dev'!L62</f>
        <v>0</v>
      </c>
      <c r="M62" s="268">
        <f>+Sales!M62+Mktg!M62+'Prod Mgmt'!M62+'Biz Dev'!M62</f>
        <v>0</v>
      </c>
      <c r="N62" s="268">
        <f>+Sales!N62+Mktg!N62+'Prod Mgmt'!N62+'Biz Dev'!N62</f>
        <v>0</v>
      </c>
      <c r="O62" s="268">
        <f>+Sales!O62+Mktg!O62+'Prod Mgmt'!O62+'Biz Dev'!O62</f>
        <v>0</v>
      </c>
      <c r="P62" s="268">
        <f>+Sales!P62+Mktg!P62+'Prod Mgmt'!P62+'Biz Dev'!P62</f>
        <v>0</v>
      </c>
      <c r="Q62" s="268">
        <f>+Sales!Q62+Mktg!Q62+'Prod Mgmt'!Q62+'Biz Dev'!Q62</f>
        <v>0</v>
      </c>
      <c r="R62" s="67">
        <f t="shared" si="27"/>
        <v>0</v>
      </c>
      <c r="S62" s="270">
        <f t="shared" si="28"/>
        <v>0</v>
      </c>
      <c r="T62" s="268">
        <f>+Sales!T62+Mktg!T62+'Prod Mgmt'!T62+'Biz Dev'!T62</f>
        <v>0</v>
      </c>
      <c r="U62" s="268">
        <f>+Sales!U62+Mktg!U62+'Prod Mgmt'!U62+'Biz Dev'!U62</f>
        <v>0</v>
      </c>
      <c r="V62" s="268">
        <f>+Sales!V62+Mktg!V62+'Prod Mgmt'!V62+'Biz Dev'!V62</f>
        <v>0</v>
      </c>
      <c r="W62" s="268">
        <f>+Sales!W62+Mktg!W62+'Prod Mgmt'!W62+'Biz Dev'!W62</f>
        <v>0</v>
      </c>
      <c r="X62" s="268">
        <f>+Sales!X62+Mktg!X62+'Prod Mgmt'!X62+'Biz Dev'!X62</f>
        <v>0</v>
      </c>
      <c r="Y62" s="268">
        <f>+Sales!Y62+Mktg!Y62+'Prod Mgmt'!Y62+'Biz Dev'!Y62</f>
        <v>0</v>
      </c>
      <c r="Z62" s="268">
        <f>+Sales!Z62+Mktg!Z62+'Prod Mgmt'!Z62+'Biz Dev'!Z62</f>
        <v>0</v>
      </c>
      <c r="AA62" s="268">
        <f>+Sales!AA62+Mktg!AA62+'Prod Mgmt'!AA62+'Biz Dev'!AA62</f>
        <v>0</v>
      </c>
      <c r="AB62" s="268">
        <f>+Sales!AB62+Mktg!AB62+'Prod Mgmt'!AB62+'Biz Dev'!AB62</f>
        <v>0</v>
      </c>
      <c r="AC62" s="268">
        <f>+Sales!AC62+Mktg!AC62+'Prod Mgmt'!AC62+'Biz Dev'!AC62</f>
        <v>0</v>
      </c>
      <c r="AD62" s="268">
        <f>+Sales!AD62+Mktg!AD62+'Prod Mgmt'!AD62+'Biz Dev'!AD62</f>
        <v>0</v>
      </c>
      <c r="AE62" s="268">
        <f>+Sales!AE62+Mktg!AE62+'Prod Mgmt'!AE62+'Biz Dev'!AE62</f>
        <v>0</v>
      </c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C63" s="154"/>
      <c r="D63" s="154"/>
      <c r="E63" s="53"/>
      <c r="F63" s="268">
        <f>+Sales!F63+Mktg!F63+'Prod Mgmt'!F63+'Biz Dev'!F63</f>
        <v>0</v>
      </c>
      <c r="G63" s="268">
        <f>+Sales!G63+Mktg!G63+'Prod Mgmt'!G63+'Biz Dev'!G63</f>
        <v>0</v>
      </c>
      <c r="H63" s="268">
        <f>+Sales!H63+Mktg!H63+'Prod Mgmt'!H63+'Biz Dev'!H63</f>
        <v>0</v>
      </c>
      <c r="I63" s="268">
        <f>+Sales!I63+Mktg!I63+'Prod Mgmt'!I63+'Biz Dev'!I63</f>
        <v>0</v>
      </c>
      <c r="J63" s="268">
        <f>+Sales!J63+Mktg!J63+'Prod Mgmt'!J63+'Biz Dev'!J63</f>
        <v>0</v>
      </c>
      <c r="K63" s="268">
        <f>+Sales!K63+Mktg!K63+'Prod Mgmt'!K63+'Biz Dev'!K63</f>
        <v>0</v>
      </c>
      <c r="L63" s="268">
        <f>+Sales!L63+Mktg!L63+'Prod Mgmt'!L63+'Biz Dev'!L63</f>
        <v>0</v>
      </c>
      <c r="M63" s="268">
        <f>+Sales!M63+Mktg!M63+'Prod Mgmt'!M63+'Biz Dev'!M63</f>
        <v>0</v>
      </c>
      <c r="N63" s="268">
        <f>+Sales!N63+Mktg!N63+'Prod Mgmt'!N63+'Biz Dev'!N63</f>
        <v>0</v>
      </c>
      <c r="O63" s="268">
        <f>+Sales!O63+Mktg!O63+'Prod Mgmt'!O63+'Biz Dev'!O63</f>
        <v>0</v>
      </c>
      <c r="P63" s="268">
        <f>+Sales!P63+Mktg!P63+'Prod Mgmt'!P63+'Biz Dev'!P63</f>
        <v>0</v>
      </c>
      <c r="Q63" s="268">
        <f>+Sales!Q63+Mktg!Q63+'Prod Mgmt'!Q63+'Biz Dev'!Q63</f>
        <v>0</v>
      </c>
      <c r="R63" s="67">
        <f t="shared" si="27"/>
        <v>0</v>
      </c>
      <c r="S63" s="270">
        <f t="shared" si="28"/>
        <v>0</v>
      </c>
      <c r="T63" s="268">
        <f>+Sales!T63+Mktg!T63+'Prod Mgmt'!T63+'Biz Dev'!T63</f>
        <v>0</v>
      </c>
      <c r="U63" s="268">
        <f>+Sales!U63+Mktg!U63+'Prod Mgmt'!U63+'Biz Dev'!U63</f>
        <v>0</v>
      </c>
      <c r="V63" s="268">
        <f>+Sales!V63+Mktg!V63+'Prod Mgmt'!V63+'Biz Dev'!V63</f>
        <v>0</v>
      </c>
      <c r="W63" s="268">
        <f>+Sales!W63+Mktg!W63+'Prod Mgmt'!W63+'Biz Dev'!W63</f>
        <v>0</v>
      </c>
      <c r="X63" s="268">
        <f>+Sales!X63+Mktg!X63+'Prod Mgmt'!X63+'Biz Dev'!X63</f>
        <v>0</v>
      </c>
      <c r="Y63" s="268">
        <f>+Sales!Y63+Mktg!Y63+'Prod Mgmt'!Y63+'Biz Dev'!Y63</f>
        <v>0</v>
      </c>
      <c r="Z63" s="268">
        <f>+Sales!Z63+Mktg!Z63+'Prod Mgmt'!Z63+'Biz Dev'!Z63</f>
        <v>0</v>
      </c>
      <c r="AA63" s="268">
        <f>+Sales!AA63+Mktg!AA63+'Prod Mgmt'!AA63+'Biz Dev'!AA63</f>
        <v>0</v>
      </c>
      <c r="AB63" s="268">
        <f>+Sales!AB63+Mktg!AB63+'Prod Mgmt'!AB63+'Biz Dev'!AB63</f>
        <v>0</v>
      </c>
      <c r="AC63" s="268">
        <f>+Sales!AC63+Mktg!AC63+'Prod Mgmt'!AC63+'Biz Dev'!AC63</f>
        <v>0</v>
      </c>
      <c r="AD63" s="268">
        <f>+Sales!AD63+Mktg!AD63+'Prod Mgmt'!AD63+'Biz Dev'!AD63</f>
        <v>0</v>
      </c>
      <c r="AE63" s="268">
        <f>+Sales!AE63+Mktg!AE63+'Prod Mgmt'!AE63+'Biz Dev'!AE63</f>
        <v>0</v>
      </c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C64" s="154"/>
      <c r="D64" s="154"/>
      <c r="E64" s="53"/>
      <c r="F64" s="268">
        <f>+Sales!F64+Mktg!F64+'Prod Mgmt'!F64+'Biz Dev'!F64</f>
        <v>0</v>
      </c>
      <c r="G64" s="268">
        <f>+Sales!G64+Mktg!G64+'Prod Mgmt'!G64+'Biz Dev'!G64</f>
        <v>0</v>
      </c>
      <c r="H64" s="268">
        <f>+Sales!H64+Mktg!H64+'Prod Mgmt'!H64+'Biz Dev'!H64</f>
        <v>0</v>
      </c>
      <c r="I64" s="268">
        <f>+Sales!I64+Mktg!I64+'Prod Mgmt'!I64+'Biz Dev'!I64</f>
        <v>0</v>
      </c>
      <c r="J64" s="268">
        <f>+Sales!J64+Mktg!J64+'Prod Mgmt'!J64+'Biz Dev'!J64</f>
        <v>0</v>
      </c>
      <c r="K64" s="268">
        <f>+Sales!K64+Mktg!K64+'Prod Mgmt'!K64+'Biz Dev'!K64</f>
        <v>0</v>
      </c>
      <c r="L64" s="268">
        <f>+Sales!L64+Mktg!L64+'Prod Mgmt'!L64+'Biz Dev'!L64</f>
        <v>0</v>
      </c>
      <c r="M64" s="268">
        <f>+Sales!M64+Mktg!M64+'Prod Mgmt'!M64+'Biz Dev'!M64</f>
        <v>0</v>
      </c>
      <c r="N64" s="268">
        <f>+Sales!N64+Mktg!N64+'Prod Mgmt'!N64+'Biz Dev'!N64</f>
        <v>0</v>
      </c>
      <c r="O64" s="268">
        <f>+Sales!O64+Mktg!O64+'Prod Mgmt'!O64+'Biz Dev'!O64</f>
        <v>0</v>
      </c>
      <c r="P64" s="268">
        <f>+Sales!P64+Mktg!P64+'Prod Mgmt'!P64+'Biz Dev'!P64</f>
        <v>0</v>
      </c>
      <c r="Q64" s="268">
        <f>+Sales!Q64+Mktg!Q64+'Prod Mgmt'!Q64+'Biz Dev'!Q64</f>
        <v>0</v>
      </c>
      <c r="R64" s="67">
        <f t="shared" si="27"/>
        <v>0</v>
      </c>
      <c r="S64" s="270">
        <f t="shared" si="28"/>
        <v>0</v>
      </c>
      <c r="T64" s="268">
        <f>+Sales!T64+Mktg!T64+'Prod Mgmt'!T64+'Biz Dev'!T64</f>
        <v>0</v>
      </c>
      <c r="U64" s="268">
        <f>+Sales!U64+Mktg!U64+'Prod Mgmt'!U64+'Biz Dev'!U64</f>
        <v>0</v>
      </c>
      <c r="V64" s="268">
        <f>+Sales!V64+Mktg!V64+'Prod Mgmt'!V64+'Biz Dev'!V64</f>
        <v>0</v>
      </c>
      <c r="W64" s="268">
        <f>+Sales!W64+Mktg!W64+'Prod Mgmt'!W64+'Biz Dev'!W64</f>
        <v>0</v>
      </c>
      <c r="X64" s="268">
        <f>+Sales!X64+Mktg!X64+'Prod Mgmt'!X64+'Biz Dev'!X64</f>
        <v>0</v>
      </c>
      <c r="Y64" s="268">
        <f>+Sales!Y64+Mktg!Y64+'Prod Mgmt'!Y64+'Biz Dev'!Y64</f>
        <v>0</v>
      </c>
      <c r="Z64" s="268">
        <f>+Sales!Z64+Mktg!Z64+'Prod Mgmt'!Z64+'Biz Dev'!Z64</f>
        <v>0</v>
      </c>
      <c r="AA64" s="268">
        <f>+Sales!AA64+Mktg!AA64+'Prod Mgmt'!AA64+'Biz Dev'!AA64</f>
        <v>0</v>
      </c>
      <c r="AB64" s="268">
        <f>+Sales!AB64+Mktg!AB64+'Prod Mgmt'!AB64+'Biz Dev'!AB64</f>
        <v>0</v>
      </c>
      <c r="AC64" s="268">
        <f>+Sales!AC64+Mktg!AC64+'Prod Mgmt'!AC64+'Biz Dev'!AC64</f>
        <v>0</v>
      </c>
      <c r="AD64" s="268">
        <f>+Sales!AD64+Mktg!AD64+'Prod Mgmt'!AD64+'Biz Dev'!AD64</f>
        <v>0</v>
      </c>
      <c r="AE64" s="268">
        <f>+Sales!AE64+Mktg!AE64+'Prod Mgmt'!AE64+'Biz Dev'!AE64</f>
        <v>0</v>
      </c>
      <c r="AF64" s="67">
        <f t="shared" si="29"/>
        <v>0</v>
      </c>
      <c r="AG64" s="270">
        <f t="shared" si="30"/>
        <v>0</v>
      </c>
    </row>
    <row r="65" spans="1:47" s="62" customFormat="1">
      <c r="A65" s="327" t="s">
        <v>153</v>
      </c>
      <c r="C65" s="154"/>
      <c r="D65" s="154"/>
      <c r="E65" s="53"/>
      <c r="F65" s="268">
        <f>+Sales!F65+Mktg!F65+'Prod Mgmt'!F65+'Biz Dev'!F65</f>
        <v>0</v>
      </c>
      <c r="G65" s="268">
        <f>+Sales!G65+Mktg!G65+'Prod Mgmt'!G65+'Biz Dev'!G65</f>
        <v>0</v>
      </c>
      <c r="H65" s="268">
        <f>+Sales!H65+Mktg!H65+'Prod Mgmt'!H65+'Biz Dev'!H65</f>
        <v>0</v>
      </c>
      <c r="I65" s="268">
        <f>+Sales!I65+Mktg!I65+'Prod Mgmt'!I65+'Biz Dev'!I65</f>
        <v>0</v>
      </c>
      <c r="J65" s="268">
        <f>+Sales!J65+Mktg!J65+'Prod Mgmt'!J65+'Biz Dev'!J65</f>
        <v>0</v>
      </c>
      <c r="K65" s="268">
        <f>+Sales!K65+Mktg!K65+'Prod Mgmt'!K65+'Biz Dev'!K65</f>
        <v>0</v>
      </c>
      <c r="L65" s="268">
        <f>+Sales!L65+Mktg!L65+'Prod Mgmt'!L65+'Biz Dev'!L65</f>
        <v>0</v>
      </c>
      <c r="M65" s="268">
        <f>+Sales!M65+Mktg!M65+'Prod Mgmt'!M65+'Biz Dev'!M65</f>
        <v>0</v>
      </c>
      <c r="N65" s="268">
        <f>+Sales!N65+Mktg!N65+'Prod Mgmt'!N65+'Biz Dev'!N65</f>
        <v>0</v>
      </c>
      <c r="O65" s="268">
        <f>+Sales!O65+Mktg!O65+'Prod Mgmt'!O65+'Biz Dev'!O65</f>
        <v>0</v>
      </c>
      <c r="P65" s="268">
        <f>+Sales!P65+Mktg!P65+'Prod Mgmt'!P65+'Biz Dev'!P65</f>
        <v>0</v>
      </c>
      <c r="Q65" s="268">
        <f>+Sales!Q65+Mktg!Q65+'Prod Mgmt'!Q65+'Biz Dev'!Q65</f>
        <v>0</v>
      </c>
      <c r="R65" s="67">
        <f t="shared" si="27"/>
        <v>0</v>
      </c>
      <c r="S65" s="270">
        <f t="shared" si="28"/>
        <v>0</v>
      </c>
      <c r="T65" s="268">
        <f>+Sales!T65+Mktg!T65+'Prod Mgmt'!T65+'Biz Dev'!T65</f>
        <v>0</v>
      </c>
      <c r="U65" s="268">
        <f>+Sales!U65+Mktg!U65+'Prod Mgmt'!U65+'Biz Dev'!U65</f>
        <v>0</v>
      </c>
      <c r="V65" s="268">
        <f>+Sales!V65+Mktg!V65+'Prod Mgmt'!V65+'Biz Dev'!V65</f>
        <v>0</v>
      </c>
      <c r="W65" s="268">
        <f>+Sales!W65+Mktg!W65+'Prod Mgmt'!W65+'Biz Dev'!W65</f>
        <v>0</v>
      </c>
      <c r="X65" s="268">
        <f>+Sales!X65+Mktg!X65+'Prod Mgmt'!X65+'Biz Dev'!X65</f>
        <v>0</v>
      </c>
      <c r="Y65" s="268">
        <f>+Sales!Y65+Mktg!Y65+'Prod Mgmt'!Y65+'Biz Dev'!Y65</f>
        <v>0</v>
      </c>
      <c r="Z65" s="268">
        <f>+Sales!Z65+Mktg!Z65+'Prod Mgmt'!Z65+'Biz Dev'!Z65</f>
        <v>0</v>
      </c>
      <c r="AA65" s="268">
        <f>+Sales!AA65+Mktg!AA65+'Prod Mgmt'!AA65+'Biz Dev'!AA65</f>
        <v>0</v>
      </c>
      <c r="AB65" s="268">
        <f>+Sales!AB65+Mktg!AB65+'Prod Mgmt'!AB65+'Biz Dev'!AB65</f>
        <v>0</v>
      </c>
      <c r="AC65" s="268">
        <f>+Sales!AC65+Mktg!AC65+'Prod Mgmt'!AC65+'Biz Dev'!AC65</f>
        <v>0</v>
      </c>
      <c r="AD65" s="268">
        <f>+Sales!AD65+Mktg!AD65+'Prod Mgmt'!AD65+'Biz Dev'!AD65</f>
        <v>0</v>
      </c>
      <c r="AE65" s="268">
        <f>+Sales!AE65+Mktg!AE65+'Prod Mgmt'!AE65+'Biz Dev'!AE65</f>
        <v>0</v>
      </c>
      <c r="AF65" s="67">
        <f t="shared" si="29"/>
        <v>0</v>
      </c>
      <c r="AG65" s="270">
        <f t="shared" si="30"/>
        <v>0</v>
      </c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67"/>
      <c r="AU65" s="270"/>
    </row>
    <row r="66" spans="1:47" s="62" customFormat="1">
      <c r="A66" s="53"/>
      <c r="C66" s="154"/>
      <c r="D66" s="154"/>
      <c r="E66" s="53"/>
      <c r="F66" s="268">
        <f>+Sales!F66+Mktg!F66+'Prod Mgmt'!F66+'Biz Dev'!F66</f>
        <v>0</v>
      </c>
      <c r="G66" s="268">
        <f>+Sales!G66+Mktg!G66+'Prod Mgmt'!G66+'Biz Dev'!G66</f>
        <v>0</v>
      </c>
      <c r="H66" s="268">
        <f>+Sales!H66+Mktg!H66+'Prod Mgmt'!H66+'Biz Dev'!H66</f>
        <v>0</v>
      </c>
      <c r="I66" s="268">
        <f>+Sales!I66+Mktg!I66+'Prod Mgmt'!I66+'Biz Dev'!I66</f>
        <v>0</v>
      </c>
      <c r="J66" s="268">
        <f>+Sales!J66+Mktg!J66+'Prod Mgmt'!J66+'Biz Dev'!J66</f>
        <v>0</v>
      </c>
      <c r="K66" s="268">
        <f>+Sales!K66+Mktg!K66+'Prod Mgmt'!K66+'Biz Dev'!K66</f>
        <v>0</v>
      </c>
      <c r="L66" s="268">
        <f>+Sales!L66+Mktg!L66+'Prod Mgmt'!L66+'Biz Dev'!L66</f>
        <v>0</v>
      </c>
      <c r="M66" s="268">
        <f>+Sales!M66+Mktg!M66+'Prod Mgmt'!M66+'Biz Dev'!M66</f>
        <v>0</v>
      </c>
      <c r="N66" s="268">
        <f>+Sales!N66+Mktg!N66+'Prod Mgmt'!N66+'Biz Dev'!N66</f>
        <v>0</v>
      </c>
      <c r="O66" s="268">
        <f>+Sales!O66+Mktg!O66+'Prod Mgmt'!O66+'Biz Dev'!O66</f>
        <v>0</v>
      </c>
      <c r="P66" s="268">
        <f>+Sales!P66+Mktg!P66+'Prod Mgmt'!P66+'Biz Dev'!P66</f>
        <v>0</v>
      </c>
      <c r="Q66" s="268">
        <f>+Sales!Q66+Mktg!Q66+'Prod Mgmt'!Q66+'Biz Dev'!Q66</f>
        <v>0</v>
      </c>
      <c r="R66" s="67">
        <f t="shared" si="27"/>
        <v>0</v>
      </c>
      <c r="S66" s="270">
        <f t="shared" si="28"/>
        <v>0</v>
      </c>
      <c r="T66" s="268">
        <f>+Sales!T66+Mktg!T66+'Prod Mgmt'!T66+'Biz Dev'!T66</f>
        <v>0</v>
      </c>
      <c r="U66" s="268">
        <f>+Sales!U66+Mktg!U66+'Prod Mgmt'!U66+'Biz Dev'!U66</f>
        <v>0</v>
      </c>
      <c r="V66" s="268">
        <f>+Sales!V66+Mktg!V66+'Prod Mgmt'!V66+'Biz Dev'!V66</f>
        <v>0</v>
      </c>
      <c r="W66" s="268">
        <f>+Sales!W66+Mktg!W66+'Prod Mgmt'!W66+'Biz Dev'!W66</f>
        <v>0</v>
      </c>
      <c r="X66" s="268">
        <f>+Sales!X66+Mktg!X66+'Prod Mgmt'!X66+'Biz Dev'!X66</f>
        <v>0</v>
      </c>
      <c r="Y66" s="268">
        <f>+Sales!Y66+Mktg!Y66+'Prod Mgmt'!Y66+'Biz Dev'!Y66</f>
        <v>0</v>
      </c>
      <c r="Z66" s="268">
        <f>+Sales!Z66+Mktg!Z66+'Prod Mgmt'!Z66+'Biz Dev'!Z66</f>
        <v>0</v>
      </c>
      <c r="AA66" s="268">
        <f>+Sales!AA66+Mktg!AA66+'Prod Mgmt'!AA66+'Biz Dev'!AA66</f>
        <v>0</v>
      </c>
      <c r="AB66" s="268">
        <f>+Sales!AB66+Mktg!AB66+'Prod Mgmt'!AB66+'Biz Dev'!AB66</f>
        <v>0</v>
      </c>
      <c r="AC66" s="268">
        <f>+Sales!AC66+Mktg!AC66+'Prod Mgmt'!AC66+'Biz Dev'!AC66</f>
        <v>0</v>
      </c>
      <c r="AD66" s="268">
        <f>+Sales!AD66+Mktg!AD66+'Prod Mgmt'!AD66+'Biz Dev'!AD66</f>
        <v>0</v>
      </c>
      <c r="AE66" s="268">
        <f>+Sales!AE66+Mktg!AE66+'Prod Mgmt'!AE66+'Biz Dev'!AE66</f>
        <v>0</v>
      </c>
      <c r="AF66" s="67">
        <f t="shared" si="29"/>
        <v>0</v>
      </c>
      <c r="AG66" s="270">
        <f>+AF66/AF$87</f>
        <v>0</v>
      </c>
    </row>
    <row r="67" spans="1:47" s="62" customFormat="1">
      <c r="A67" s="76" t="s">
        <v>44</v>
      </c>
      <c r="C67" s="154"/>
      <c r="D67" s="154"/>
      <c r="F67" s="84">
        <f>SUM(F59:F66)</f>
        <v>0</v>
      </c>
      <c r="G67" s="84">
        <f t="shared" ref="G67:R67" si="31">SUM(G59:G66)</f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>
        <f t="shared" si="28"/>
        <v>0</v>
      </c>
      <c r="T67" s="84">
        <f>SUM(T59:T66)</f>
        <v>0</v>
      </c>
      <c r="U67" s="84">
        <f t="shared" ref="U67:AF67" si="32">SUM(U59:U66)</f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47" s="62" customFormat="1">
      <c r="C68" s="154"/>
      <c r="D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47" s="62" customFormat="1">
      <c r="A69" s="326" t="s">
        <v>45</v>
      </c>
      <c r="B69" s="53"/>
      <c r="C69" s="154"/>
      <c r="D69" s="154"/>
      <c r="E69" s="53"/>
      <c r="F69" s="268">
        <f>+Sales!F69+Mktg!F69+'Prod Mgmt'!F69+'Biz Dev'!F69</f>
        <v>0</v>
      </c>
      <c r="G69" s="268">
        <f>+Sales!G69+Mktg!G69+'Prod Mgmt'!G69+'Biz Dev'!G69</f>
        <v>0</v>
      </c>
      <c r="H69" s="268">
        <f>+Sales!H69+Mktg!H69+'Prod Mgmt'!H69+'Biz Dev'!H69</f>
        <v>0</v>
      </c>
      <c r="I69" s="268">
        <f>+Sales!I69+Mktg!I69+'Prod Mgmt'!I69+'Biz Dev'!I69</f>
        <v>0</v>
      </c>
      <c r="J69" s="268">
        <f>+Sales!J69+Mktg!J69+'Prod Mgmt'!J69+'Biz Dev'!J69</f>
        <v>0</v>
      </c>
      <c r="K69" s="268">
        <f>+Sales!K69+Mktg!K69+'Prod Mgmt'!K69+'Biz Dev'!K69</f>
        <v>0</v>
      </c>
      <c r="L69" s="268">
        <f>+Sales!L69+Mktg!L69+'Prod Mgmt'!L69+'Biz Dev'!L69</f>
        <v>0</v>
      </c>
      <c r="M69" s="268">
        <f>+Sales!M69+Mktg!M69+'Prod Mgmt'!M69+'Biz Dev'!M69</f>
        <v>0</v>
      </c>
      <c r="N69" s="268">
        <f>+Sales!N69+Mktg!N69+'Prod Mgmt'!N69+'Biz Dev'!N69</f>
        <v>0</v>
      </c>
      <c r="O69" s="268">
        <f>+Sales!O69+Mktg!O69+'Prod Mgmt'!O69+'Biz Dev'!O69</f>
        <v>0</v>
      </c>
      <c r="P69" s="268">
        <f>+Sales!P69+Mktg!P69+'Prod Mgmt'!P69+'Biz Dev'!P69</f>
        <v>0</v>
      </c>
      <c r="Q69" s="268">
        <f>+Sales!Q69+Mktg!Q69+'Prod Mgmt'!Q69+'Biz Dev'!Q69</f>
        <v>0</v>
      </c>
      <c r="R69" s="75">
        <f t="shared" ref="R69:R84" si="33">SUM(F69:Q69)</f>
        <v>0</v>
      </c>
      <c r="S69" s="270">
        <f t="shared" ref="S69:S78" si="34">+R69/R$87</f>
        <v>0</v>
      </c>
      <c r="T69" s="268">
        <f>+Sales!T69+Mktg!T69+'Prod Mgmt'!T69+'Biz Dev'!T69</f>
        <v>0</v>
      </c>
      <c r="U69" s="268">
        <f>+Sales!U69+Mktg!U69+'Prod Mgmt'!U69+'Biz Dev'!U69</f>
        <v>0</v>
      </c>
      <c r="V69" s="268">
        <f>+Sales!V69+Mktg!V69+'Prod Mgmt'!V69+'Biz Dev'!V69</f>
        <v>0</v>
      </c>
      <c r="W69" s="268">
        <f>+Sales!W69+Mktg!W69+'Prod Mgmt'!W69+'Biz Dev'!W69</f>
        <v>0</v>
      </c>
      <c r="X69" s="268">
        <f>+Sales!X69+Mktg!X69+'Prod Mgmt'!X69+'Biz Dev'!X69</f>
        <v>0</v>
      </c>
      <c r="Y69" s="268">
        <f>+Sales!Y69+Mktg!Y69+'Prod Mgmt'!Y69+'Biz Dev'!Y69</f>
        <v>0</v>
      </c>
      <c r="Z69" s="268">
        <f>+Sales!Z69+Mktg!Z69+'Prod Mgmt'!Z69+'Biz Dev'!Z69</f>
        <v>0</v>
      </c>
      <c r="AA69" s="268">
        <f>+Sales!AA69+Mktg!AA69+'Prod Mgmt'!AA69+'Biz Dev'!AA69</f>
        <v>0</v>
      </c>
      <c r="AB69" s="268">
        <f>+Sales!AB69+Mktg!AB69+'Prod Mgmt'!AB69+'Biz Dev'!AB69</f>
        <v>0</v>
      </c>
      <c r="AC69" s="268">
        <f>+Sales!AC69+Mktg!AC69+'Prod Mgmt'!AC69+'Biz Dev'!AC69</f>
        <v>0</v>
      </c>
      <c r="AD69" s="268">
        <f>+Sales!AD69+Mktg!AD69+'Prod Mgmt'!AD69+'Biz Dev'!AD69</f>
        <v>0</v>
      </c>
      <c r="AE69" s="268">
        <f>+Sales!AE69+Mktg!AE69+'Prod Mgmt'!AE69+'Biz Dev'!AE69</f>
        <v>0</v>
      </c>
      <c r="AF69" s="75">
        <f t="shared" ref="AF69:AF84" si="35">SUM(T69:AE69)</f>
        <v>0</v>
      </c>
      <c r="AG69" s="270">
        <f t="shared" ref="AG69:AG82" si="36">+AF69/AF$87</f>
        <v>0</v>
      </c>
    </row>
    <row r="70" spans="1:47" s="62" customFormat="1">
      <c r="A70" s="327" t="s">
        <v>159</v>
      </c>
      <c r="B70" s="53"/>
      <c r="C70" s="154"/>
      <c r="D70" s="154"/>
      <c r="E70" s="53"/>
      <c r="F70" s="268">
        <f>+Sales!F70+Mktg!F70+'Prod Mgmt'!F70+'Biz Dev'!F70</f>
        <v>0</v>
      </c>
      <c r="G70" s="268">
        <f>+Sales!G70+Mktg!G70+'Prod Mgmt'!G70+'Biz Dev'!G70</f>
        <v>0</v>
      </c>
      <c r="H70" s="268">
        <f>+Sales!H70+Mktg!H70+'Prod Mgmt'!H70+'Biz Dev'!H70</f>
        <v>0</v>
      </c>
      <c r="I70" s="268">
        <f>+Sales!I70+Mktg!I70+'Prod Mgmt'!I70+'Biz Dev'!I70</f>
        <v>0</v>
      </c>
      <c r="J70" s="268">
        <f>+Sales!J70+Mktg!J70+'Prod Mgmt'!J70+'Biz Dev'!J70</f>
        <v>0</v>
      </c>
      <c r="K70" s="268">
        <f>+Sales!K70+Mktg!K70+'Prod Mgmt'!K70+'Biz Dev'!K70</f>
        <v>0</v>
      </c>
      <c r="L70" s="268">
        <f>+Sales!L70+Mktg!L70+'Prod Mgmt'!L70+'Biz Dev'!L70</f>
        <v>0</v>
      </c>
      <c r="M70" s="268">
        <f>+Sales!M70+Mktg!M70+'Prod Mgmt'!M70+'Biz Dev'!M70</f>
        <v>0</v>
      </c>
      <c r="N70" s="268">
        <f>+Sales!N70+Mktg!N70+'Prod Mgmt'!N70+'Biz Dev'!N70</f>
        <v>0</v>
      </c>
      <c r="O70" s="268">
        <f>+Sales!O70+Mktg!O70+'Prod Mgmt'!O70+'Biz Dev'!O70</f>
        <v>0</v>
      </c>
      <c r="P70" s="268">
        <f>+Sales!P70+Mktg!P70+'Prod Mgmt'!P70+'Biz Dev'!P70</f>
        <v>0</v>
      </c>
      <c r="Q70" s="268">
        <f>+Sales!Q70+Mktg!Q70+'Prod Mgmt'!Q70+'Biz Dev'!Q70</f>
        <v>0</v>
      </c>
      <c r="R70" s="75">
        <f t="shared" si="33"/>
        <v>0</v>
      </c>
      <c r="S70" s="270">
        <f t="shared" si="34"/>
        <v>0</v>
      </c>
      <c r="T70" s="268">
        <f>+Sales!T70+Mktg!T70+'Prod Mgmt'!T70+'Biz Dev'!T70</f>
        <v>0</v>
      </c>
      <c r="U70" s="268">
        <f>+Sales!U70+Mktg!U70+'Prod Mgmt'!U70+'Biz Dev'!U70</f>
        <v>0</v>
      </c>
      <c r="V70" s="268">
        <f>+Sales!V70+Mktg!V70+'Prod Mgmt'!V70+'Biz Dev'!V70</f>
        <v>0</v>
      </c>
      <c r="W70" s="268">
        <f>+Sales!W70+Mktg!W70+'Prod Mgmt'!W70+'Biz Dev'!W70</f>
        <v>0</v>
      </c>
      <c r="X70" s="268">
        <f>+Sales!X70+Mktg!X70+'Prod Mgmt'!X70+'Biz Dev'!X70</f>
        <v>0</v>
      </c>
      <c r="Y70" s="268">
        <f>+Sales!Y70+Mktg!Y70+'Prod Mgmt'!Y70+'Biz Dev'!Y70</f>
        <v>0</v>
      </c>
      <c r="Z70" s="268">
        <f>+Sales!Z70+Mktg!Z70+'Prod Mgmt'!Z70+'Biz Dev'!Z70</f>
        <v>0</v>
      </c>
      <c r="AA70" s="268">
        <f>+Sales!AA70+Mktg!AA70+'Prod Mgmt'!AA70+'Biz Dev'!AA70</f>
        <v>0</v>
      </c>
      <c r="AB70" s="268">
        <f>+Sales!AB70+Mktg!AB70+'Prod Mgmt'!AB70+'Biz Dev'!AB70</f>
        <v>0</v>
      </c>
      <c r="AC70" s="268">
        <f>+Sales!AC70+Mktg!AC70+'Prod Mgmt'!AC70+'Biz Dev'!AC70</f>
        <v>0</v>
      </c>
      <c r="AD70" s="268">
        <f>+Sales!AD70+Mktg!AD70+'Prod Mgmt'!AD70+'Biz Dev'!AD70</f>
        <v>0</v>
      </c>
      <c r="AE70" s="268">
        <f>+Sales!AE70+Mktg!AE70+'Prod Mgmt'!AE70+'Biz Dev'!AE70</f>
        <v>0</v>
      </c>
      <c r="AF70" s="75">
        <f t="shared" si="35"/>
        <v>0</v>
      </c>
      <c r="AG70" s="270">
        <f t="shared" si="36"/>
        <v>0</v>
      </c>
    </row>
    <row r="71" spans="1:47" s="62" customFormat="1">
      <c r="A71" s="327" t="s">
        <v>155</v>
      </c>
      <c r="B71" s="53"/>
      <c r="C71" s="154"/>
      <c r="D71" s="154"/>
      <c r="E71" s="53"/>
      <c r="F71" s="268">
        <f>+Sales!F71+Mktg!F71+'Prod Mgmt'!F71+'Biz Dev'!F71</f>
        <v>0</v>
      </c>
      <c r="G71" s="268">
        <f>+Sales!G71+Mktg!G71+'Prod Mgmt'!G71+'Biz Dev'!G71</f>
        <v>0</v>
      </c>
      <c r="H71" s="268">
        <f>+Sales!H71+Mktg!H71+'Prod Mgmt'!H71+'Biz Dev'!H71</f>
        <v>0</v>
      </c>
      <c r="I71" s="268">
        <f>+Sales!I71+Mktg!I71+'Prod Mgmt'!I71+'Biz Dev'!I71</f>
        <v>0</v>
      </c>
      <c r="J71" s="268">
        <f>+Sales!J71+Mktg!J71+'Prod Mgmt'!J71+'Biz Dev'!J71</f>
        <v>0</v>
      </c>
      <c r="K71" s="268">
        <f>+Sales!K71+Mktg!K71+'Prod Mgmt'!K71+'Biz Dev'!K71</f>
        <v>0</v>
      </c>
      <c r="L71" s="268">
        <f>+Sales!L71+Mktg!L71+'Prod Mgmt'!L71+'Biz Dev'!L71</f>
        <v>0</v>
      </c>
      <c r="M71" s="268">
        <f>+Sales!M71+Mktg!M71+'Prod Mgmt'!M71+'Biz Dev'!M71</f>
        <v>0</v>
      </c>
      <c r="N71" s="268">
        <f>+Sales!N71+Mktg!N71+'Prod Mgmt'!N71+'Biz Dev'!N71</f>
        <v>0</v>
      </c>
      <c r="O71" s="268">
        <f>+Sales!O71+Mktg!O71+'Prod Mgmt'!O71+'Biz Dev'!O71</f>
        <v>0</v>
      </c>
      <c r="P71" s="268">
        <f>+Sales!P71+Mktg!P71+'Prod Mgmt'!P71+'Biz Dev'!P71</f>
        <v>0</v>
      </c>
      <c r="Q71" s="268">
        <f>+Sales!Q71+Mktg!Q71+'Prod Mgmt'!Q71+'Biz Dev'!Q71</f>
        <v>0</v>
      </c>
      <c r="R71" s="75">
        <f t="shared" si="33"/>
        <v>0</v>
      </c>
      <c r="S71" s="270">
        <f t="shared" si="34"/>
        <v>0</v>
      </c>
      <c r="T71" s="268">
        <f>+Sales!T71+Mktg!T71+'Prod Mgmt'!T71+'Biz Dev'!T71</f>
        <v>0</v>
      </c>
      <c r="U71" s="268">
        <f>+Sales!U71+Mktg!U71+'Prod Mgmt'!U71+'Biz Dev'!U71</f>
        <v>0</v>
      </c>
      <c r="V71" s="268">
        <f>+Sales!V71+Mktg!V71+'Prod Mgmt'!V71+'Biz Dev'!V71</f>
        <v>0</v>
      </c>
      <c r="W71" s="268">
        <f>+Sales!W71+Mktg!W71+'Prod Mgmt'!W71+'Biz Dev'!W71</f>
        <v>0</v>
      </c>
      <c r="X71" s="268">
        <f>+Sales!X71+Mktg!X71+'Prod Mgmt'!X71+'Biz Dev'!X71</f>
        <v>0</v>
      </c>
      <c r="Y71" s="268">
        <f>+Sales!Y71+Mktg!Y71+'Prod Mgmt'!Y71+'Biz Dev'!Y71</f>
        <v>0</v>
      </c>
      <c r="Z71" s="268">
        <f>+Sales!Z71+Mktg!Z71+'Prod Mgmt'!Z71+'Biz Dev'!Z71</f>
        <v>0</v>
      </c>
      <c r="AA71" s="268">
        <f>+Sales!AA71+Mktg!AA71+'Prod Mgmt'!AA71+'Biz Dev'!AA71</f>
        <v>0</v>
      </c>
      <c r="AB71" s="268">
        <f>+Sales!AB71+Mktg!AB71+'Prod Mgmt'!AB71+'Biz Dev'!AB71</f>
        <v>0</v>
      </c>
      <c r="AC71" s="268">
        <f>+Sales!AC71+Mktg!AC71+'Prod Mgmt'!AC71+'Biz Dev'!AC71</f>
        <v>0</v>
      </c>
      <c r="AD71" s="268">
        <f>+Sales!AD71+Mktg!AD71+'Prod Mgmt'!AD71+'Biz Dev'!AD71</f>
        <v>0</v>
      </c>
      <c r="AE71" s="268">
        <f>+Sales!AE71+Mktg!AE71+'Prod Mgmt'!AE71+'Biz Dev'!AE71</f>
        <v>0</v>
      </c>
      <c r="AF71" s="75">
        <f t="shared" si="35"/>
        <v>0</v>
      </c>
      <c r="AG71" s="270">
        <f t="shared" si="36"/>
        <v>0</v>
      </c>
    </row>
    <row r="72" spans="1:47" s="62" customFormat="1">
      <c r="A72" s="327" t="s">
        <v>160</v>
      </c>
      <c r="B72" s="53"/>
      <c r="C72" s="69"/>
      <c r="D72" s="69"/>
      <c r="E72" s="53"/>
      <c r="F72" s="268">
        <f>+Sales!F72+Mktg!F72+'Prod Mgmt'!F72+'Biz Dev'!F72</f>
        <v>0</v>
      </c>
      <c r="G72" s="268">
        <f>+Sales!G72+Mktg!G72+'Prod Mgmt'!G72+'Biz Dev'!G72</f>
        <v>0</v>
      </c>
      <c r="H72" s="268">
        <f>+Sales!H72+Mktg!H72+'Prod Mgmt'!H72+'Biz Dev'!H72</f>
        <v>0</v>
      </c>
      <c r="I72" s="268">
        <f>+Sales!I72+Mktg!I72+'Prod Mgmt'!I72+'Biz Dev'!I72</f>
        <v>0</v>
      </c>
      <c r="J72" s="268">
        <f>+Sales!J72+Mktg!J72+'Prod Mgmt'!J72+'Biz Dev'!J72</f>
        <v>0</v>
      </c>
      <c r="K72" s="268">
        <f>+Sales!K72+Mktg!K72+'Prod Mgmt'!K72+'Biz Dev'!K72</f>
        <v>0</v>
      </c>
      <c r="L72" s="268">
        <f>+Sales!L72+Mktg!L72+'Prod Mgmt'!L72+'Biz Dev'!L72</f>
        <v>0</v>
      </c>
      <c r="M72" s="268">
        <f>+Sales!M72+Mktg!M72+'Prod Mgmt'!M72+'Biz Dev'!M72</f>
        <v>0</v>
      </c>
      <c r="N72" s="268">
        <f>+Sales!N72+Mktg!N72+'Prod Mgmt'!N72+'Biz Dev'!N72</f>
        <v>0</v>
      </c>
      <c r="O72" s="268">
        <f>+Sales!O72+Mktg!O72+'Prod Mgmt'!O72+'Biz Dev'!O72</f>
        <v>0</v>
      </c>
      <c r="P72" s="268">
        <f>+Sales!P72+Mktg!P72+'Prod Mgmt'!P72+'Biz Dev'!P72</f>
        <v>0</v>
      </c>
      <c r="Q72" s="268">
        <f>+Sales!Q72+Mktg!Q72+'Prod Mgmt'!Q72+'Biz Dev'!Q72</f>
        <v>0</v>
      </c>
      <c r="R72" s="75">
        <f t="shared" si="33"/>
        <v>0</v>
      </c>
      <c r="S72" s="270">
        <f t="shared" si="34"/>
        <v>0</v>
      </c>
      <c r="T72" s="268">
        <f>+Sales!T72+Mktg!T72+'Prod Mgmt'!T72+'Biz Dev'!T72</f>
        <v>0</v>
      </c>
      <c r="U72" s="268">
        <f>+Sales!U72+Mktg!U72+'Prod Mgmt'!U72+'Biz Dev'!U72</f>
        <v>0</v>
      </c>
      <c r="V72" s="268">
        <f>+Sales!V72+Mktg!V72+'Prod Mgmt'!V72+'Biz Dev'!V72</f>
        <v>0</v>
      </c>
      <c r="W72" s="268">
        <f>+Sales!W72+Mktg!W72+'Prod Mgmt'!W72+'Biz Dev'!W72</f>
        <v>0</v>
      </c>
      <c r="X72" s="268">
        <f>+Sales!X72+Mktg!X72+'Prod Mgmt'!X72+'Biz Dev'!X72</f>
        <v>0</v>
      </c>
      <c r="Y72" s="268">
        <f>+Sales!Y72+Mktg!Y72+'Prod Mgmt'!Y72+'Biz Dev'!Y72</f>
        <v>0</v>
      </c>
      <c r="Z72" s="268">
        <f>+Sales!Z72+Mktg!Z72+'Prod Mgmt'!Z72+'Biz Dev'!Z72</f>
        <v>0</v>
      </c>
      <c r="AA72" s="268">
        <f>+Sales!AA72+Mktg!AA72+'Prod Mgmt'!AA72+'Biz Dev'!AA72</f>
        <v>0</v>
      </c>
      <c r="AB72" s="268">
        <f>+Sales!AB72+Mktg!AB72+'Prod Mgmt'!AB72+'Biz Dev'!AB72</f>
        <v>0</v>
      </c>
      <c r="AC72" s="268">
        <f>+Sales!AC72+Mktg!AC72+'Prod Mgmt'!AC72+'Biz Dev'!AC72</f>
        <v>0</v>
      </c>
      <c r="AD72" s="268">
        <f>+Sales!AD72+Mktg!AD72+'Prod Mgmt'!AD72+'Biz Dev'!AD72</f>
        <v>0</v>
      </c>
      <c r="AE72" s="268">
        <f>+Sales!AE72+Mktg!AE72+'Prod Mgmt'!AE72+'Biz Dev'!AE72</f>
        <v>0</v>
      </c>
      <c r="AF72" s="75">
        <f t="shared" si="35"/>
        <v>0</v>
      </c>
      <c r="AG72" s="270">
        <f t="shared" si="36"/>
        <v>0</v>
      </c>
    </row>
    <row r="73" spans="1:47" s="62" customFormat="1">
      <c r="A73" s="327" t="s">
        <v>161</v>
      </c>
      <c r="B73" s="53"/>
      <c r="C73" s="154"/>
      <c r="D73" s="154"/>
      <c r="E73" s="53"/>
      <c r="F73" s="268">
        <f>+Sales!F73+Mktg!F73+'Prod Mgmt'!F73+'Biz Dev'!F73</f>
        <v>0</v>
      </c>
      <c r="G73" s="268">
        <f>+Sales!G73+Mktg!G73+'Prod Mgmt'!G73+'Biz Dev'!G73</f>
        <v>0</v>
      </c>
      <c r="H73" s="268">
        <f>+Sales!H73+Mktg!H73+'Prod Mgmt'!H73+'Biz Dev'!H73</f>
        <v>0</v>
      </c>
      <c r="I73" s="268">
        <f>+Sales!I73+Mktg!I73+'Prod Mgmt'!I73+'Biz Dev'!I73</f>
        <v>0</v>
      </c>
      <c r="J73" s="268">
        <f>+Sales!J73+Mktg!J73+'Prod Mgmt'!J73+'Biz Dev'!J73</f>
        <v>0</v>
      </c>
      <c r="K73" s="268">
        <f>+Sales!K73+Mktg!K73+'Prod Mgmt'!K73+'Biz Dev'!K73</f>
        <v>0</v>
      </c>
      <c r="L73" s="268">
        <f>+Sales!L73+Mktg!L73+'Prod Mgmt'!L73+'Biz Dev'!L73</f>
        <v>0</v>
      </c>
      <c r="M73" s="268">
        <f>+Sales!M73+Mktg!M73+'Prod Mgmt'!M73+'Biz Dev'!M73</f>
        <v>0</v>
      </c>
      <c r="N73" s="268">
        <f>+Sales!N73+Mktg!N73+'Prod Mgmt'!N73+'Biz Dev'!N73</f>
        <v>0</v>
      </c>
      <c r="O73" s="268">
        <f>+Sales!O73+Mktg!O73+'Prod Mgmt'!O73+'Biz Dev'!O73</f>
        <v>0</v>
      </c>
      <c r="P73" s="268">
        <f>+Sales!P73+Mktg!P73+'Prod Mgmt'!P73+'Biz Dev'!P73</f>
        <v>0</v>
      </c>
      <c r="Q73" s="268">
        <f>+Sales!Q73+Mktg!Q73+'Prod Mgmt'!Q73+'Biz Dev'!Q73</f>
        <v>0</v>
      </c>
      <c r="R73" s="75">
        <f t="shared" si="33"/>
        <v>0</v>
      </c>
      <c r="S73" s="270">
        <f t="shared" si="34"/>
        <v>0</v>
      </c>
      <c r="T73" s="268">
        <f>+Sales!T73+Mktg!T73+'Prod Mgmt'!T73+'Biz Dev'!T73</f>
        <v>0</v>
      </c>
      <c r="U73" s="268">
        <f>+Sales!U73+Mktg!U73+'Prod Mgmt'!U73+'Biz Dev'!U73</f>
        <v>0</v>
      </c>
      <c r="V73" s="268">
        <f>+Sales!V73+Mktg!V73+'Prod Mgmt'!V73+'Biz Dev'!V73</f>
        <v>0</v>
      </c>
      <c r="W73" s="268">
        <f>+Sales!W73+Mktg!W73+'Prod Mgmt'!W73+'Biz Dev'!W73</f>
        <v>0</v>
      </c>
      <c r="X73" s="268">
        <f>+Sales!X73+Mktg!X73+'Prod Mgmt'!X73+'Biz Dev'!X73</f>
        <v>0</v>
      </c>
      <c r="Y73" s="268">
        <f>+Sales!Y73+Mktg!Y73+'Prod Mgmt'!Y73+'Biz Dev'!Y73</f>
        <v>0</v>
      </c>
      <c r="Z73" s="268">
        <f>+Sales!Z73+Mktg!Z73+'Prod Mgmt'!Z73+'Biz Dev'!Z73</f>
        <v>0</v>
      </c>
      <c r="AA73" s="268">
        <f>+Sales!AA73+Mktg!AA73+'Prod Mgmt'!AA73+'Biz Dev'!AA73</f>
        <v>0</v>
      </c>
      <c r="AB73" s="268">
        <f>+Sales!AB73+Mktg!AB73+'Prod Mgmt'!AB73+'Biz Dev'!AB73</f>
        <v>0</v>
      </c>
      <c r="AC73" s="268">
        <f>+Sales!AC73+Mktg!AC73+'Prod Mgmt'!AC73+'Biz Dev'!AC73</f>
        <v>0</v>
      </c>
      <c r="AD73" s="268">
        <f>+Sales!AD73+Mktg!AD73+'Prod Mgmt'!AD73+'Biz Dev'!AD73</f>
        <v>0</v>
      </c>
      <c r="AE73" s="268">
        <f>+Sales!AE73+Mktg!AE73+'Prod Mgmt'!AE73+'Biz Dev'!AE73</f>
        <v>0</v>
      </c>
      <c r="AF73" s="75">
        <f t="shared" si="35"/>
        <v>0</v>
      </c>
      <c r="AG73" s="270">
        <f t="shared" si="36"/>
        <v>0</v>
      </c>
    </row>
    <row r="74" spans="1:47" s="62" customFormat="1">
      <c r="A74" s="327" t="s">
        <v>157</v>
      </c>
      <c r="B74" s="53"/>
      <c r="C74" s="154"/>
      <c r="D74" s="154"/>
      <c r="E74" s="53"/>
      <c r="F74" s="268">
        <f>+Sales!F74+Mktg!F74+'Prod Mgmt'!F74+'Biz Dev'!F74</f>
        <v>0</v>
      </c>
      <c r="G74" s="268">
        <f>+Sales!G74+Mktg!G74+'Prod Mgmt'!G74+'Biz Dev'!G74</f>
        <v>0</v>
      </c>
      <c r="H74" s="268">
        <f>+Sales!H74+Mktg!H74+'Prod Mgmt'!H74+'Biz Dev'!H74</f>
        <v>0</v>
      </c>
      <c r="I74" s="268">
        <f>+Sales!I74+Mktg!I74+'Prod Mgmt'!I74+'Biz Dev'!I74</f>
        <v>0</v>
      </c>
      <c r="J74" s="268">
        <f>+Sales!J74+Mktg!J74+'Prod Mgmt'!J74+'Biz Dev'!J74</f>
        <v>0</v>
      </c>
      <c r="K74" s="268">
        <f>+Sales!K74+Mktg!K74+'Prod Mgmt'!K74+'Biz Dev'!K74</f>
        <v>0</v>
      </c>
      <c r="L74" s="268">
        <f>+Sales!L74+Mktg!L74+'Prod Mgmt'!L74+'Biz Dev'!L74</f>
        <v>0</v>
      </c>
      <c r="M74" s="268">
        <f>+Sales!M74+Mktg!M74+'Prod Mgmt'!M74+'Biz Dev'!M74</f>
        <v>0</v>
      </c>
      <c r="N74" s="268">
        <f>+Sales!N74+Mktg!N74+'Prod Mgmt'!N74+'Biz Dev'!N74</f>
        <v>0</v>
      </c>
      <c r="O74" s="268">
        <f>+Sales!O74+Mktg!O74+'Prod Mgmt'!O74+'Biz Dev'!O74</f>
        <v>0</v>
      </c>
      <c r="P74" s="268">
        <f>+Sales!P74+Mktg!P74+'Prod Mgmt'!P74+'Biz Dev'!P74</f>
        <v>0</v>
      </c>
      <c r="Q74" s="268">
        <f>+Sales!Q74+Mktg!Q74+'Prod Mgmt'!Q74+'Biz Dev'!Q74</f>
        <v>0</v>
      </c>
      <c r="R74" s="75">
        <f t="shared" si="33"/>
        <v>0</v>
      </c>
      <c r="S74" s="270">
        <f t="shared" si="34"/>
        <v>0</v>
      </c>
      <c r="T74" s="268">
        <f>+Sales!T74+Mktg!T74+'Prod Mgmt'!T74+'Biz Dev'!T74</f>
        <v>0</v>
      </c>
      <c r="U74" s="268">
        <f>+Sales!U74+Mktg!U74+'Prod Mgmt'!U74+'Biz Dev'!U74</f>
        <v>0</v>
      </c>
      <c r="V74" s="268">
        <f>+Sales!V74+Mktg!V74+'Prod Mgmt'!V74+'Biz Dev'!V74</f>
        <v>0</v>
      </c>
      <c r="W74" s="268">
        <f>+Sales!W74+Mktg!W74+'Prod Mgmt'!W74+'Biz Dev'!W74</f>
        <v>0</v>
      </c>
      <c r="X74" s="268">
        <f>+Sales!X74+Mktg!X74+'Prod Mgmt'!X74+'Biz Dev'!X74</f>
        <v>0</v>
      </c>
      <c r="Y74" s="268">
        <f>+Sales!Y74+Mktg!Y74+'Prod Mgmt'!Y74+'Biz Dev'!Y74</f>
        <v>0</v>
      </c>
      <c r="Z74" s="268">
        <f>+Sales!Z74+Mktg!Z74+'Prod Mgmt'!Z74+'Biz Dev'!Z74</f>
        <v>0</v>
      </c>
      <c r="AA74" s="268">
        <f>+Sales!AA74+Mktg!AA74+'Prod Mgmt'!AA74+'Biz Dev'!AA74</f>
        <v>0</v>
      </c>
      <c r="AB74" s="268">
        <f>+Sales!AB74+Mktg!AB74+'Prod Mgmt'!AB74+'Biz Dev'!AB74</f>
        <v>0</v>
      </c>
      <c r="AC74" s="268">
        <f>+Sales!AC74+Mktg!AC74+'Prod Mgmt'!AC74+'Biz Dev'!AC74</f>
        <v>0</v>
      </c>
      <c r="AD74" s="268">
        <f>+Sales!AD74+Mktg!AD74+'Prod Mgmt'!AD74+'Biz Dev'!AD74</f>
        <v>0</v>
      </c>
      <c r="AE74" s="268">
        <f>+Sales!AE74+Mktg!AE74+'Prod Mgmt'!AE74+'Biz Dev'!AE74</f>
        <v>0</v>
      </c>
      <c r="AF74" s="75">
        <f t="shared" si="35"/>
        <v>0</v>
      </c>
      <c r="AG74" s="270">
        <f t="shared" si="36"/>
        <v>0</v>
      </c>
    </row>
    <row r="75" spans="1:47" s="62" customFormat="1">
      <c r="A75" s="327" t="s">
        <v>158</v>
      </c>
      <c r="B75" s="53"/>
      <c r="C75" s="154"/>
      <c r="D75" s="154"/>
      <c r="E75" s="53"/>
      <c r="F75" s="268">
        <f>+Sales!F75+Mktg!F75+'Prod Mgmt'!F75+'Biz Dev'!F75</f>
        <v>0</v>
      </c>
      <c r="G75" s="268">
        <f>+Sales!G75+Mktg!G75+'Prod Mgmt'!G75+'Biz Dev'!G75</f>
        <v>0</v>
      </c>
      <c r="H75" s="268">
        <f>+Sales!H75+Mktg!H75+'Prod Mgmt'!H75+'Biz Dev'!H75</f>
        <v>0</v>
      </c>
      <c r="I75" s="268">
        <f>+Sales!I75+Mktg!I75+'Prod Mgmt'!I75+'Biz Dev'!I75</f>
        <v>0</v>
      </c>
      <c r="J75" s="268">
        <f>+Sales!J75+Mktg!J75+'Prod Mgmt'!J75+'Biz Dev'!J75</f>
        <v>0</v>
      </c>
      <c r="K75" s="268">
        <f>+Sales!K75+Mktg!K75+'Prod Mgmt'!K75+'Biz Dev'!K75</f>
        <v>0</v>
      </c>
      <c r="L75" s="268">
        <f>+Sales!L75+Mktg!L75+'Prod Mgmt'!L75+'Biz Dev'!L75</f>
        <v>0</v>
      </c>
      <c r="M75" s="268">
        <f>+Sales!M75+Mktg!M75+'Prod Mgmt'!M75+'Biz Dev'!M75</f>
        <v>0</v>
      </c>
      <c r="N75" s="268">
        <f>+Sales!N75+Mktg!N75+'Prod Mgmt'!N75+'Biz Dev'!N75</f>
        <v>0</v>
      </c>
      <c r="O75" s="268">
        <f>+Sales!O75+Mktg!O75+'Prod Mgmt'!O75+'Biz Dev'!O75</f>
        <v>0</v>
      </c>
      <c r="P75" s="268">
        <f>+Sales!P75+Mktg!P75+'Prod Mgmt'!P75+'Biz Dev'!P75</f>
        <v>0</v>
      </c>
      <c r="Q75" s="268">
        <f>+Sales!Q75+Mktg!Q75+'Prod Mgmt'!Q75+'Biz Dev'!Q75</f>
        <v>0</v>
      </c>
      <c r="R75" s="75">
        <f t="shared" si="33"/>
        <v>0</v>
      </c>
      <c r="S75" s="270">
        <f t="shared" si="34"/>
        <v>0</v>
      </c>
      <c r="T75" s="268">
        <f>+Sales!T75+Mktg!T75+'Prod Mgmt'!T75+'Biz Dev'!T75</f>
        <v>0</v>
      </c>
      <c r="U75" s="268">
        <f>+Sales!U75+Mktg!U75+'Prod Mgmt'!U75+'Biz Dev'!U75</f>
        <v>0</v>
      </c>
      <c r="V75" s="268">
        <f>+Sales!V75+Mktg!V75+'Prod Mgmt'!V75+'Biz Dev'!V75</f>
        <v>0</v>
      </c>
      <c r="W75" s="268">
        <f>+Sales!W75+Mktg!W75+'Prod Mgmt'!W75+'Biz Dev'!W75</f>
        <v>0</v>
      </c>
      <c r="X75" s="268">
        <f>+Sales!X75+Mktg!X75+'Prod Mgmt'!X75+'Biz Dev'!X75</f>
        <v>0</v>
      </c>
      <c r="Y75" s="268">
        <f>+Sales!Y75+Mktg!Y75+'Prod Mgmt'!Y75+'Biz Dev'!Y75</f>
        <v>0</v>
      </c>
      <c r="Z75" s="268">
        <f>+Sales!Z75+Mktg!Z75+'Prod Mgmt'!Z75+'Biz Dev'!Z75</f>
        <v>0</v>
      </c>
      <c r="AA75" s="268">
        <f>+Sales!AA75+Mktg!AA75+'Prod Mgmt'!AA75+'Biz Dev'!AA75</f>
        <v>0</v>
      </c>
      <c r="AB75" s="268">
        <f>+Sales!AB75+Mktg!AB75+'Prod Mgmt'!AB75+'Biz Dev'!AB75</f>
        <v>0</v>
      </c>
      <c r="AC75" s="268">
        <f>+Sales!AC75+Mktg!AC75+'Prod Mgmt'!AC75+'Biz Dev'!AC75</f>
        <v>0</v>
      </c>
      <c r="AD75" s="268">
        <f>+Sales!AD75+Mktg!AD75+'Prod Mgmt'!AD75+'Biz Dev'!AD75</f>
        <v>0</v>
      </c>
      <c r="AE75" s="268">
        <f>+Sales!AE75+Mktg!AE75+'Prod Mgmt'!AE75+'Biz Dev'!AE75</f>
        <v>0</v>
      </c>
      <c r="AF75" s="75">
        <f t="shared" si="35"/>
        <v>0</v>
      </c>
      <c r="AG75" s="270">
        <f t="shared" si="36"/>
        <v>0</v>
      </c>
    </row>
    <row r="76" spans="1:47" s="62" customFormat="1">
      <c r="A76" s="326" t="s">
        <v>48</v>
      </c>
      <c r="B76" s="53"/>
      <c r="C76" s="154"/>
      <c r="D76" s="154"/>
      <c r="E76" s="53"/>
      <c r="F76" s="268">
        <f>+Sales!F76+Mktg!F76+'Prod Mgmt'!F76+'Biz Dev'!F76</f>
        <v>0</v>
      </c>
      <c r="G76" s="268">
        <f>+Sales!G76+Mktg!G76+'Prod Mgmt'!G76+'Biz Dev'!G76</f>
        <v>0</v>
      </c>
      <c r="H76" s="268">
        <f>+Sales!H76+Mktg!H76+'Prod Mgmt'!H76+'Biz Dev'!H76</f>
        <v>0</v>
      </c>
      <c r="I76" s="268">
        <f>+Sales!I76+Mktg!I76+'Prod Mgmt'!I76+'Biz Dev'!I76</f>
        <v>0</v>
      </c>
      <c r="J76" s="268">
        <f>+Sales!J76+Mktg!J76+'Prod Mgmt'!J76+'Biz Dev'!J76</f>
        <v>0</v>
      </c>
      <c r="K76" s="268">
        <f>+Sales!K76+Mktg!K76+'Prod Mgmt'!K76+'Biz Dev'!K76</f>
        <v>0</v>
      </c>
      <c r="L76" s="268">
        <f>+Sales!L76+Mktg!L76+'Prod Mgmt'!L76+'Biz Dev'!L76</f>
        <v>0</v>
      </c>
      <c r="M76" s="268">
        <f>+Sales!M76+Mktg!M76+'Prod Mgmt'!M76+'Biz Dev'!M76</f>
        <v>0</v>
      </c>
      <c r="N76" s="268">
        <f>+Sales!N76+Mktg!N76+'Prod Mgmt'!N76+'Biz Dev'!N76</f>
        <v>0</v>
      </c>
      <c r="O76" s="268">
        <f>+Sales!O76+Mktg!O76+'Prod Mgmt'!O76+'Biz Dev'!O76</f>
        <v>0</v>
      </c>
      <c r="P76" s="268">
        <f>+Sales!P76+Mktg!P76+'Prod Mgmt'!P76+'Biz Dev'!P76</f>
        <v>0</v>
      </c>
      <c r="Q76" s="268">
        <f>+Sales!Q76+Mktg!Q76+'Prod Mgmt'!Q76+'Biz Dev'!Q76</f>
        <v>0</v>
      </c>
      <c r="R76" s="75">
        <f t="shared" si="33"/>
        <v>0</v>
      </c>
      <c r="S76" s="270">
        <f t="shared" si="34"/>
        <v>0</v>
      </c>
      <c r="T76" s="268">
        <f>+Sales!T76+Mktg!T76+'Prod Mgmt'!T76+'Biz Dev'!T76</f>
        <v>0</v>
      </c>
      <c r="U76" s="268">
        <f>+Sales!U76+Mktg!U76+'Prod Mgmt'!U76+'Biz Dev'!U76</f>
        <v>0</v>
      </c>
      <c r="V76" s="268">
        <f>+Sales!V76+Mktg!V76+'Prod Mgmt'!V76+'Biz Dev'!V76</f>
        <v>0</v>
      </c>
      <c r="W76" s="268">
        <f>+Sales!W76+Mktg!W76+'Prod Mgmt'!W76+'Biz Dev'!W76</f>
        <v>0</v>
      </c>
      <c r="X76" s="268">
        <f>+Sales!X76+Mktg!X76+'Prod Mgmt'!X76+'Biz Dev'!X76</f>
        <v>0</v>
      </c>
      <c r="Y76" s="268">
        <f>+Sales!Y76+Mktg!Y76+'Prod Mgmt'!Y76+'Biz Dev'!Y76</f>
        <v>0</v>
      </c>
      <c r="Z76" s="268">
        <f>+Sales!Z76+Mktg!Z76+'Prod Mgmt'!Z76+'Biz Dev'!Z76</f>
        <v>0</v>
      </c>
      <c r="AA76" s="268">
        <f>+Sales!AA76+Mktg!AA76+'Prod Mgmt'!AA76+'Biz Dev'!AA76</f>
        <v>0</v>
      </c>
      <c r="AB76" s="268">
        <f>+Sales!AB76+Mktg!AB76+'Prod Mgmt'!AB76+'Biz Dev'!AB76</f>
        <v>0</v>
      </c>
      <c r="AC76" s="268">
        <f>+Sales!AC76+Mktg!AC76+'Prod Mgmt'!AC76+'Biz Dev'!AC76</f>
        <v>0</v>
      </c>
      <c r="AD76" s="268">
        <f>+Sales!AD76+Mktg!AD76+'Prod Mgmt'!AD76+'Biz Dev'!AD76</f>
        <v>0</v>
      </c>
      <c r="AE76" s="268">
        <f>+Sales!AE76+Mktg!AE76+'Prod Mgmt'!AE76+'Biz Dev'!AE76</f>
        <v>0</v>
      </c>
      <c r="AF76" s="75">
        <f t="shared" si="35"/>
        <v>0</v>
      </c>
      <c r="AG76" s="270">
        <f t="shared" si="36"/>
        <v>0</v>
      </c>
    </row>
    <row r="77" spans="1:47" s="62" customFormat="1">
      <c r="A77" s="327" t="s">
        <v>154</v>
      </c>
      <c r="B77" s="53"/>
      <c r="C77" s="154"/>
      <c r="D77" s="154"/>
      <c r="E77" s="53"/>
      <c r="F77" s="268">
        <f>+Sales!F77+Mktg!F77+'Prod Mgmt'!F77+'Biz Dev'!F77</f>
        <v>0</v>
      </c>
      <c r="G77" s="268">
        <f>+Sales!G77+Mktg!G77+'Prod Mgmt'!G77+'Biz Dev'!G77</f>
        <v>0</v>
      </c>
      <c r="H77" s="268">
        <f>+Sales!H77+Mktg!H77+'Prod Mgmt'!H77+'Biz Dev'!H77</f>
        <v>0</v>
      </c>
      <c r="I77" s="268">
        <f>+Sales!I77+Mktg!I77+'Prod Mgmt'!I77+'Biz Dev'!I77</f>
        <v>0</v>
      </c>
      <c r="J77" s="268">
        <f>+Sales!J77+Mktg!J77+'Prod Mgmt'!J77+'Biz Dev'!J77</f>
        <v>0</v>
      </c>
      <c r="K77" s="268">
        <f>+Sales!K77+Mktg!K77+'Prod Mgmt'!K77+'Biz Dev'!K77</f>
        <v>0</v>
      </c>
      <c r="L77" s="268">
        <f>+Sales!L77+Mktg!L77+'Prod Mgmt'!L77+'Biz Dev'!L77</f>
        <v>0</v>
      </c>
      <c r="M77" s="268">
        <f>+Sales!M77+Mktg!M77+'Prod Mgmt'!M77+'Biz Dev'!M77</f>
        <v>0</v>
      </c>
      <c r="N77" s="268">
        <f>+Sales!N77+Mktg!N77+'Prod Mgmt'!N77+'Biz Dev'!N77</f>
        <v>0</v>
      </c>
      <c r="O77" s="268">
        <f>+Sales!O77+Mktg!O77+'Prod Mgmt'!O77+'Biz Dev'!O77</f>
        <v>0</v>
      </c>
      <c r="P77" s="268">
        <f>+Sales!P77+Mktg!P77+'Prod Mgmt'!P77+'Biz Dev'!P77</f>
        <v>0</v>
      </c>
      <c r="Q77" s="268">
        <f>+Sales!Q77+Mktg!Q77+'Prod Mgmt'!Q77+'Biz Dev'!Q77</f>
        <v>0</v>
      </c>
      <c r="R77" s="75">
        <f t="shared" si="33"/>
        <v>0</v>
      </c>
      <c r="S77" s="65">
        <f t="shared" si="34"/>
        <v>0</v>
      </c>
      <c r="T77" s="268">
        <f>+Sales!T77+Mktg!T77+'Prod Mgmt'!T77+'Biz Dev'!T77</f>
        <v>0</v>
      </c>
      <c r="U77" s="268">
        <f>+Sales!U77+Mktg!U77+'Prod Mgmt'!U77+'Biz Dev'!U77</f>
        <v>0</v>
      </c>
      <c r="V77" s="268">
        <f>+Sales!V77+Mktg!V77+'Prod Mgmt'!V77+'Biz Dev'!V77</f>
        <v>0</v>
      </c>
      <c r="W77" s="268">
        <f>+Sales!W77+Mktg!W77+'Prod Mgmt'!W77+'Biz Dev'!W77</f>
        <v>0</v>
      </c>
      <c r="X77" s="268">
        <f>+Sales!X77+Mktg!X77+'Prod Mgmt'!X77+'Biz Dev'!X77</f>
        <v>0</v>
      </c>
      <c r="Y77" s="268">
        <f>+Sales!Y77+Mktg!Y77+'Prod Mgmt'!Y77+'Biz Dev'!Y77</f>
        <v>0</v>
      </c>
      <c r="Z77" s="268">
        <f>+Sales!Z77+Mktg!Z77+'Prod Mgmt'!Z77+'Biz Dev'!Z77</f>
        <v>0</v>
      </c>
      <c r="AA77" s="268">
        <f>+Sales!AA77+Mktg!AA77+'Prod Mgmt'!AA77+'Biz Dev'!AA77</f>
        <v>0</v>
      </c>
      <c r="AB77" s="268">
        <f>+Sales!AB77+Mktg!AB77+'Prod Mgmt'!AB77+'Biz Dev'!AB77</f>
        <v>0</v>
      </c>
      <c r="AC77" s="268">
        <f>+Sales!AC77+Mktg!AC77+'Prod Mgmt'!AC77+'Biz Dev'!AC77</f>
        <v>0</v>
      </c>
      <c r="AD77" s="268">
        <f>+Sales!AD77+Mktg!AD77+'Prod Mgmt'!AD77+'Biz Dev'!AD77</f>
        <v>0</v>
      </c>
      <c r="AE77" s="268">
        <f>+Sales!AE77+Mktg!AE77+'Prod Mgmt'!AE77+'Biz Dev'!AE77</f>
        <v>0</v>
      </c>
      <c r="AF77" s="75">
        <f t="shared" si="35"/>
        <v>0</v>
      </c>
      <c r="AG77" s="65">
        <f t="shared" si="36"/>
        <v>0</v>
      </c>
    </row>
    <row r="78" spans="1:47" s="62" customFormat="1">
      <c r="A78" s="326" t="s">
        <v>47</v>
      </c>
      <c r="B78" s="53"/>
      <c r="C78" s="154"/>
      <c r="D78" s="154"/>
      <c r="E78" s="53"/>
      <c r="F78" s="268">
        <f>+Sales!F78+Mktg!F78+'Prod Mgmt'!F78+'Biz Dev'!F78</f>
        <v>0</v>
      </c>
      <c r="G78" s="268">
        <f>+Sales!G78+Mktg!G78+'Prod Mgmt'!G78+'Biz Dev'!G78</f>
        <v>0</v>
      </c>
      <c r="H78" s="268">
        <f>+Sales!H78+Mktg!H78+'Prod Mgmt'!H78+'Biz Dev'!H78</f>
        <v>0</v>
      </c>
      <c r="I78" s="268">
        <f>+Sales!I78+Mktg!I78+'Prod Mgmt'!I78+'Biz Dev'!I78</f>
        <v>0</v>
      </c>
      <c r="J78" s="268">
        <f>+Sales!J78+Mktg!J78+'Prod Mgmt'!J78+'Biz Dev'!J78</f>
        <v>0</v>
      </c>
      <c r="K78" s="268">
        <f>+Sales!K78+Mktg!K78+'Prod Mgmt'!K78+'Biz Dev'!K78</f>
        <v>0</v>
      </c>
      <c r="L78" s="268">
        <f>+Sales!L78+Mktg!L78+'Prod Mgmt'!L78+'Biz Dev'!L78</f>
        <v>0</v>
      </c>
      <c r="M78" s="268">
        <f>+Sales!M78+Mktg!M78+'Prod Mgmt'!M78+'Biz Dev'!M78</f>
        <v>0</v>
      </c>
      <c r="N78" s="268">
        <f>+Sales!N78+Mktg!N78+'Prod Mgmt'!N78+'Biz Dev'!N78</f>
        <v>0</v>
      </c>
      <c r="O78" s="268">
        <f>+Sales!O78+Mktg!O78+'Prod Mgmt'!O78+'Biz Dev'!O78</f>
        <v>0</v>
      </c>
      <c r="P78" s="268">
        <f>+Sales!P78+Mktg!P78+'Prod Mgmt'!P78+'Biz Dev'!P78</f>
        <v>0</v>
      </c>
      <c r="Q78" s="268">
        <f>+Sales!Q78+Mktg!Q78+'Prod Mgmt'!Q78+'Biz Dev'!Q78</f>
        <v>0</v>
      </c>
      <c r="R78" s="75">
        <f t="shared" si="33"/>
        <v>0</v>
      </c>
      <c r="S78" s="65">
        <f t="shared" si="34"/>
        <v>0</v>
      </c>
      <c r="T78" s="268">
        <f>+Sales!T78+Mktg!T78+'Prod Mgmt'!T78+'Biz Dev'!T78</f>
        <v>0</v>
      </c>
      <c r="U78" s="268">
        <f>+Sales!U78+Mktg!U78+'Prod Mgmt'!U78+'Biz Dev'!U78</f>
        <v>0</v>
      </c>
      <c r="V78" s="268">
        <f>+Sales!V78+Mktg!V78+'Prod Mgmt'!V78+'Biz Dev'!V78</f>
        <v>0</v>
      </c>
      <c r="W78" s="268">
        <f>+Sales!W78+Mktg!W78+'Prod Mgmt'!W78+'Biz Dev'!W78</f>
        <v>0</v>
      </c>
      <c r="X78" s="268">
        <f>+Sales!X78+Mktg!X78+'Prod Mgmt'!X78+'Biz Dev'!X78</f>
        <v>0</v>
      </c>
      <c r="Y78" s="268">
        <f>+Sales!Y78+Mktg!Y78+'Prod Mgmt'!Y78+'Biz Dev'!Y78</f>
        <v>0</v>
      </c>
      <c r="Z78" s="268">
        <f>+Sales!Z78+Mktg!Z78+'Prod Mgmt'!Z78+'Biz Dev'!Z78</f>
        <v>0</v>
      </c>
      <c r="AA78" s="268">
        <f>+Sales!AA78+Mktg!AA78+'Prod Mgmt'!AA78+'Biz Dev'!AA78</f>
        <v>0</v>
      </c>
      <c r="AB78" s="268">
        <f>+Sales!AB78+Mktg!AB78+'Prod Mgmt'!AB78+'Biz Dev'!AB78</f>
        <v>0</v>
      </c>
      <c r="AC78" s="268">
        <f>+Sales!AC78+Mktg!AC78+'Prod Mgmt'!AC78+'Biz Dev'!AC78</f>
        <v>0</v>
      </c>
      <c r="AD78" s="268">
        <f>+Sales!AD78+Mktg!AD78+'Prod Mgmt'!AD78+'Biz Dev'!AD78</f>
        <v>0</v>
      </c>
      <c r="AE78" s="268">
        <f>+Sales!AE78+Mktg!AE78+'Prod Mgmt'!AE78+'Biz Dev'!AE78</f>
        <v>0</v>
      </c>
      <c r="AF78" s="75">
        <f t="shared" si="35"/>
        <v>0</v>
      </c>
      <c r="AG78" s="65">
        <f t="shared" si="36"/>
        <v>0</v>
      </c>
    </row>
    <row r="79" spans="1:47" s="62" customFormat="1">
      <c r="A79" s="326" t="s">
        <v>50</v>
      </c>
      <c r="B79" s="53"/>
      <c r="C79" s="154"/>
      <c r="D79" s="154"/>
      <c r="E79" s="53"/>
      <c r="F79" s="268">
        <f>+Sales!F79+Mktg!F79+'Prod Mgmt'!F79+'Biz Dev'!F79</f>
        <v>0</v>
      </c>
      <c r="G79" s="268">
        <f>+Sales!G79+Mktg!G79+'Prod Mgmt'!G79+'Biz Dev'!G79</f>
        <v>0</v>
      </c>
      <c r="H79" s="268">
        <f>+Sales!H79+Mktg!H79+'Prod Mgmt'!H79+'Biz Dev'!H79</f>
        <v>0</v>
      </c>
      <c r="I79" s="268">
        <f>+Sales!I79+Mktg!I79+'Prod Mgmt'!I79+'Biz Dev'!I79</f>
        <v>0</v>
      </c>
      <c r="J79" s="268">
        <f>+Sales!J79+Mktg!J79+'Prod Mgmt'!J79+'Biz Dev'!J79</f>
        <v>0</v>
      </c>
      <c r="K79" s="268">
        <f>+Sales!K79+Mktg!K79+'Prod Mgmt'!K79+'Biz Dev'!K79</f>
        <v>0</v>
      </c>
      <c r="L79" s="268">
        <f>+Sales!L79+Mktg!L79+'Prod Mgmt'!L79+'Biz Dev'!L79</f>
        <v>0</v>
      </c>
      <c r="M79" s="268">
        <f>+Sales!M79+Mktg!M79+'Prod Mgmt'!M79+'Biz Dev'!M79</f>
        <v>0</v>
      </c>
      <c r="N79" s="268">
        <f>+Sales!N79+Mktg!N79+'Prod Mgmt'!N79+'Biz Dev'!N79</f>
        <v>0</v>
      </c>
      <c r="O79" s="268">
        <f>+Sales!O79+Mktg!O79+'Prod Mgmt'!O79+'Biz Dev'!O79</f>
        <v>0</v>
      </c>
      <c r="P79" s="268">
        <f>+Sales!P79+Mktg!P79+'Prod Mgmt'!P79+'Biz Dev'!P79</f>
        <v>0</v>
      </c>
      <c r="Q79" s="268">
        <f>+Sales!Q79+Mktg!Q79+'Prod Mgmt'!Q79+'Biz Dev'!Q79</f>
        <v>0</v>
      </c>
      <c r="R79" s="67">
        <f t="shared" si="33"/>
        <v>0</v>
      </c>
      <c r="S79" s="270">
        <f t="shared" ref="S79:S82" si="37">+R79/R$87</f>
        <v>0</v>
      </c>
      <c r="T79" s="268">
        <f>+Sales!T79+Mktg!T79+'Prod Mgmt'!T79+'Biz Dev'!T79</f>
        <v>0</v>
      </c>
      <c r="U79" s="268">
        <f>+Sales!U79+Mktg!U79+'Prod Mgmt'!U79+'Biz Dev'!U79</f>
        <v>0</v>
      </c>
      <c r="V79" s="268">
        <f>+Sales!V79+Mktg!V79+'Prod Mgmt'!V79+'Biz Dev'!V79</f>
        <v>0</v>
      </c>
      <c r="W79" s="268">
        <f>+Sales!W79+Mktg!W79+'Prod Mgmt'!W79+'Biz Dev'!W79</f>
        <v>0</v>
      </c>
      <c r="X79" s="268">
        <f>+Sales!X79+Mktg!X79+'Prod Mgmt'!X79+'Biz Dev'!X79</f>
        <v>0</v>
      </c>
      <c r="Y79" s="268">
        <f>+Sales!Y79+Mktg!Y79+'Prod Mgmt'!Y79+'Biz Dev'!Y79</f>
        <v>0</v>
      </c>
      <c r="Z79" s="268">
        <f>+Sales!Z79+Mktg!Z79+'Prod Mgmt'!Z79+'Biz Dev'!Z79</f>
        <v>0</v>
      </c>
      <c r="AA79" s="268">
        <f>+Sales!AA79+Mktg!AA79+'Prod Mgmt'!AA79+'Biz Dev'!AA79</f>
        <v>0</v>
      </c>
      <c r="AB79" s="268">
        <f>+Sales!AB79+Mktg!AB79+'Prod Mgmt'!AB79+'Biz Dev'!AB79</f>
        <v>0</v>
      </c>
      <c r="AC79" s="268">
        <f>+Sales!AC79+Mktg!AC79+'Prod Mgmt'!AC79+'Biz Dev'!AC79</f>
        <v>0</v>
      </c>
      <c r="AD79" s="268">
        <f>+Sales!AD79+Mktg!AD79+'Prod Mgmt'!AD79+'Biz Dev'!AD79</f>
        <v>0</v>
      </c>
      <c r="AE79" s="268">
        <f>+Sales!AE79+Mktg!AE79+'Prod Mgmt'!AE79+'Biz Dev'!AE79</f>
        <v>0</v>
      </c>
      <c r="AF79" s="67">
        <f t="shared" si="35"/>
        <v>0</v>
      </c>
      <c r="AG79" s="65">
        <f t="shared" si="36"/>
        <v>0</v>
      </c>
    </row>
    <row r="80" spans="1:47" s="62" customFormat="1">
      <c r="A80" s="326" t="s">
        <v>51</v>
      </c>
      <c r="B80" s="53"/>
      <c r="C80" s="154"/>
      <c r="D80" s="154"/>
      <c r="E80" s="53"/>
      <c r="F80" s="268">
        <f>+Sales!F80+Mktg!F80+'Prod Mgmt'!F80+'Biz Dev'!F80</f>
        <v>0</v>
      </c>
      <c r="G80" s="268">
        <f>+Sales!G80+Mktg!G80+'Prod Mgmt'!G80+'Biz Dev'!G80</f>
        <v>0</v>
      </c>
      <c r="H80" s="268">
        <f>+Sales!H80+Mktg!H80+'Prod Mgmt'!H80+'Biz Dev'!H80</f>
        <v>0</v>
      </c>
      <c r="I80" s="268">
        <f>+Sales!I80+Mktg!I80+'Prod Mgmt'!I80+'Biz Dev'!I80</f>
        <v>0</v>
      </c>
      <c r="J80" s="268">
        <f>+Sales!J80+Mktg!J80+'Prod Mgmt'!J80+'Biz Dev'!J80</f>
        <v>0</v>
      </c>
      <c r="K80" s="268">
        <f>+Sales!K80+Mktg!K80+'Prod Mgmt'!K80+'Biz Dev'!K80</f>
        <v>0</v>
      </c>
      <c r="L80" s="268">
        <f>+Sales!L80+Mktg!L80+'Prod Mgmt'!L80+'Biz Dev'!L80</f>
        <v>0</v>
      </c>
      <c r="M80" s="268">
        <f>+Sales!M80+Mktg!M80+'Prod Mgmt'!M80+'Biz Dev'!M80</f>
        <v>0</v>
      </c>
      <c r="N80" s="268">
        <f>+Sales!N80+Mktg!N80+'Prod Mgmt'!N80+'Biz Dev'!N80</f>
        <v>0</v>
      </c>
      <c r="O80" s="268">
        <f>+Sales!O80+Mktg!O80+'Prod Mgmt'!O80+'Biz Dev'!O80</f>
        <v>0</v>
      </c>
      <c r="P80" s="268">
        <f>+Sales!P80+Mktg!P80+'Prod Mgmt'!P80+'Biz Dev'!P80</f>
        <v>0</v>
      </c>
      <c r="Q80" s="268">
        <f>+Sales!Q80+Mktg!Q80+'Prod Mgmt'!Q80+'Biz Dev'!Q80</f>
        <v>0</v>
      </c>
      <c r="R80" s="67">
        <f t="shared" si="33"/>
        <v>0</v>
      </c>
      <c r="S80" s="270">
        <f t="shared" si="37"/>
        <v>0</v>
      </c>
      <c r="T80" s="268">
        <f>+Sales!T80+Mktg!T80+'Prod Mgmt'!T80+'Biz Dev'!T80</f>
        <v>0</v>
      </c>
      <c r="U80" s="268">
        <f>+Sales!U80+Mktg!U80+'Prod Mgmt'!U80+'Biz Dev'!U80</f>
        <v>0</v>
      </c>
      <c r="V80" s="268">
        <f>+Sales!V80+Mktg!V80+'Prod Mgmt'!V80+'Biz Dev'!V80</f>
        <v>0</v>
      </c>
      <c r="W80" s="268">
        <f>+Sales!W80+Mktg!W80+'Prod Mgmt'!W80+'Biz Dev'!W80</f>
        <v>0</v>
      </c>
      <c r="X80" s="268">
        <f>+Sales!X80+Mktg!X80+'Prod Mgmt'!X80+'Biz Dev'!X80</f>
        <v>0</v>
      </c>
      <c r="Y80" s="268">
        <f>+Sales!Y80+Mktg!Y80+'Prod Mgmt'!Y80+'Biz Dev'!Y80</f>
        <v>0</v>
      </c>
      <c r="Z80" s="268">
        <f>+Sales!Z80+Mktg!Z80+'Prod Mgmt'!Z80+'Biz Dev'!Z80</f>
        <v>0</v>
      </c>
      <c r="AA80" s="268">
        <f>+Sales!AA80+Mktg!AA80+'Prod Mgmt'!AA80+'Biz Dev'!AA80</f>
        <v>0</v>
      </c>
      <c r="AB80" s="268">
        <f>+Sales!AB80+Mktg!AB80+'Prod Mgmt'!AB80+'Biz Dev'!AB80</f>
        <v>0</v>
      </c>
      <c r="AC80" s="268">
        <f>+Sales!AC80+Mktg!AC80+'Prod Mgmt'!AC80+'Biz Dev'!AC80</f>
        <v>0</v>
      </c>
      <c r="AD80" s="268">
        <f>+Sales!AD80+Mktg!AD80+'Prod Mgmt'!AD80+'Biz Dev'!AD80</f>
        <v>0</v>
      </c>
      <c r="AE80" s="268">
        <f>+Sales!AE80+Mktg!AE80+'Prod Mgmt'!AE80+'Biz Dev'!AE80</f>
        <v>0</v>
      </c>
      <c r="AF80" s="67">
        <f t="shared" si="35"/>
        <v>0</v>
      </c>
      <c r="AG80" s="65">
        <f t="shared" si="36"/>
        <v>0</v>
      </c>
    </row>
    <row r="81" spans="1:33" s="62" customFormat="1">
      <c r="A81" s="326" t="s">
        <v>49</v>
      </c>
      <c r="B81" s="53"/>
      <c r="C81" s="154"/>
      <c r="D81" s="154"/>
      <c r="E81" s="53"/>
      <c r="F81" s="268">
        <f>+Sales!F81+Mktg!F81+'Prod Mgmt'!F81+'Biz Dev'!F81</f>
        <v>0</v>
      </c>
      <c r="G81" s="268">
        <f>+Sales!G81+Mktg!G81+'Prod Mgmt'!G81+'Biz Dev'!G81</f>
        <v>0</v>
      </c>
      <c r="H81" s="268">
        <f>+Sales!H81+Mktg!H81+'Prod Mgmt'!H81+'Biz Dev'!H81</f>
        <v>0</v>
      </c>
      <c r="I81" s="268">
        <f>+Sales!I81+Mktg!I81+'Prod Mgmt'!I81+'Biz Dev'!I81</f>
        <v>0</v>
      </c>
      <c r="J81" s="268">
        <f>+Sales!J81+Mktg!J81+'Prod Mgmt'!J81+'Biz Dev'!J81</f>
        <v>0</v>
      </c>
      <c r="K81" s="268">
        <f>+Sales!K81+Mktg!K81+'Prod Mgmt'!K81+'Biz Dev'!K81</f>
        <v>0</v>
      </c>
      <c r="L81" s="268">
        <f>+Sales!L81+Mktg!L81+'Prod Mgmt'!L81+'Biz Dev'!L81</f>
        <v>0</v>
      </c>
      <c r="M81" s="268">
        <f>+Sales!M81+Mktg!M81+'Prod Mgmt'!M81+'Biz Dev'!M81</f>
        <v>0</v>
      </c>
      <c r="N81" s="268">
        <f>+Sales!N81+Mktg!N81+'Prod Mgmt'!N81+'Biz Dev'!N81</f>
        <v>0</v>
      </c>
      <c r="O81" s="268">
        <f>+Sales!O81+Mktg!O81+'Prod Mgmt'!O81+'Biz Dev'!O81</f>
        <v>0</v>
      </c>
      <c r="P81" s="268">
        <f>+Sales!P81+Mktg!P81+'Prod Mgmt'!P81+'Biz Dev'!P81</f>
        <v>0</v>
      </c>
      <c r="Q81" s="268">
        <f>+Sales!Q81+Mktg!Q81+'Prod Mgmt'!Q81+'Biz Dev'!Q81</f>
        <v>0</v>
      </c>
      <c r="R81" s="67">
        <f t="shared" si="33"/>
        <v>0</v>
      </c>
      <c r="S81" s="270">
        <f t="shared" si="37"/>
        <v>0</v>
      </c>
      <c r="T81" s="268">
        <f>+Sales!T81+Mktg!T81+'Prod Mgmt'!T81+'Biz Dev'!T81</f>
        <v>0</v>
      </c>
      <c r="U81" s="268">
        <f>+Sales!U81+Mktg!U81+'Prod Mgmt'!U81+'Biz Dev'!U81</f>
        <v>0</v>
      </c>
      <c r="V81" s="268">
        <f>+Sales!V81+Mktg!V81+'Prod Mgmt'!V81+'Biz Dev'!V81</f>
        <v>0</v>
      </c>
      <c r="W81" s="268">
        <f>+Sales!W81+Mktg!W81+'Prod Mgmt'!W81+'Biz Dev'!W81</f>
        <v>0</v>
      </c>
      <c r="X81" s="268">
        <f>+Sales!X81+Mktg!X81+'Prod Mgmt'!X81+'Biz Dev'!X81</f>
        <v>0</v>
      </c>
      <c r="Y81" s="268">
        <f>+Sales!Y81+Mktg!Y81+'Prod Mgmt'!Y81+'Biz Dev'!Y81</f>
        <v>0</v>
      </c>
      <c r="Z81" s="268">
        <f>+Sales!Z81+Mktg!Z81+'Prod Mgmt'!Z81+'Biz Dev'!Z81</f>
        <v>0</v>
      </c>
      <c r="AA81" s="268">
        <f>+Sales!AA81+Mktg!AA81+'Prod Mgmt'!AA81+'Biz Dev'!AA81</f>
        <v>0</v>
      </c>
      <c r="AB81" s="268">
        <f>+Sales!AB81+Mktg!AB81+'Prod Mgmt'!AB81+'Biz Dev'!AB81</f>
        <v>0</v>
      </c>
      <c r="AC81" s="268">
        <f>+Sales!AC81+Mktg!AC81+'Prod Mgmt'!AC81+'Biz Dev'!AC81</f>
        <v>0</v>
      </c>
      <c r="AD81" s="268">
        <f>+Sales!AD81+Mktg!AD81+'Prod Mgmt'!AD81+'Biz Dev'!AD81</f>
        <v>0</v>
      </c>
      <c r="AE81" s="268">
        <f>+Sales!AE81+Mktg!AE81+'Prod Mgmt'!AE81+'Biz Dev'!AE81</f>
        <v>0</v>
      </c>
      <c r="AF81" s="67">
        <f t="shared" si="35"/>
        <v>0</v>
      </c>
      <c r="AG81" s="65">
        <f t="shared" si="36"/>
        <v>0</v>
      </c>
    </row>
    <row r="82" spans="1:33" s="62" customFormat="1">
      <c r="A82" s="326" t="s">
        <v>162</v>
      </c>
      <c r="B82" s="53"/>
      <c r="C82" s="154"/>
      <c r="D82" s="154"/>
      <c r="E82" s="53"/>
      <c r="F82" s="268">
        <f>+Sales!F82+Mktg!F82+'Prod Mgmt'!F82+'Biz Dev'!F82</f>
        <v>0</v>
      </c>
      <c r="G82" s="268">
        <f>+Sales!G82+Mktg!G82+'Prod Mgmt'!G82+'Biz Dev'!G82</f>
        <v>0</v>
      </c>
      <c r="H82" s="268">
        <f>+Sales!H82+Mktg!H82+'Prod Mgmt'!H82+'Biz Dev'!H82</f>
        <v>0</v>
      </c>
      <c r="I82" s="268">
        <f>+Sales!I82+Mktg!I82+'Prod Mgmt'!I82+'Biz Dev'!I82</f>
        <v>0</v>
      </c>
      <c r="J82" s="268">
        <f>+Sales!J82+Mktg!J82+'Prod Mgmt'!J82+'Biz Dev'!J82</f>
        <v>0</v>
      </c>
      <c r="K82" s="268">
        <f>+Sales!K82+Mktg!K82+'Prod Mgmt'!K82+'Biz Dev'!K82</f>
        <v>0</v>
      </c>
      <c r="L82" s="268">
        <f>+Sales!L82+Mktg!L82+'Prod Mgmt'!L82+'Biz Dev'!L82</f>
        <v>0</v>
      </c>
      <c r="M82" s="268">
        <f>+Sales!M82+Mktg!M82+'Prod Mgmt'!M82+'Biz Dev'!M82</f>
        <v>0</v>
      </c>
      <c r="N82" s="268">
        <f>+Sales!N82+Mktg!N82+'Prod Mgmt'!N82+'Biz Dev'!N82</f>
        <v>0</v>
      </c>
      <c r="O82" s="268">
        <f>+Sales!O82+Mktg!O82+'Prod Mgmt'!O82+'Biz Dev'!O82</f>
        <v>0</v>
      </c>
      <c r="P82" s="268">
        <f>+Sales!P82+Mktg!P82+'Prod Mgmt'!P82+'Biz Dev'!P82</f>
        <v>0</v>
      </c>
      <c r="Q82" s="268">
        <f>+Sales!Q82+Mktg!Q82+'Prod Mgmt'!Q82+'Biz Dev'!Q82</f>
        <v>0</v>
      </c>
      <c r="R82" s="67">
        <f t="shared" si="33"/>
        <v>0</v>
      </c>
      <c r="S82" s="270">
        <f t="shared" si="37"/>
        <v>0</v>
      </c>
      <c r="T82" s="268">
        <f>+Sales!T82+Mktg!T82+'Prod Mgmt'!T82+'Biz Dev'!T82</f>
        <v>0</v>
      </c>
      <c r="U82" s="268">
        <f>+Sales!U82+Mktg!U82+'Prod Mgmt'!U82+'Biz Dev'!U82</f>
        <v>0</v>
      </c>
      <c r="V82" s="268">
        <f>+Sales!V82+Mktg!V82+'Prod Mgmt'!V82+'Biz Dev'!V82</f>
        <v>0</v>
      </c>
      <c r="W82" s="268">
        <f>+Sales!W82+Mktg!W82+'Prod Mgmt'!W82+'Biz Dev'!W82</f>
        <v>0</v>
      </c>
      <c r="X82" s="268">
        <f>+Sales!X82+Mktg!X82+'Prod Mgmt'!X82+'Biz Dev'!X82</f>
        <v>0</v>
      </c>
      <c r="Y82" s="268">
        <f>+Sales!Y82+Mktg!Y82+'Prod Mgmt'!Y82+'Biz Dev'!Y82</f>
        <v>0</v>
      </c>
      <c r="Z82" s="268">
        <f>+Sales!Z82+Mktg!Z82+'Prod Mgmt'!Z82+'Biz Dev'!Z82</f>
        <v>0</v>
      </c>
      <c r="AA82" s="268">
        <f>+Sales!AA82+Mktg!AA82+'Prod Mgmt'!AA82+'Biz Dev'!AA82</f>
        <v>0</v>
      </c>
      <c r="AB82" s="268">
        <f>+Sales!AB82+Mktg!AB82+'Prod Mgmt'!AB82+'Biz Dev'!AB82</f>
        <v>0</v>
      </c>
      <c r="AC82" s="268">
        <f>+Sales!AC82+Mktg!AC82+'Prod Mgmt'!AC82+'Biz Dev'!AC82</f>
        <v>0</v>
      </c>
      <c r="AD82" s="268">
        <f>+Sales!AD82+Mktg!AD82+'Prod Mgmt'!AD82+'Biz Dev'!AD82</f>
        <v>0</v>
      </c>
      <c r="AE82" s="268">
        <f>+Sales!AE82+Mktg!AE82+'Prod Mgmt'!AE82+'Biz Dev'!AE82</f>
        <v>0</v>
      </c>
      <c r="AF82" s="67">
        <f t="shared" si="35"/>
        <v>0</v>
      </c>
      <c r="AG82" s="65">
        <f t="shared" si="36"/>
        <v>0</v>
      </c>
    </row>
    <row r="83" spans="1:33" s="62" customFormat="1">
      <c r="A83" s="53" t="s">
        <v>52</v>
      </c>
      <c r="C83" s="66"/>
      <c r="D83" s="66"/>
      <c r="E83" s="53"/>
      <c r="F83" s="268">
        <f>IFERROR(+Sales!F83+Mktg!F83+'Prod Mgmt'!F83+'Biz Dev'!F83,0)</f>
        <v>0</v>
      </c>
      <c r="G83" s="268">
        <f>+Sales!G83+Mktg!G83+'Prod Mgmt'!G83+'Biz Dev'!G83</f>
        <v>0</v>
      </c>
      <c r="H83" s="268">
        <f>+Sales!H83+Mktg!H83+'Prod Mgmt'!H83+'Biz Dev'!H83</f>
        <v>0</v>
      </c>
      <c r="I83" s="268">
        <f>+Sales!I83+Mktg!I83+'Prod Mgmt'!I83+'Biz Dev'!I83</f>
        <v>0</v>
      </c>
      <c r="J83" s="268">
        <f>+Sales!J83+Mktg!J83+'Prod Mgmt'!J83+'Biz Dev'!J83</f>
        <v>0</v>
      </c>
      <c r="K83" s="268">
        <f>+Sales!K83+Mktg!K83+'Prod Mgmt'!K83+'Biz Dev'!K83</f>
        <v>0</v>
      </c>
      <c r="L83" s="268">
        <f>+Sales!L83+Mktg!L83+'Prod Mgmt'!L83+'Biz Dev'!L83</f>
        <v>0</v>
      </c>
      <c r="M83" s="268">
        <f>+Sales!M83+Mktg!M83+'Prod Mgmt'!M83+'Biz Dev'!M83</f>
        <v>0</v>
      </c>
      <c r="N83" s="268">
        <f>+Sales!N83+Mktg!N83+'Prod Mgmt'!N83+'Biz Dev'!N83</f>
        <v>0</v>
      </c>
      <c r="O83" s="268">
        <f>+Sales!O83+Mktg!O83+'Prod Mgmt'!O83+'Biz Dev'!O83</f>
        <v>0</v>
      </c>
      <c r="P83" s="268">
        <f>+Sales!P83+Mktg!P83+'Prod Mgmt'!P83+'Biz Dev'!P83</f>
        <v>0</v>
      </c>
      <c r="Q83" s="268">
        <f>+Sales!Q83+Mktg!Q83+'Prod Mgmt'!Q83+'Biz Dev'!Q83</f>
        <v>0</v>
      </c>
      <c r="R83" s="75">
        <f t="shared" si="33"/>
        <v>0</v>
      </c>
      <c r="S83" s="65">
        <f>+R83/R$87</f>
        <v>0</v>
      </c>
      <c r="T83" s="268">
        <f>+Sales!T83+Mktg!T83+'Prod Mgmt'!T83+'Biz Dev'!T83</f>
        <v>0</v>
      </c>
      <c r="U83" s="268">
        <f>+Sales!U83+Mktg!U83+'Prod Mgmt'!U83+'Biz Dev'!U83</f>
        <v>0</v>
      </c>
      <c r="V83" s="268">
        <f>+Sales!V83+Mktg!V83+'Prod Mgmt'!V83+'Biz Dev'!V83</f>
        <v>0</v>
      </c>
      <c r="W83" s="268">
        <f>+Sales!W83+Mktg!W83+'Prod Mgmt'!W83+'Biz Dev'!W83</f>
        <v>0</v>
      </c>
      <c r="X83" s="268">
        <f>+Sales!X83+Mktg!X83+'Prod Mgmt'!X83+'Biz Dev'!X83</f>
        <v>0</v>
      </c>
      <c r="Y83" s="268">
        <f>+Sales!Y83+Mktg!Y83+'Prod Mgmt'!Y83+'Biz Dev'!Y83</f>
        <v>0</v>
      </c>
      <c r="Z83" s="268">
        <f>+Sales!Z83+Mktg!Z83+'Prod Mgmt'!Z83+'Biz Dev'!Z83</f>
        <v>0</v>
      </c>
      <c r="AA83" s="268">
        <f>+Sales!AA83+Mktg!AA83+'Prod Mgmt'!AA83+'Biz Dev'!AA83</f>
        <v>0</v>
      </c>
      <c r="AB83" s="268">
        <f>+Sales!AB83+Mktg!AB83+'Prod Mgmt'!AB83+'Biz Dev'!AB83</f>
        <v>0</v>
      </c>
      <c r="AC83" s="268">
        <f>+Sales!AC83+Mktg!AC83+'Prod Mgmt'!AC83+'Biz Dev'!AC83</f>
        <v>0</v>
      </c>
      <c r="AD83" s="268">
        <f>+Sales!AD83+Mktg!AD83+'Prod Mgmt'!AD83+'Biz Dev'!AD83</f>
        <v>0</v>
      </c>
      <c r="AE83" s="268">
        <f>+Sales!AE83+Mktg!AE83+'Prod Mgmt'!AE83+'Biz Dev'!AE83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68">
        <f>+Sales!F84+Mktg!F84+'Prod Mgmt'!F84+'Biz Dev'!F84</f>
        <v>0</v>
      </c>
      <c r="G84" s="268">
        <f>+Sales!G84+Mktg!G84+'Prod Mgmt'!G84+'Biz Dev'!G84</f>
        <v>0</v>
      </c>
      <c r="H84" s="268">
        <f>+Sales!H84+Mktg!H84+'Prod Mgmt'!H84+'Biz Dev'!H84</f>
        <v>0</v>
      </c>
      <c r="I84" s="268">
        <f>+Sales!I84+Mktg!I84+'Prod Mgmt'!I84+'Biz Dev'!I84</f>
        <v>0</v>
      </c>
      <c r="J84" s="268">
        <f>+Sales!J84+Mktg!J84+'Prod Mgmt'!J84+'Biz Dev'!J84</f>
        <v>0</v>
      </c>
      <c r="K84" s="268">
        <f>+Sales!K84+Mktg!K84+'Prod Mgmt'!K84+'Biz Dev'!K84</f>
        <v>0</v>
      </c>
      <c r="L84" s="268">
        <f>+Sales!L84+Mktg!L84+'Prod Mgmt'!L84+'Biz Dev'!L84</f>
        <v>0</v>
      </c>
      <c r="M84" s="268">
        <f>+Sales!M84+Mktg!M84+'Prod Mgmt'!M84+'Biz Dev'!M84</f>
        <v>0</v>
      </c>
      <c r="N84" s="268">
        <f>+Sales!N84+Mktg!N84+'Prod Mgmt'!N84+'Biz Dev'!N84</f>
        <v>0</v>
      </c>
      <c r="O84" s="268">
        <f>+Sales!O84+Mktg!O84+'Prod Mgmt'!O84+'Biz Dev'!O84</f>
        <v>0</v>
      </c>
      <c r="P84" s="268">
        <f>+Sales!P84+Mktg!P84+'Prod Mgmt'!P84+'Biz Dev'!P84</f>
        <v>0</v>
      </c>
      <c r="Q84" s="268">
        <f>+Sales!Q84+Mktg!Q84+'Prod Mgmt'!Q84+'Biz Dev'!Q84</f>
        <v>0</v>
      </c>
      <c r="R84" s="75">
        <f t="shared" si="33"/>
        <v>0</v>
      </c>
      <c r="S84" s="65">
        <f>+R84/R$87</f>
        <v>0</v>
      </c>
      <c r="T84" s="268">
        <f>+Sales!T84+Mktg!T84+'Prod Mgmt'!T84+'Biz Dev'!T84</f>
        <v>0</v>
      </c>
      <c r="U84" s="268">
        <f>+Sales!U84+Mktg!U84+'Prod Mgmt'!U84+'Biz Dev'!U84</f>
        <v>0</v>
      </c>
      <c r="V84" s="268">
        <f>+Sales!V84+Mktg!V84+'Prod Mgmt'!V84+'Biz Dev'!V84</f>
        <v>0</v>
      </c>
      <c r="W84" s="268">
        <f>+Sales!W84+Mktg!W84+'Prod Mgmt'!W84+'Biz Dev'!W84</f>
        <v>0</v>
      </c>
      <c r="X84" s="268">
        <f>+Sales!X84+Mktg!X84+'Prod Mgmt'!X84+'Biz Dev'!X84</f>
        <v>0</v>
      </c>
      <c r="Y84" s="268">
        <f>+Sales!Y84+Mktg!Y84+'Prod Mgmt'!Y84+'Biz Dev'!Y84</f>
        <v>0</v>
      </c>
      <c r="Z84" s="268">
        <f>+Sales!Z84+Mktg!Z84+'Prod Mgmt'!Z84+'Biz Dev'!Z84</f>
        <v>0</v>
      </c>
      <c r="AA84" s="268">
        <f>+Sales!AA84+Mktg!AA84+'Prod Mgmt'!AA84+'Biz Dev'!AA84</f>
        <v>0</v>
      </c>
      <c r="AB84" s="268">
        <f>+Sales!AB84+Mktg!AB84+'Prod Mgmt'!AB84+'Biz Dev'!AB84</f>
        <v>0</v>
      </c>
      <c r="AC84" s="268">
        <f>+Sales!AC84+Mktg!AC84+'Prod Mgmt'!AC84+'Biz Dev'!AC84</f>
        <v>0</v>
      </c>
      <c r="AD84" s="268">
        <f>+Sales!AD84+Mktg!AD84+'Prod Mgmt'!AD84+'Biz Dev'!AD84</f>
        <v>0</v>
      </c>
      <c r="AE84" s="268">
        <f>+Sales!AE84+Mktg!AE84+'Prod Mgmt'!AE84+'Biz Dev'!AE84</f>
        <v>0</v>
      </c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38">SUM(F69:F84)</f>
        <v>0</v>
      </c>
      <c r="G85" s="78">
        <f t="shared" si="38"/>
        <v>0</v>
      </c>
      <c r="H85" s="78">
        <f t="shared" si="38"/>
        <v>0</v>
      </c>
      <c r="I85" s="78">
        <f t="shared" si="38"/>
        <v>0</v>
      </c>
      <c r="J85" s="78">
        <f t="shared" si="38"/>
        <v>0</v>
      </c>
      <c r="K85" s="78">
        <f t="shared" si="38"/>
        <v>0</v>
      </c>
      <c r="L85" s="78">
        <f t="shared" si="38"/>
        <v>0</v>
      </c>
      <c r="M85" s="78">
        <f t="shared" si="38"/>
        <v>0</v>
      </c>
      <c r="N85" s="78">
        <f t="shared" si="38"/>
        <v>0</v>
      </c>
      <c r="O85" s="78">
        <f t="shared" si="38"/>
        <v>0</v>
      </c>
      <c r="P85" s="78">
        <f t="shared" si="38"/>
        <v>0</v>
      </c>
      <c r="Q85" s="77">
        <f t="shared" si="38"/>
        <v>0</v>
      </c>
      <c r="R85" s="84">
        <f t="shared" si="38"/>
        <v>0</v>
      </c>
      <c r="S85" s="80">
        <f>+R85/R$87</f>
        <v>0</v>
      </c>
      <c r="T85" s="78">
        <f t="shared" ref="T85:AF85" si="39">SUM(T69:T84)</f>
        <v>0</v>
      </c>
      <c r="U85" s="78">
        <f t="shared" si="39"/>
        <v>0</v>
      </c>
      <c r="V85" s="78">
        <f t="shared" si="39"/>
        <v>0</v>
      </c>
      <c r="W85" s="78">
        <f t="shared" si="39"/>
        <v>0</v>
      </c>
      <c r="X85" s="78">
        <f t="shared" si="39"/>
        <v>0</v>
      </c>
      <c r="Y85" s="78">
        <f t="shared" si="39"/>
        <v>0</v>
      </c>
      <c r="Z85" s="78">
        <f t="shared" si="39"/>
        <v>0</v>
      </c>
      <c r="AA85" s="78">
        <f t="shared" si="39"/>
        <v>0</v>
      </c>
      <c r="AB85" s="78">
        <f t="shared" si="39"/>
        <v>0</v>
      </c>
      <c r="AC85" s="78">
        <f t="shared" si="39"/>
        <v>0</v>
      </c>
      <c r="AD85" s="78">
        <f t="shared" si="39"/>
        <v>0</v>
      </c>
      <c r="AE85" s="77">
        <f t="shared" si="39"/>
        <v>0</v>
      </c>
      <c r="AF85" s="84">
        <f t="shared" si="39"/>
        <v>0</v>
      </c>
      <c r="AG85" s="80">
        <f>+AF85/AF$87</f>
        <v>0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8022.666666666667</v>
      </c>
      <c r="G87" s="287">
        <f t="shared" ref="G87:R87" si="40">+G11+G28+G21+G85+G37+G57+G67</f>
        <v>1666.6666666666667</v>
      </c>
      <c r="H87" s="287">
        <f t="shared" si="40"/>
        <v>1666.6666666666667</v>
      </c>
      <c r="I87" s="287">
        <f t="shared" si="40"/>
        <v>15852.083333333334</v>
      </c>
      <c r="J87" s="287">
        <f t="shared" si="40"/>
        <v>22208.083333333336</v>
      </c>
      <c r="K87" s="287">
        <f t="shared" si="40"/>
        <v>15852.083333333334</v>
      </c>
      <c r="L87" s="287">
        <f t="shared" si="40"/>
        <v>16364.583333333336</v>
      </c>
      <c r="M87" s="287">
        <f t="shared" si="40"/>
        <v>22216.583333333336</v>
      </c>
      <c r="N87" s="287">
        <f t="shared" si="40"/>
        <v>16364.583333333336</v>
      </c>
      <c r="O87" s="287">
        <f t="shared" si="40"/>
        <v>22216.583333333336</v>
      </c>
      <c r="P87" s="287">
        <f t="shared" si="40"/>
        <v>16364.583333333336</v>
      </c>
      <c r="Q87" s="287">
        <f t="shared" si="40"/>
        <v>16364.583333333336</v>
      </c>
      <c r="R87" s="287">
        <f t="shared" si="40"/>
        <v>175159.75000000003</v>
      </c>
      <c r="S87" s="80">
        <f>+R87/R$87</f>
        <v>1</v>
      </c>
      <c r="T87" s="287">
        <f>+T11+T28+T21+T85+T37+T57+T67</f>
        <v>27256.354166666664</v>
      </c>
      <c r="U87" s="287">
        <f t="shared" ref="U87:AF87" si="41">+U11+U28+U21+U85+U37+U57+U67</f>
        <v>34348.229166666664</v>
      </c>
      <c r="V87" s="287">
        <f t="shared" si="41"/>
        <v>39455.729166666664</v>
      </c>
      <c r="W87" s="287">
        <f t="shared" si="41"/>
        <v>39455.729166666664</v>
      </c>
      <c r="X87" s="287">
        <f t="shared" si="41"/>
        <v>39455.729166666664</v>
      </c>
      <c r="Y87" s="287">
        <f t="shared" si="41"/>
        <v>63239.791666666664</v>
      </c>
      <c r="Z87" s="287">
        <f t="shared" si="41"/>
        <v>59583.541666666664</v>
      </c>
      <c r="AA87" s="287">
        <f t="shared" si="41"/>
        <v>167752.29166666666</v>
      </c>
      <c r="AB87" s="287">
        <f t="shared" si="41"/>
        <v>79719.479166666672</v>
      </c>
      <c r="AC87" s="287">
        <f t="shared" si="41"/>
        <v>91225.729166666672</v>
      </c>
      <c r="AD87" s="287">
        <f t="shared" si="41"/>
        <v>91225.729166666672</v>
      </c>
      <c r="AE87" s="287">
        <f t="shared" si="41"/>
        <v>91225.729166666672</v>
      </c>
      <c r="AF87" s="287">
        <f t="shared" si="41"/>
        <v>823944.0625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</row>
    <row r="90" spans="1:33">
      <c r="A90" s="62"/>
      <c r="C90" s="154"/>
      <c r="D90" s="154"/>
    </row>
    <row r="91" spans="1:33">
      <c r="A91" s="62"/>
      <c r="C91" s="154"/>
      <c r="D91" s="154"/>
    </row>
    <row r="92" spans="1:33">
      <c r="A92" s="62"/>
      <c r="C92" s="154"/>
      <c r="D92" s="154"/>
    </row>
    <row r="93" spans="1:33">
      <c r="A93" s="62"/>
      <c r="C93" s="154"/>
      <c r="D93" s="154"/>
    </row>
    <row r="94" spans="1:33">
      <c r="A94" s="62"/>
      <c r="C94" s="154"/>
      <c r="D94" s="154"/>
    </row>
    <row r="95" spans="1:33">
      <c r="A95" s="62"/>
      <c r="C95" s="154"/>
      <c r="D95" s="154"/>
    </row>
    <row r="96" spans="1:33">
      <c r="A96" s="62"/>
    </row>
    <row r="97" spans="1:32">
      <c r="A97" s="163" t="s">
        <v>120</v>
      </c>
      <c r="B97" s="161"/>
      <c r="C97" s="161"/>
      <c r="D97" s="163"/>
      <c r="E97" s="161"/>
      <c r="F97" s="165">
        <f>+Sales!F87+Mktg!F87+'Prod Mgmt'!F87+'Biz Dev'!F87</f>
        <v>8022.666666666667</v>
      </c>
      <c r="G97" s="165">
        <f>+Sales!G87+Mktg!G87+'Prod Mgmt'!G87+'Biz Dev'!G87</f>
        <v>1666.6666666666667</v>
      </c>
      <c r="H97" s="165">
        <f>+Sales!H87+Mktg!H87+'Prod Mgmt'!H87+'Biz Dev'!H87</f>
        <v>1666.6666666666667</v>
      </c>
      <c r="I97" s="165">
        <f>+Sales!I87+Mktg!I87+'Prod Mgmt'!I87+'Biz Dev'!I87</f>
        <v>15852.083333333334</v>
      </c>
      <c r="J97" s="165">
        <f>+Sales!J87+Mktg!J87+'Prod Mgmt'!J87+'Biz Dev'!J87</f>
        <v>22208.083333333336</v>
      </c>
      <c r="K97" s="165">
        <f>+Sales!K87+Mktg!K87+'Prod Mgmt'!K87+'Biz Dev'!K87</f>
        <v>15852.083333333334</v>
      </c>
      <c r="L97" s="165">
        <f>+Sales!L87+Mktg!L87+'Prod Mgmt'!L87+'Biz Dev'!L87</f>
        <v>16364.583333333334</v>
      </c>
      <c r="M97" s="165">
        <f>+Sales!M87+Mktg!M87+'Prod Mgmt'!M87+'Biz Dev'!M87</f>
        <v>22216.583333333336</v>
      </c>
      <c r="N97" s="165">
        <f>+Sales!N87+Mktg!N87+'Prod Mgmt'!N87+'Biz Dev'!N87</f>
        <v>16364.583333333334</v>
      </c>
      <c r="O97" s="165">
        <f>+Sales!O87+Mktg!O87+'Prod Mgmt'!O87+'Biz Dev'!O87</f>
        <v>22216.583333333336</v>
      </c>
      <c r="P97" s="165">
        <f>+Sales!P87+Mktg!P87+'Prod Mgmt'!P87+'Biz Dev'!P87</f>
        <v>16364.583333333334</v>
      </c>
      <c r="Q97" s="165">
        <f>+Sales!Q87+Mktg!Q87+'Prod Mgmt'!Q87+'Biz Dev'!Q87</f>
        <v>16364.583333333334</v>
      </c>
      <c r="R97" s="289">
        <f>SUM(F97:Q97)</f>
        <v>175159.75000000003</v>
      </c>
      <c r="T97" s="165">
        <f>+Sales!T87+Mktg!T87+'Prod Mgmt'!T87+'Biz Dev'!T87</f>
        <v>27256.354166666668</v>
      </c>
      <c r="U97" s="165">
        <f>+Sales!U87+Mktg!U87+'Prod Mgmt'!U87+'Biz Dev'!U87</f>
        <v>34348.229166666672</v>
      </c>
      <c r="V97" s="165">
        <f>+Sales!V87+Mktg!V87+'Prod Mgmt'!V87+'Biz Dev'!V87</f>
        <v>39455.729166666672</v>
      </c>
      <c r="W97" s="165">
        <f>+Sales!W87+Mktg!W87+'Prod Mgmt'!W87+'Biz Dev'!W87</f>
        <v>39455.729166666672</v>
      </c>
      <c r="X97" s="165">
        <f>+Sales!X87+Mktg!X87+'Prod Mgmt'!X87+'Biz Dev'!X87</f>
        <v>39455.729166666672</v>
      </c>
      <c r="Y97" s="165">
        <f>+Sales!Y87+Mktg!Y87+'Prod Mgmt'!Y87+'Biz Dev'!Y87</f>
        <v>63239.791666666664</v>
      </c>
      <c r="Z97" s="165">
        <f>+Sales!Z87+Mktg!Z87+'Prod Mgmt'!Z87+'Biz Dev'!Z87</f>
        <v>59583.541666666664</v>
      </c>
      <c r="AA97" s="165">
        <f>+Sales!AA87+Mktg!AA87+'Prod Mgmt'!AA87+'Biz Dev'!AA87</f>
        <v>167752.29166666666</v>
      </c>
      <c r="AB97" s="165">
        <f>+Sales!AB87+Mktg!AB87+'Prod Mgmt'!AB87+'Biz Dev'!AB87</f>
        <v>79719.479166666657</v>
      </c>
      <c r="AC97" s="165">
        <f>+Sales!AC87+Mktg!AC87+'Prod Mgmt'!AC87+'Biz Dev'!AC87</f>
        <v>91225.729166666657</v>
      </c>
      <c r="AD97" s="165">
        <f>+Sales!AD87+Mktg!AD87+'Prod Mgmt'!AD87+'Biz Dev'!AD87</f>
        <v>91225.729166666657</v>
      </c>
      <c r="AE97" s="165">
        <f>+Sales!AE87+Mktg!AE87+'Prod Mgmt'!AE87+'Biz Dev'!AE87</f>
        <v>91225.729166666657</v>
      </c>
      <c r="AF97" s="289">
        <f>SUM(T97:AE97)</f>
        <v>823944.06249999988</v>
      </c>
    </row>
    <row r="98" spans="1:32">
      <c r="A98" s="62"/>
    </row>
    <row r="99" spans="1:32">
      <c r="A99" s="62"/>
      <c r="R99" s="54"/>
      <c r="AF99" s="54"/>
    </row>
    <row r="100" spans="1:32">
      <c r="A100" s="62"/>
    </row>
    <row r="101" spans="1:32">
      <c r="A101" s="62"/>
    </row>
    <row r="102" spans="1:32">
      <c r="A102" s="62"/>
    </row>
    <row r="103" spans="1:32">
      <c r="A103" s="62"/>
    </row>
    <row r="104" spans="1:32">
      <c r="A104" s="62"/>
    </row>
    <row r="105" spans="1:32">
      <c r="A105" s="62"/>
    </row>
    <row r="106" spans="1:32">
      <c r="A106" s="62"/>
    </row>
    <row r="107" spans="1:32">
      <c r="A107" s="62"/>
    </row>
    <row r="108" spans="1:32">
      <c r="A108" s="62"/>
    </row>
    <row r="109" spans="1:32">
      <c r="A109" s="62"/>
    </row>
    <row r="110" spans="1:32">
      <c r="A110" s="62"/>
    </row>
    <row r="111" spans="1:32">
      <c r="A111" s="62"/>
    </row>
    <row r="112" spans="1:32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169"/>
  <sheetViews>
    <sheetView zoomScale="110" zoomScaleNormal="110" zoomScalePageLayoutView="110" workbookViewId="0">
      <pane xSplit="5" ySplit="3" topLeftCell="F6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baseColWidth="10" defaultColWidth="10.6640625" defaultRowHeight="13" outlineLevelCol="1"/>
  <cols>
    <col min="1" max="1" width="34.5" style="53" customWidth="1"/>
    <col min="2" max="2" width="9.1640625" style="62" customWidth="1"/>
    <col min="3" max="3" width="9.5" style="53" customWidth="1"/>
    <col min="4" max="4" width="10.5" style="53" customWidth="1"/>
    <col min="5" max="5" width="9.16406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2" style="53" customWidth="1"/>
    <col min="34" max="34" width="12.83203125" style="53" bestFit="1" customWidth="1"/>
    <col min="35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62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62</v>
      </c>
      <c r="B3" s="150"/>
      <c r="F3" s="59">
        <f>+'Stmts Monthly'!F8:Q8</f>
        <v>43831</v>
      </c>
      <c r="G3" s="59">
        <f>+'Stmts Monthly'!G8:R8</f>
        <v>43862</v>
      </c>
      <c r="H3" s="59">
        <f>+'Stmts Monthly'!H8:S8</f>
        <v>43891</v>
      </c>
      <c r="I3" s="59">
        <f>+'Stmts Monthly'!I8:T8</f>
        <v>43922</v>
      </c>
      <c r="J3" s="59">
        <f>+'Stmts Monthly'!J8:U8</f>
        <v>43952</v>
      </c>
      <c r="K3" s="59">
        <f>+'Stmts Monthly'!K8:V8</f>
        <v>43983</v>
      </c>
      <c r="L3" s="59">
        <f>+'Stmts Monthly'!L8:W8</f>
        <v>44013</v>
      </c>
      <c r="M3" s="59">
        <f>+'Stmts Monthly'!M8:X8</f>
        <v>44044</v>
      </c>
      <c r="N3" s="59">
        <f>+'Stmts Monthly'!N8:Y8</f>
        <v>44075</v>
      </c>
      <c r="O3" s="59">
        <f>+'Stmts Monthly'!O8:Z8</f>
        <v>44105</v>
      </c>
      <c r="P3" s="59">
        <f>+'Stmts Monthly'!P8:AA8</f>
        <v>44136</v>
      </c>
      <c r="Q3" s="59">
        <f>+'Stmts Monthly'!Q8:AB8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B4" s="53"/>
      <c r="D4" s="177"/>
      <c r="E4" s="231"/>
      <c r="F4" s="267">
        <f>+'Emp Input'!K114</f>
        <v>0</v>
      </c>
      <c r="G4" s="267">
        <f>+'Emp Input'!L114</f>
        <v>0</v>
      </c>
      <c r="H4" s="267">
        <f>+'Emp Input'!M114</f>
        <v>0</v>
      </c>
      <c r="I4" s="267">
        <f>+'Emp Input'!N114</f>
        <v>1</v>
      </c>
      <c r="J4" s="267">
        <f>+'Emp Input'!O114</f>
        <v>1</v>
      </c>
      <c r="K4" s="267">
        <f>+'Emp Input'!P114</f>
        <v>1</v>
      </c>
      <c r="L4" s="267">
        <f>+'Emp Input'!Q114</f>
        <v>1</v>
      </c>
      <c r="M4" s="267">
        <f>+'Emp Input'!R114</f>
        <v>1</v>
      </c>
      <c r="N4" s="267">
        <f>+'Emp Input'!S114</f>
        <v>1</v>
      </c>
      <c r="O4" s="267">
        <f>+'Emp Input'!T114</f>
        <v>1</v>
      </c>
      <c r="P4" s="267">
        <f>+'Emp Input'!U114</f>
        <v>1</v>
      </c>
      <c r="Q4" s="267">
        <f>+'Emp Input'!V114</f>
        <v>1</v>
      </c>
      <c r="R4" s="67">
        <f>SUM(F4:Q4)/12</f>
        <v>0.75</v>
      </c>
      <c r="S4" s="65"/>
      <c r="T4" s="267">
        <f>+'Emp Input'!Z114</f>
        <v>1</v>
      </c>
      <c r="U4" s="267">
        <f>+'Emp Input'!AA114</f>
        <v>2</v>
      </c>
      <c r="V4" s="267">
        <f>+'Emp Input'!AB114</f>
        <v>2</v>
      </c>
      <c r="W4" s="267">
        <f>+'Emp Input'!AC114</f>
        <v>2</v>
      </c>
      <c r="X4" s="267">
        <f>+'Emp Input'!AD114</f>
        <v>2</v>
      </c>
      <c r="Y4" s="267">
        <f>+'Emp Input'!AE114</f>
        <v>2</v>
      </c>
      <c r="Z4" s="267">
        <f>+'Emp Input'!AF114</f>
        <v>2</v>
      </c>
      <c r="AA4" s="267">
        <f>+'Emp Input'!AG114</f>
        <v>3</v>
      </c>
      <c r="AB4" s="267">
        <f>+'Emp Input'!AH114</f>
        <v>3</v>
      </c>
      <c r="AC4" s="267">
        <f>+'Emp Input'!AI114</f>
        <v>4</v>
      </c>
      <c r="AD4" s="267">
        <f>+'Emp Input'!AJ114</f>
        <v>4</v>
      </c>
      <c r="AE4" s="267">
        <f>+'Emp Input'!AK114</f>
        <v>4</v>
      </c>
      <c r="AF4" s="67">
        <f>SUM(T4:AE4)/12</f>
        <v>2.5833333333333335</v>
      </c>
      <c r="AG4" s="65"/>
    </row>
    <row r="5" spans="1:33">
      <c r="B5" s="66"/>
      <c r="C5" s="67" t="s">
        <v>488</v>
      </c>
      <c r="D5" s="67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6"/>
      <c r="C6" s="346" t="s">
        <v>558</v>
      </c>
      <c r="D6" s="346" t="s">
        <v>559</v>
      </c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5416.666666666667</v>
      </c>
      <c r="J6" s="271">
        <f>SUMIF('Emp Input'!$C$72:$C$84,$A$3,'Emp Input'!O$72:O$84)</f>
        <v>5416.666666666667</v>
      </c>
      <c r="K6" s="271">
        <f>SUMIF('Emp Input'!$C$72:$C$84,$A$3,'Emp Input'!P$72:P$84)</f>
        <v>5416.666666666667</v>
      </c>
      <c r="L6" s="271">
        <f>SUMIF('Emp Input'!$C$72:$C$84,$A$3,'Emp Input'!Q$72:Q$84)</f>
        <v>5416.666666666667</v>
      </c>
      <c r="M6" s="271">
        <f>SUMIF('Emp Input'!$C$72:$C$84,$A$3,'Emp Input'!R$72:R$84)</f>
        <v>5416.666666666667</v>
      </c>
      <c r="N6" s="271">
        <f>SUMIF('Emp Input'!$C$72:$C$84,$A$3,'Emp Input'!S$72:S$84)</f>
        <v>5416.666666666667</v>
      </c>
      <c r="O6" s="271">
        <f>SUMIF('Emp Input'!$C$72:$C$84,$A$3,'Emp Input'!T$72:T$84)</f>
        <v>5416.666666666667</v>
      </c>
      <c r="P6" s="271">
        <f>SUMIF('Emp Input'!$C$72:$C$84,$A$3,'Emp Input'!U$72:U$84)</f>
        <v>5416.666666666667</v>
      </c>
      <c r="Q6" s="271">
        <f>SUMIF('Emp Input'!$C$72:$C$84,$A$3,'Emp Input'!V$72:V$84)</f>
        <v>5416.666666666667</v>
      </c>
      <c r="R6" s="67">
        <f>SUM(F6:Q6)</f>
        <v>48750</v>
      </c>
      <c r="S6" s="270">
        <f t="shared" ref="S6:S12" si="0">+R6/R$87</f>
        <v>0.50789318094801517</v>
      </c>
      <c r="T6" s="271">
        <f>SUMIF('Emp Input'!$C$72:$C$84,$A$3,'Emp Input'!Z$72:Z$84)</f>
        <v>5687.5</v>
      </c>
      <c r="U6" s="271">
        <f>SUMIF('Emp Input'!$C$72:$C$84,$A$3,'Emp Input'!AA$72:AA$84)</f>
        <v>13562.5</v>
      </c>
      <c r="V6" s="271">
        <f>SUMIF('Emp Input'!$C$72:$C$84,$A$3,'Emp Input'!AB$72:AB$84)</f>
        <v>13562.5</v>
      </c>
      <c r="W6" s="271">
        <f>SUMIF('Emp Input'!$C$72:$C$84,$A$3,'Emp Input'!AC$72:AC$84)</f>
        <v>13562.5</v>
      </c>
      <c r="X6" s="271">
        <f>SUMIF('Emp Input'!$C$72:$C$84,$A$3,'Emp Input'!AD$72:AD$84)</f>
        <v>13562.5</v>
      </c>
      <c r="Y6" s="271">
        <f>SUMIF('Emp Input'!$C$72:$C$84,$A$3,'Emp Input'!AE$72:AE$84)</f>
        <v>13562.5</v>
      </c>
      <c r="Z6" s="271">
        <f>SUMIF('Emp Input'!$C$72:$C$84,$A$3,'Emp Input'!AF$72:AF$84)</f>
        <v>13562.5</v>
      </c>
      <c r="AA6" s="271">
        <f>SUMIF('Emp Input'!$C$72:$C$84,$A$3,'Emp Input'!AG$72:AG$84)</f>
        <v>22312.5</v>
      </c>
      <c r="AB6" s="271">
        <f>SUMIF('Emp Input'!$C$72:$C$84,$A$3,'Emp Input'!AH$72:AH$84)</f>
        <v>22312.5</v>
      </c>
      <c r="AC6" s="271">
        <f>SUMIF('Emp Input'!$C$72:$C$84,$A$3,'Emp Input'!AI$72:AI$84)</f>
        <v>31062.5</v>
      </c>
      <c r="AD6" s="271">
        <f>SUMIF('Emp Input'!$C$72:$C$84,$A$3,'Emp Input'!AJ$72:AJ$84)</f>
        <v>31062.5</v>
      </c>
      <c r="AE6" s="271">
        <f>SUMIF('Emp Input'!$C$72:$C$84,$A$3,'Emp Input'!AK$72:AK$84)</f>
        <v>31062.5</v>
      </c>
      <c r="AF6" s="67">
        <f>SUM(T6:AE6)</f>
        <v>224875</v>
      </c>
      <c r="AG6" s="270">
        <f t="shared" ref="AG6:AG11" si="1">+AF6/AF$87</f>
        <v>0.42718146901509618</v>
      </c>
    </row>
    <row r="7" spans="1:33" s="62" customFormat="1">
      <c r="A7" s="53" t="s">
        <v>715</v>
      </c>
      <c r="B7" s="66"/>
      <c r="C7" s="936">
        <f>+'Exp Assumps'!C9</f>
        <v>0.08</v>
      </c>
      <c r="D7" s="936">
        <f>+'Exp Assumps'!E9</f>
        <v>0.05</v>
      </c>
      <c r="E7" s="53"/>
      <c r="F7" s="69">
        <f>+Revenues!G88*$C7</f>
        <v>5600</v>
      </c>
      <c r="G7" s="69">
        <f>+Revenues!H88*$C7</f>
        <v>0</v>
      </c>
      <c r="H7" s="69">
        <f>+Revenues!I88*$C7</f>
        <v>0</v>
      </c>
      <c r="I7" s="69">
        <f>+Revenues!J88*$C7</f>
        <v>0</v>
      </c>
      <c r="J7" s="69">
        <f>+Revenues!K88*$C7</f>
        <v>5600</v>
      </c>
      <c r="K7" s="69">
        <f>+Revenues!L88*$C7</f>
        <v>0</v>
      </c>
      <c r="L7" s="69">
        <f>+Revenues!M88*$C7</f>
        <v>0</v>
      </c>
      <c r="M7" s="69">
        <f>+Revenues!N88*$C7</f>
        <v>5600</v>
      </c>
      <c r="N7" s="69">
        <f>+Revenues!O88*$C7</f>
        <v>0</v>
      </c>
      <c r="O7" s="69">
        <f>+Revenues!P88*$C7</f>
        <v>5600</v>
      </c>
      <c r="P7" s="69">
        <f>+Revenues!Q88*$C7</f>
        <v>0</v>
      </c>
      <c r="Q7" s="69">
        <f>+Revenues!R88*$C7</f>
        <v>0</v>
      </c>
      <c r="R7" s="67">
        <f>SUM(F7:Q7)</f>
        <v>22400</v>
      </c>
      <c r="S7" s="270">
        <f t="shared" si="0"/>
        <v>0.23337040519457519</v>
      </c>
      <c r="T7" s="101">
        <f>+Revenues!U88*$D7</f>
        <v>3500</v>
      </c>
      <c r="U7" s="101">
        <f>+Revenues!V88*$D7</f>
        <v>0</v>
      </c>
      <c r="V7" s="101">
        <f>+Revenues!W88*$D7</f>
        <v>4500</v>
      </c>
      <c r="W7" s="101">
        <f>+Revenues!X88*$D7</f>
        <v>4500</v>
      </c>
      <c r="X7" s="101">
        <f>+Revenues!Y88*$D7</f>
        <v>4500</v>
      </c>
      <c r="Y7" s="101">
        <f>+Revenues!Z88*$D7</f>
        <v>6500</v>
      </c>
      <c r="Z7" s="101">
        <f>+Revenues!AA88*$D7</f>
        <v>6500</v>
      </c>
      <c r="AA7" s="101">
        <f>+Revenues!AB88*$D7</f>
        <v>99000</v>
      </c>
      <c r="AB7" s="101">
        <f>+Revenues!AC88*$D7</f>
        <v>6500</v>
      </c>
      <c r="AC7" s="101">
        <f>+Revenues!AD88*$D7</f>
        <v>6500</v>
      </c>
      <c r="AD7" s="101">
        <f>+Revenues!AE88*$D7</f>
        <v>6500</v>
      </c>
      <c r="AE7" s="101">
        <f>+Revenues!AF88*$D7</f>
        <v>6500</v>
      </c>
      <c r="AF7" s="67">
        <f>SUM(T7:AE7)</f>
        <v>155000</v>
      </c>
      <c r="AG7" s="270">
        <f t="shared" si="1"/>
        <v>0.29444414762574722</v>
      </c>
    </row>
    <row r="8" spans="1:33" s="62" customFormat="1">
      <c r="A8" s="53" t="s">
        <v>104</v>
      </c>
      <c r="B8" s="66"/>
      <c r="C8" s="67"/>
      <c r="D8" s="67"/>
      <c r="E8" s="53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67"/>
      <c r="D9" s="67"/>
      <c r="E9" s="72"/>
      <c r="F9" s="272">
        <f>(+F6+F7+F8+F13)*'Exp Assumps'!$C$8*1.5</f>
        <v>756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731.25</v>
      </c>
      <c r="J9" s="272">
        <f>(+J6+J7+J8+J13)*'Exp Assumps'!$C$8*1.5</f>
        <v>1487.2500000000002</v>
      </c>
      <c r="K9" s="272">
        <f>(+K6+K7+K8+K13)*'Exp Assumps'!$C$8*1.5</f>
        <v>731.25</v>
      </c>
      <c r="L9" s="272">
        <f>(+L6+L7+L8+L13)*'Exp Assumps'!$C$8*0.5</f>
        <v>243.75</v>
      </c>
      <c r="M9" s="272">
        <f>(+M6+M7+M8+M13)*'Exp Assumps'!$C$8*0.5</f>
        <v>495.75000000000006</v>
      </c>
      <c r="N9" s="272">
        <f>(+N6+N7+N8+N13)*'Exp Assumps'!$C$8*0.5</f>
        <v>243.75</v>
      </c>
      <c r="O9" s="272">
        <f>(+O6+O7+O8+O13)*'Exp Assumps'!$C$8*0.5</f>
        <v>495.75000000000006</v>
      </c>
      <c r="P9" s="272">
        <f>(+P6+P7+P8+P13)*'Exp Assumps'!$C$8*0.5</f>
        <v>243.75</v>
      </c>
      <c r="Q9" s="272">
        <f>(+Q6+Q7+Q8+Q13)*'Exp Assumps'!$C$8*0.5</f>
        <v>243.75</v>
      </c>
      <c r="R9" s="67">
        <f>SUM(F9:Q9)</f>
        <v>5672.25</v>
      </c>
      <c r="S9" s="270">
        <f t="shared" si="0"/>
        <v>5.9095325038612902E-2</v>
      </c>
      <c r="T9" s="272">
        <f>(+T6+T7+T8+T13)*'Exp Assumps'!$C$8*1.5</f>
        <v>1240.3125</v>
      </c>
      <c r="U9" s="272">
        <f>(+U6+U7+U8+U13)*'Exp Assumps'!$C$8*1.5</f>
        <v>1830.9375</v>
      </c>
      <c r="V9" s="272">
        <f>(+V6+V7+V8+V13)*'Exp Assumps'!$C$8*1.5</f>
        <v>2438.4375</v>
      </c>
      <c r="W9" s="272">
        <f>(+W6+W7+W8+W13)*'Exp Assumps'!$C$8*1.5</f>
        <v>2438.4375</v>
      </c>
      <c r="X9" s="272">
        <f>(+X6+X7+X8+X13)*'Exp Assumps'!$C$8*1.5</f>
        <v>2438.4375</v>
      </c>
      <c r="Y9" s="272">
        <f>(+Y6+Y7+Y8+Y13)*'Exp Assumps'!$C$8*1.5</f>
        <v>2708.4375</v>
      </c>
      <c r="Z9" s="272">
        <f>(+Z6+Z7+Z8+Z13)*'Exp Assumps'!$C$8*0.5</f>
        <v>902.8125</v>
      </c>
      <c r="AA9" s="272">
        <f>(+AA6+AA7+AA8+AA13)*'Exp Assumps'!$C$8*0.5</f>
        <v>5459.0625</v>
      </c>
      <c r="AB9" s="272">
        <f>(+AB6+AB7+AB8+AB13)*'Exp Assumps'!$C$8*0.5</f>
        <v>1296.5625</v>
      </c>
      <c r="AC9" s="272">
        <f>(+AC6+AC7+AC8+AC13)*'Exp Assumps'!$C$8*0.5</f>
        <v>1690.3125</v>
      </c>
      <c r="AD9" s="272">
        <f>(+AD6+AD7+AD8+AD13)*'Exp Assumps'!$C$8*0.5</f>
        <v>1690.3125</v>
      </c>
      <c r="AE9" s="272">
        <f>(+AE6+AE7+AE8+AE13)*'Exp Assumps'!$C$8*0.5</f>
        <v>1690.3125</v>
      </c>
      <c r="AF9" s="67">
        <f>SUM(T9:AE9)</f>
        <v>25824.375</v>
      </c>
      <c r="AG9" s="270">
        <f t="shared" si="1"/>
        <v>4.9057006998984881E-2</v>
      </c>
    </row>
    <row r="10" spans="1:33" s="62" customFormat="1">
      <c r="A10" s="53" t="s">
        <v>105</v>
      </c>
      <c r="B10" s="154"/>
      <c r="C10" s="67"/>
      <c r="D10" s="67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C11" s="67"/>
      <c r="D11" s="67"/>
      <c r="F11" s="77">
        <f t="shared" ref="F11:R11" si="2">SUM(F6:F10)</f>
        <v>6356</v>
      </c>
      <c r="G11" s="77">
        <f t="shared" si="2"/>
        <v>0</v>
      </c>
      <c r="H11" s="77">
        <f t="shared" si="2"/>
        <v>0</v>
      </c>
      <c r="I11" s="77">
        <f t="shared" si="2"/>
        <v>6147.916666666667</v>
      </c>
      <c r="J11" s="77">
        <f t="shared" si="2"/>
        <v>12503.916666666668</v>
      </c>
      <c r="K11" s="77">
        <f t="shared" si="2"/>
        <v>6147.916666666667</v>
      </c>
      <c r="L11" s="77">
        <f t="shared" si="2"/>
        <v>5660.416666666667</v>
      </c>
      <c r="M11" s="77">
        <f t="shared" si="2"/>
        <v>11512.416666666668</v>
      </c>
      <c r="N11" s="77">
        <f t="shared" si="2"/>
        <v>5660.416666666667</v>
      </c>
      <c r="O11" s="77">
        <f t="shared" si="2"/>
        <v>11512.416666666668</v>
      </c>
      <c r="P11" s="77">
        <f t="shared" si="2"/>
        <v>5660.416666666667</v>
      </c>
      <c r="Q11" s="77">
        <f t="shared" si="2"/>
        <v>5660.416666666667</v>
      </c>
      <c r="R11" s="84">
        <f t="shared" si="2"/>
        <v>76822.25</v>
      </c>
      <c r="S11" s="87">
        <f t="shared" si="0"/>
        <v>0.80035891118120328</v>
      </c>
      <c r="T11" s="77">
        <f t="shared" ref="T11:AF11" si="3">SUM(T6:T10)</f>
        <v>10427.8125</v>
      </c>
      <c r="U11" s="77">
        <f t="shared" si="3"/>
        <v>15393.4375</v>
      </c>
      <c r="V11" s="77">
        <f t="shared" si="3"/>
        <v>20500.9375</v>
      </c>
      <c r="W11" s="77">
        <f t="shared" si="3"/>
        <v>20500.9375</v>
      </c>
      <c r="X11" s="77">
        <f t="shared" si="3"/>
        <v>20500.9375</v>
      </c>
      <c r="Y11" s="77">
        <f t="shared" si="3"/>
        <v>22770.9375</v>
      </c>
      <c r="Z11" s="77">
        <f t="shared" si="3"/>
        <v>20965.3125</v>
      </c>
      <c r="AA11" s="77">
        <f t="shared" si="3"/>
        <v>126771.5625</v>
      </c>
      <c r="AB11" s="77">
        <f t="shared" si="3"/>
        <v>30109.0625</v>
      </c>
      <c r="AC11" s="77">
        <f t="shared" si="3"/>
        <v>39252.8125</v>
      </c>
      <c r="AD11" s="77">
        <f t="shared" si="3"/>
        <v>39252.8125</v>
      </c>
      <c r="AE11" s="77">
        <f t="shared" si="3"/>
        <v>39252.8125</v>
      </c>
      <c r="AF11" s="84">
        <f t="shared" si="3"/>
        <v>405699.375</v>
      </c>
      <c r="AG11" s="87">
        <f t="shared" si="1"/>
        <v>0.77068262363982831</v>
      </c>
    </row>
    <row r="12" spans="1:33" s="62" customFormat="1">
      <c r="B12" s="154"/>
      <c r="C12" s="67"/>
      <c r="D12" s="67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1025"/>
      <c r="S12" s="270">
        <f t="shared" si="0"/>
        <v>0</v>
      </c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7"/>
      <c r="D13" s="67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C14" s="67"/>
      <c r="D14" s="67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C15" s="67"/>
      <c r="D15" s="67"/>
      <c r="E15" s="53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7">
        <f t="shared" si="4"/>
        <v>0</v>
      </c>
      <c r="S15" s="270">
        <f t="shared" si="5"/>
        <v>0</v>
      </c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67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1354.1666666666667</v>
      </c>
      <c r="J16" s="101">
        <f>+J6*'Exp Assumps'!$E$6</f>
        <v>1354.1666666666667</v>
      </c>
      <c r="K16" s="101">
        <f>+K6*'Exp Assumps'!$E$6</f>
        <v>1354.1666666666667</v>
      </c>
      <c r="L16" s="101">
        <f>+L6*'Exp Assumps'!$E$6</f>
        <v>1354.1666666666667</v>
      </c>
      <c r="M16" s="101">
        <f>+M6*'Exp Assumps'!$E$6</f>
        <v>1354.1666666666667</v>
      </c>
      <c r="N16" s="101">
        <f>+N6*'Exp Assumps'!$E$6</f>
        <v>1354.1666666666667</v>
      </c>
      <c r="O16" s="101">
        <f>+O6*'Exp Assumps'!$E$6</f>
        <v>1354.1666666666667</v>
      </c>
      <c r="P16" s="101">
        <f>+P6*'Exp Assumps'!$E$6</f>
        <v>1354.1666666666667</v>
      </c>
      <c r="Q16" s="101">
        <f>+Q6*'Exp Assumps'!$E$6</f>
        <v>1354.1666666666667</v>
      </c>
      <c r="R16" s="67">
        <f t="shared" si="4"/>
        <v>12187.5</v>
      </c>
      <c r="S16" s="270">
        <f t="shared" si="5"/>
        <v>0.12697329523700379</v>
      </c>
      <c r="T16" s="101">
        <f>+T6*'Exp Assumps'!$E$6</f>
        <v>1421.875</v>
      </c>
      <c r="U16" s="101">
        <f>+U6*'Exp Assumps'!$E$6</f>
        <v>3390.625</v>
      </c>
      <c r="V16" s="101">
        <f>+V6*'Exp Assumps'!$E$6</f>
        <v>3390.625</v>
      </c>
      <c r="W16" s="101">
        <f>+W6*'Exp Assumps'!$E$6</f>
        <v>3390.625</v>
      </c>
      <c r="X16" s="101">
        <f>+X6*'Exp Assumps'!$E$6</f>
        <v>3390.625</v>
      </c>
      <c r="Y16" s="101">
        <f>+Y6*'Exp Assumps'!$E$6</f>
        <v>3390.625</v>
      </c>
      <c r="Z16" s="101">
        <f>+Z6*'Exp Assumps'!$E$6</f>
        <v>3390.625</v>
      </c>
      <c r="AA16" s="101">
        <f>+AA6*'Exp Assumps'!$E$6</f>
        <v>5578.125</v>
      </c>
      <c r="AB16" s="101">
        <f>+AB6*'Exp Assumps'!$E$6</f>
        <v>5578.125</v>
      </c>
      <c r="AC16" s="101">
        <f>+AC6*'Exp Assumps'!$E$6</f>
        <v>7765.625</v>
      </c>
      <c r="AD16" s="101">
        <f>+AD6*'Exp Assumps'!$E$6</f>
        <v>7765.625</v>
      </c>
      <c r="AE16" s="101">
        <f>+AE6*'Exp Assumps'!$E$6</f>
        <v>7765.625</v>
      </c>
      <c r="AF16" s="67">
        <f t="shared" si="6"/>
        <v>56218.75</v>
      </c>
      <c r="AG16" s="270">
        <f t="shared" si="7"/>
        <v>0.10679536725377405</v>
      </c>
    </row>
    <row r="17" spans="1:33" s="62" customFormat="1">
      <c r="A17" s="53" t="s">
        <v>22</v>
      </c>
      <c r="B17" s="69"/>
      <c r="C17" s="67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108.33333333333334</v>
      </c>
      <c r="J17" s="101">
        <f>+J6*'Exp Assumps'!$E7</f>
        <v>108.33333333333334</v>
      </c>
      <c r="K17" s="101">
        <f>+K6*'Exp Assumps'!$E7</f>
        <v>108.33333333333334</v>
      </c>
      <c r="L17" s="101">
        <f>+L6*'Exp Assumps'!$E7</f>
        <v>108.33333333333334</v>
      </c>
      <c r="M17" s="101">
        <f>+M6*'Exp Assumps'!$E7</f>
        <v>108.33333333333334</v>
      </c>
      <c r="N17" s="101">
        <f>+N6*'Exp Assumps'!$E7</f>
        <v>108.33333333333334</v>
      </c>
      <c r="O17" s="101">
        <f>+O6*'Exp Assumps'!$E7</f>
        <v>108.33333333333334</v>
      </c>
      <c r="P17" s="101">
        <f>+P6*'Exp Assumps'!$E7</f>
        <v>108.33333333333334</v>
      </c>
      <c r="Q17" s="101">
        <f>+Q6*'Exp Assumps'!$E7</f>
        <v>108.33333333333334</v>
      </c>
      <c r="R17" s="67">
        <f t="shared" si="4"/>
        <v>975.00000000000023</v>
      </c>
      <c r="S17" s="270">
        <f t="shared" si="5"/>
        <v>1.0157863618960306E-2</v>
      </c>
      <c r="T17" s="101">
        <f>+T6*'Exp Assumps'!$E7</f>
        <v>113.75</v>
      </c>
      <c r="U17" s="101">
        <f>+U6*'Exp Assumps'!$E7</f>
        <v>271.25</v>
      </c>
      <c r="V17" s="101">
        <f>+V6*'Exp Assumps'!$E7</f>
        <v>271.25</v>
      </c>
      <c r="W17" s="101">
        <f>+W6*'Exp Assumps'!$E7</f>
        <v>271.25</v>
      </c>
      <c r="X17" s="101">
        <f>+X6*'Exp Assumps'!$E7</f>
        <v>271.25</v>
      </c>
      <c r="Y17" s="101">
        <f>+Y6*'Exp Assumps'!$E7</f>
        <v>271.25</v>
      </c>
      <c r="Z17" s="101">
        <f>+Z6*'Exp Assumps'!$E7</f>
        <v>271.25</v>
      </c>
      <c r="AA17" s="101">
        <f>+AA6*'Exp Assumps'!$E7</f>
        <v>446.25</v>
      </c>
      <c r="AB17" s="101">
        <f>+AB6*'Exp Assumps'!$E7</f>
        <v>446.25</v>
      </c>
      <c r="AC17" s="101">
        <f>+AC6*'Exp Assumps'!$E7</f>
        <v>621.25</v>
      </c>
      <c r="AD17" s="101">
        <f>+AD6*'Exp Assumps'!$E7</f>
        <v>621.25</v>
      </c>
      <c r="AE17" s="101">
        <f>+AE6*'Exp Assumps'!$E7</f>
        <v>621.25</v>
      </c>
      <c r="AF17" s="67">
        <f t="shared" si="6"/>
        <v>4497.5</v>
      </c>
      <c r="AG17" s="270">
        <f t="shared" si="7"/>
        <v>8.5436293803019241E-3</v>
      </c>
    </row>
    <row r="18" spans="1:33" s="62" customFormat="1">
      <c r="A18" s="53" t="s">
        <v>23</v>
      </c>
      <c r="B18" s="154"/>
      <c r="C18" s="67"/>
      <c r="D18" s="67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7"/>
      <c r="D19" s="67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67"/>
      <c r="D20" s="67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7"/>
      <c r="D21" s="67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1462.5</v>
      </c>
      <c r="J21" s="84">
        <f t="shared" si="8"/>
        <v>1462.5</v>
      </c>
      <c r="K21" s="84">
        <f t="shared" si="8"/>
        <v>1462.5</v>
      </c>
      <c r="L21" s="84">
        <f t="shared" si="8"/>
        <v>1462.5</v>
      </c>
      <c r="M21" s="84">
        <f t="shared" si="8"/>
        <v>1462.5</v>
      </c>
      <c r="N21" s="84">
        <f t="shared" si="8"/>
        <v>1462.5</v>
      </c>
      <c r="O21" s="84">
        <f t="shared" si="8"/>
        <v>1462.5</v>
      </c>
      <c r="P21" s="84">
        <f t="shared" si="8"/>
        <v>1462.5</v>
      </c>
      <c r="Q21" s="84">
        <f t="shared" si="8"/>
        <v>1462.5</v>
      </c>
      <c r="R21" s="84">
        <f t="shared" si="8"/>
        <v>13162.5</v>
      </c>
      <c r="S21" s="87">
        <f t="shared" si="5"/>
        <v>0.13713115885596411</v>
      </c>
      <c r="T21" s="84">
        <f t="shared" ref="T21:AF21" si="9">SUM(T13:T20)</f>
        <v>1535.625</v>
      </c>
      <c r="U21" s="84">
        <f t="shared" si="9"/>
        <v>3661.875</v>
      </c>
      <c r="V21" s="84">
        <f t="shared" si="9"/>
        <v>3661.875</v>
      </c>
      <c r="W21" s="84">
        <f t="shared" si="9"/>
        <v>3661.875</v>
      </c>
      <c r="X21" s="84">
        <f t="shared" si="9"/>
        <v>3661.875</v>
      </c>
      <c r="Y21" s="84">
        <f t="shared" si="9"/>
        <v>3661.875</v>
      </c>
      <c r="Z21" s="84">
        <f t="shared" si="9"/>
        <v>3661.875</v>
      </c>
      <c r="AA21" s="84">
        <f t="shared" si="9"/>
        <v>6024.375</v>
      </c>
      <c r="AB21" s="84">
        <f t="shared" si="9"/>
        <v>6024.375</v>
      </c>
      <c r="AC21" s="84">
        <f t="shared" si="9"/>
        <v>8386.875</v>
      </c>
      <c r="AD21" s="84">
        <f t="shared" si="9"/>
        <v>8386.875</v>
      </c>
      <c r="AE21" s="84">
        <f t="shared" si="9"/>
        <v>8386.875</v>
      </c>
      <c r="AF21" s="84">
        <f t="shared" si="9"/>
        <v>60716.25</v>
      </c>
      <c r="AG21" s="87">
        <f t="shared" si="7"/>
        <v>0.11533899663407597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67"/>
      <c r="D28" s="67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67"/>
      <c r="D29" s="67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C31" s="154"/>
      <c r="D31" s="67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C32" s="154"/>
      <c r="D32" s="67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154"/>
      <c r="D33" s="67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154"/>
      <c r="D34" s="67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67"/>
      <c r="D35" s="67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67"/>
      <c r="D36" s="67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C37" s="67"/>
      <c r="D37" s="67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C38" s="346" t="s">
        <v>558</v>
      </c>
      <c r="D38" s="346" t="s">
        <v>559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7"/>
      <c r="D39" s="67"/>
      <c r="E39" s="53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7">
        <f t="shared" ref="R39:R56" si="21">SUM(F39:Q39)</f>
        <v>0</v>
      </c>
      <c r="S39" s="270">
        <f t="shared" ref="S39:S50" si="22">+R39/R$87</f>
        <v>0</v>
      </c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C40" s="67"/>
      <c r="D40" s="67"/>
      <c r="E40" s="53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7">
        <f t="shared" si="21"/>
        <v>0</v>
      </c>
      <c r="S40" s="270">
        <f t="shared" si="22"/>
        <v>0</v>
      </c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C41" s="67"/>
      <c r="D41" s="67"/>
      <c r="E41" s="53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7">
        <f t="shared" si="21"/>
        <v>0</v>
      </c>
      <c r="S41" s="270">
        <f t="shared" si="22"/>
        <v>0</v>
      </c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C42" s="67"/>
      <c r="D42" s="67"/>
      <c r="E42" s="53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7">
        <f t="shared" si="21"/>
        <v>0</v>
      </c>
      <c r="S42" s="270">
        <f t="shared" si="22"/>
        <v>0</v>
      </c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C43" s="67"/>
      <c r="D43" s="67"/>
      <c r="E43" s="53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7">
        <f t="shared" si="21"/>
        <v>0</v>
      </c>
      <c r="S43" s="65">
        <f t="shared" si="22"/>
        <v>0</v>
      </c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C44" s="67"/>
      <c r="D44" s="67"/>
      <c r="E44" s="53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7">
        <f t="shared" si="21"/>
        <v>0</v>
      </c>
      <c r="S44" s="270">
        <f t="shared" si="22"/>
        <v>0</v>
      </c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C45" s="75"/>
      <c r="D45" s="75"/>
      <c r="E45" s="53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7">
        <f t="shared" si="21"/>
        <v>0</v>
      </c>
      <c r="S45" s="270">
        <f t="shared" si="22"/>
        <v>0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527</v>
      </c>
      <c r="B46" s="279"/>
      <c r="C46" s="937">
        <v>1000</v>
      </c>
      <c r="D46" s="937">
        <v>2000</v>
      </c>
      <c r="E46" s="53"/>
      <c r="F46" s="1033"/>
      <c r="G46" s="1033"/>
      <c r="H46" s="1033"/>
      <c r="I46" s="1033"/>
      <c r="J46" s="1033"/>
      <c r="K46" s="1033"/>
      <c r="L46" s="69">
        <f>+$C46</f>
        <v>1000</v>
      </c>
      <c r="M46" s="69">
        <f t="shared" ref="M46:Q46" si="25">+$C46</f>
        <v>1000</v>
      </c>
      <c r="N46" s="69">
        <f t="shared" si="25"/>
        <v>1000</v>
      </c>
      <c r="O46" s="69">
        <f t="shared" si="25"/>
        <v>1000</v>
      </c>
      <c r="P46" s="69">
        <f t="shared" si="25"/>
        <v>1000</v>
      </c>
      <c r="Q46" s="69">
        <f t="shared" si="25"/>
        <v>1000</v>
      </c>
      <c r="R46" s="67">
        <f t="shared" si="21"/>
        <v>6000</v>
      </c>
      <c r="S46" s="270">
        <f t="shared" si="22"/>
        <v>6.2509929962832639E-2</v>
      </c>
      <c r="T46" s="69">
        <f>+$D46</f>
        <v>2000</v>
      </c>
      <c r="U46" s="69">
        <f t="shared" ref="U46:AE46" si="26">+$D46</f>
        <v>2000</v>
      </c>
      <c r="V46" s="69">
        <f t="shared" si="26"/>
        <v>2000</v>
      </c>
      <c r="W46" s="69">
        <f t="shared" si="26"/>
        <v>2000</v>
      </c>
      <c r="X46" s="69">
        <f t="shared" si="26"/>
        <v>2000</v>
      </c>
      <c r="Y46" s="69">
        <f t="shared" si="26"/>
        <v>2000</v>
      </c>
      <c r="Z46" s="69">
        <f t="shared" si="26"/>
        <v>2000</v>
      </c>
      <c r="AA46" s="69">
        <f t="shared" si="26"/>
        <v>2000</v>
      </c>
      <c r="AB46" s="69">
        <f t="shared" si="26"/>
        <v>2000</v>
      </c>
      <c r="AC46" s="69">
        <f t="shared" si="26"/>
        <v>2000</v>
      </c>
      <c r="AD46" s="69">
        <f t="shared" si="26"/>
        <v>2000</v>
      </c>
      <c r="AE46" s="69">
        <f t="shared" si="26"/>
        <v>2000</v>
      </c>
      <c r="AF46" s="67">
        <f t="shared" si="23"/>
        <v>24000</v>
      </c>
      <c r="AG46" s="270">
        <f t="shared" si="24"/>
        <v>4.5591351890438281E-2</v>
      </c>
    </row>
    <row r="47" spans="1:33" s="62" customFormat="1">
      <c r="A47" s="328" t="s">
        <v>141</v>
      </c>
      <c r="B47" s="279"/>
      <c r="C47" s="75"/>
      <c r="D47" s="75"/>
      <c r="E47" s="53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7">
        <f t="shared" si="21"/>
        <v>0</v>
      </c>
      <c r="S47" s="270">
        <f t="shared" si="22"/>
        <v>0</v>
      </c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7">
        <f t="shared" si="21"/>
        <v>0</v>
      </c>
      <c r="S48" s="270">
        <f t="shared" si="22"/>
        <v>0</v>
      </c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7">
        <f t="shared" si="21"/>
        <v>0</v>
      </c>
      <c r="S49" s="270">
        <f t="shared" si="22"/>
        <v>0</v>
      </c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C50" s="75"/>
      <c r="D50" s="75"/>
      <c r="E50" s="53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7">
        <f t="shared" si="21"/>
        <v>0</v>
      </c>
      <c r="S50" s="270">
        <f t="shared" si="22"/>
        <v>0</v>
      </c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C51" s="274"/>
      <c r="E51" s="53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7">
        <f t="shared" si="21"/>
        <v>0</v>
      </c>
      <c r="S51" s="270">
        <f t="shared" ref="S51:S55" si="27">+R51/R$87</f>
        <v>0</v>
      </c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465</v>
      </c>
      <c r="B52" s="101"/>
      <c r="C52" s="75"/>
      <c r="E52" s="53"/>
      <c r="F52" s="101">
        <f>+F103</f>
        <v>0</v>
      </c>
      <c r="G52" s="101">
        <f t="shared" ref="G52:Q52" si="28">+G103</f>
        <v>0</v>
      </c>
      <c r="H52" s="101">
        <f t="shared" si="28"/>
        <v>0</v>
      </c>
      <c r="I52" s="101">
        <f t="shared" si="28"/>
        <v>0</v>
      </c>
      <c r="J52" s="101">
        <f t="shared" si="28"/>
        <v>0</v>
      </c>
      <c r="K52" s="101">
        <f t="shared" si="28"/>
        <v>0</v>
      </c>
      <c r="L52" s="101">
        <f t="shared" si="28"/>
        <v>0</v>
      </c>
      <c r="M52" s="101">
        <f t="shared" si="28"/>
        <v>0</v>
      </c>
      <c r="N52" s="101">
        <f t="shared" si="28"/>
        <v>0</v>
      </c>
      <c r="O52" s="101">
        <f t="shared" si="28"/>
        <v>0</v>
      </c>
      <c r="P52" s="101">
        <f t="shared" si="28"/>
        <v>0</v>
      </c>
      <c r="Q52" s="101">
        <f t="shared" si="28"/>
        <v>0</v>
      </c>
      <c r="R52" s="67">
        <f t="shared" si="21"/>
        <v>0</v>
      </c>
      <c r="S52" s="270">
        <f t="shared" si="27"/>
        <v>0</v>
      </c>
      <c r="T52" s="101">
        <f>+T103</f>
        <v>3000</v>
      </c>
      <c r="U52" s="101">
        <f t="shared" ref="U52:AE52" si="29">+U103</f>
        <v>3000</v>
      </c>
      <c r="V52" s="101">
        <f t="shared" si="29"/>
        <v>3000</v>
      </c>
      <c r="W52" s="101">
        <f t="shared" si="29"/>
        <v>3000</v>
      </c>
      <c r="X52" s="101">
        <f t="shared" si="29"/>
        <v>3000</v>
      </c>
      <c r="Y52" s="101">
        <f t="shared" si="29"/>
        <v>3000</v>
      </c>
      <c r="Z52" s="101">
        <f t="shared" si="29"/>
        <v>3000</v>
      </c>
      <c r="AA52" s="101">
        <f t="shared" si="29"/>
        <v>3000</v>
      </c>
      <c r="AB52" s="101">
        <f t="shared" si="29"/>
        <v>3000</v>
      </c>
      <c r="AC52" s="101">
        <f t="shared" si="29"/>
        <v>3000</v>
      </c>
      <c r="AD52" s="101">
        <f t="shared" si="29"/>
        <v>3000</v>
      </c>
      <c r="AE52" s="101">
        <f t="shared" si="29"/>
        <v>3000</v>
      </c>
      <c r="AF52" s="67">
        <f t="shared" si="23"/>
        <v>36000</v>
      </c>
      <c r="AG52" s="270">
        <f t="shared" si="24"/>
        <v>6.8387027835657421E-2</v>
      </c>
    </row>
    <row r="53" spans="1:33" s="62" customFormat="1">
      <c r="A53" s="327" t="s">
        <v>145</v>
      </c>
      <c r="B53" s="279"/>
      <c r="C53" s="75"/>
      <c r="D53" s="75"/>
      <c r="E53" s="53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7">
        <f t="shared" si="21"/>
        <v>0</v>
      </c>
      <c r="S53" s="270">
        <f t="shared" si="27"/>
        <v>0</v>
      </c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562</v>
      </c>
      <c r="B54" s="101"/>
      <c r="C54" s="75"/>
      <c r="E54" s="53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7">
        <f t="shared" si="21"/>
        <v>0</v>
      </c>
      <c r="S54" s="270">
        <f t="shared" si="27"/>
        <v>0</v>
      </c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C55" s="75"/>
      <c r="D55" s="75"/>
      <c r="E55" s="53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7">
        <f t="shared" si="21"/>
        <v>0</v>
      </c>
      <c r="S55" s="270">
        <f t="shared" si="27"/>
        <v>0</v>
      </c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C56" s="67"/>
      <c r="D56" s="67"/>
      <c r="E56" s="53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7">
        <f t="shared" si="21"/>
        <v>0</v>
      </c>
      <c r="S56" s="270">
        <f>+R56/R$87</f>
        <v>0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154"/>
      <c r="D57" s="67"/>
      <c r="F57" s="84">
        <f t="shared" ref="F57:R57" si="30">SUM(F39:F56)</f>
        <v>0</v>
      </c>
      <c r="G57" s="84">
        <f t="shared" si="30"/>
        <v>0</v>
      </c>
      <c r="H57" s="84">
        <f t="shared" si="30"/>
        <v>0</v>
      </c>
      <c r="I57" s="84">
        <f t="shared" si="30"/>
        <v>0</v>
      </c>
      <c r="J57" s="84">
        <f t="shared" si="30"/>
        <v>0</v>
      </c>
      <c r="K57" s="84">
        <f t="shared" si="30"/>
        <v>0</v>
      </c>
      <c r="L57" s="84">
        <f t="shared" si="30"/>
        <v>1000</v>
      </c>
      <c r="M57" s="84">
        <f t="shared" si="30"/>
        <v>1000</v>
      </c>
      <c r="N57" s="84">
        <f t="shared" si="30"/>
        <v>1000</v>
      </c>
      <c r="O57" s="84">
        <f t="shared" si="30"/>
        <v>1000</v>
      </c>
      <c r="P57" s="84">
        <f t="shared" si="30"/>
        <v>1000</v>
      </c>
      <c r="Q57" s="84">
        <f t="shared" si="30"/>
        <v>1000</v>
      </c>
      <c r="R57" s="84">
        <f t="shared" si="30"/>
        <v>6000</v>
      </c>
      <c r="S57" s="87">
        <f>+R57/R$87</f>
        <v>6.2509929962832639E-2</v>
      </c>
      <c r="T57" s="84">
        <f t="shared" ref="T57:AF57" si="31">SUM(T39:T56)</f>
        <v>5000</v>
      </c>
      <c r="U57" s="84">
        <f t="shared" si="31"/>
        <v>5000</v>
      </c>
      <c r="V57" s="84">
        <f t="shared" si="31"/>
        <v>5000</v>
      </c>
      <c r="W57" s="84">
        <f t="shared" si="31"/>
        <v>5000</v>
      </c>
      <c r="X57" s="84">
        <f t="shared" si="31"/>
        <v>5000</v>
      </c>
      <c r="Y57" s="84">
        <f t="shared" si="31"/>
        <v>5000</v>
      </c>
      <c r="Z57" s="84">
        <f t="shared" si="31"/>
        <v>5000</v>
      </c>
      <c r="AA57" s="84">
        <f t="shared" si="31"/>
        <v>5000</v>
      </c>
      <c r="AB57" s="84">
        <f t="shared" si="31"/>
        <v>5000</v>
      </c>
      <c r="AC57" s="84">
        <f t="shared" si="31"/>
        <v>5000</v>
      </c>
      <c r="AD57" s="84">
        <f t="shared" si="31"/>
        <v>5000</v>
      </c>
      <c r="AE57" s="84">
        <f t="shared" si="31"/>
        <v>5000</v>
      </c>
      <c r="AF57" s="84">
        <f t="shared" si="31"/>
        <v>60000</v>
      </c>
      <c r="AG57" s="87">
        <f>+AF57/AF$87</f>
        <v>0.1139783797260957</v>
      </c>
    </row>
    <row r="58" spans="1:33" s="62" customFormat="1">
      <c r="B58" s="154"/>
      <c r="C58" s="154"/>
      <c r="D58" s="67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279"/>
      <c r="C59" s="279"/>
      <c r="D59" s="67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32">SUM(F59:Q59)</f>
        <v>0</v>
      </c>
      <c r="S59" s="270">
        <f t="shared" ref="S59:S67" si="33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4">SUM(T59:AE59)</f>
        <v>0</v>
      </c>
      <c r="AG59" s="270">
        <f t="shared" ref="AG59:AG65" si="35">+AF59/AF$87</f>
        <v>0</v>
      </c>
    </row>
    <row r="60" spans="1:33" s="62" customFormat="1">
      <c r="A60" s="327" t="s">
        <v>148</v>
      </c>
      <c r="B60" s="279"/>
      <c r="C60" s="279"/>
      <c r="D60" s="29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32"/>
        <v>0</v>
      </c>
      <c r="S60" s="270">
        <f t="shared" si="33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4"/>
        <v>0</v>
      </c>
      <c r="AG60" s="270">
        <f t="shared" si="35"/>
        <v>0</v>
      </c>
    </row>
    <row r="61" spans="1:33" s="62" customFormat="1">
      <c r="A61" s="327" t="s">
        <v>149</v>
      </c>
      <c r="B61" s="279"/>
      <c r="C61" s="279"/>
      <c r="D61" s="29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32"/>
        <v>0</v>
      </c>
      <c r="S61" s="270">
        <f t="shared" si="33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4"/>
        <v>0</v>
      </c>
      <c r="AG61" s="270">
        <f t="shared" si="35"/>
        <v>0</v>
      </c>
    </row>
    <row r="62" spans="1:33" s="62" customFormat="1">
      <c r="A62" s="327" t="s">
        <v>150</v>
      </c>
      <c r="B62" s="279"/>
      <c r="C62" s="279"/>
      <c r="D62" s="67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32"/>
        <v>0</v>
      </c>
      <c r="S62" s="270">
        <f t="shared" si="33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4"/>
        <v>0</v>
      </c>
      <c r="AG62" s="270">
        <f t="shared" si="35"/>
        <v>0</v>
      </c>
    </row>
    <row r="63" spans="1:33" s="62" customFormat="1">
      <c r="A63" s="327" t="s">
        <v>151</v>
      </c>
      <c r="B63" s="279"/>
      <c r="C63" s="279"/>
      <c r="D63" s="67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32"/>
        <v>0</v>
      </c>
      <c r="S63" s="270">
        <f t="shared" si="33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4"/>
        <v>0</v>
      </c>
      <c r="AG63" s="270">
        <f t="shared" si="35"/>
        <v>0</v>
      </c>
    </row>
    <row r="64" spans="1:33" s="62" customFormat="1">
      <c r="A64" s="327" t="s">
        <v>152</v>
      </c>
      <c r="B64" s="279"/>
      <c r="C64" s="279"/>
      <c r="D64" s="67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32"/>
        <v>0</v>
      </c>
      <c r="S64" s="270">
        <f t="shared" si="33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4"/>
        <v>0</v>
      </c>
      <c r="AG64" s="270">
        <f t="shared" si="35"/>
        <v>0</v>
      </c>
    </row>
    <row r="65" spans="1:33" s="62" customFormat="1">
      <c r="A65" s="327" t="s">
        <v>153</v>
      </c>
      <c r="B65" s="279"/>
      <c r="C65" s="279"/>
      <c r="D65" s="67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32"/>
        <v>0</v>
      </c>
      <c r="S65" s="270">
        <f t="shared" si="33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34"/>
        <v>0</v>
      </c>
      <c r="AG65" s="270">
        <f t="shared" si="35"/>
        <v>0</v>
      </c>
    </row>
    <row r="66" spans="1:33" s="62" customFormat="1">
      <c r="A66" s="53"/>
      <c r="B66" s="154"/>
      <c r="C66" s="291"/>
      <c r="D66" s="67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32"/>
        <v>0</v>
      </c>
      <c r="S66" s="270">
        <f t="shared" si="33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4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67"/>
      <c r="D67" s="67"/>
      <c r="F67" s="84">
        <f t="shared" ref="F67:R67" si="36">SUM(F59:F66)</f>
        <v>0</v>
      </c>
      <c r="G67" s="84">
        <f t="shared" si="36"/>
        <v>0</v>
      </c>
      <c r="H67" s="84">
        <f t="shared" si="36"/>
        <v>0</v>
      </c>
      <c r="I67" s="84">
        <f t="shared" si="36"/>
        <v>0</v>
      </c>
      <c r="J67" s="84">
        <f t="shared" si="36"/>
        <v>0</v>
      </c>
      <c r="K67" s="84">
        <f t="shared" si="36"/>
        <v>0</v>
      </c>
      <c r="L67" s="84">
        <f t="shared" si="36"/>
        <v>0</v>
      </c>
      <c r="M67" s="84">
        <f t="shared" si="36"/>
        <v>0</v>
      </c>
      <c r="N67" s="84">
        <f t="shared" si="36"/>
        <v>0</v>
      </c>
      <c r="O67" s="84">
        <f t="shared" si="36"/>
        <v>0</v>
      </c>
      <c r="P67" s="84">
        <f t="shared" si="36"/>
        <v>0</v>
      </c>
      <c r="Q67" s="84">
        <f t="shared" si="36"/>
        <v>0</v>
      </c>
      <c r="R67" s="84">
        <f t="shared" si="36"/>
        <v>0</v>
      </c>
      <c r="S67" s="87">
        <f t="shared" si="33"/>
        <v>0</v>
      </c>
      <c r="T67" s="84">
        <f t="shared" ref="T67:AF67" si="37">SUM(T59:T66)</f>
        <v>0</v>
      </c>
      <c r="U67" s="84">
        <f t="shared" si="37"/>
        <v>0</v>
      </c>
      <c r="V67" s="84">
        <f t="shared" si="37"/>
        <v>0</v>
      </c>
      <c r="W67" s="84">
        <f t="shared" si="37"/>
        <v>0</v>
      </c>
      <c r="X67" s="84">
        <f t="shared" si="37"/>
        <v>0</v>
      </c>
      <c r="Y67" s="84">
        <f t="shared" si="37"/>
        <v>0</v>
      </c>
      <c r="Z67" s="84">
        <f t="shared" si="37"/>
        <v>0</v>
      </c>
      <c r="AA67" s="84">
        <f t="shared" si="37"/>
        <v>0</v>
      </c>
      <c r="AB67" s="84">
        <f t="shared" si="37"/>
        <v>0</v>
      </c>
      <c r="AC67" s="84">
        <f t="shared" si="37"/>
        <v>0</v>
      </c>
      <c r="AD67" s="84">
        <f t="shared" si="37"/>
        <v>0</v>
      </c>
      <c r="AE67" s="84">
        <f t="shared" si="37"/>
        <v>0</v>
      </c>
      <c r="AF67" s="84">
        <f t="shared" si="37"/>
        <v>0</v>
      </c>
      <c r="AG67" s="87">
        <f>+AF67/AF$87</f>
        <v>0</v>
      </c>
    </row>
    <row r="68" spans="1:33" s="62" customFormat="1">
      <c r="B68" s="154"/>
      <c r="C68" s="67"/>
      <c r="D68" s="67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7"/>
      <c r="D69" s="67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8">SUM(F69:Q69)</f>
        <v>0</v>
      </c>
      <c r="S69" s="270">
        <f t="shared" ref="S69:S79" si="39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0">SUM(T69:AE69)</f>
        <v>0</v>
      </c>
      <c r="AG69" s="270">
        <f t="shared" ref="AG69:AG82" si="41">+AF69/AF$87</f>
        <v>0</v>
      </c>
    </row>
    <row r="70" spans="1:33" s="62" customFormat="1">
      <c r="A70" s="327" t="s">
        <v>159</v>
      </c>
      <c r="B70" s="154"/>
      <c r="C70" s="67"/>
      <c r="D70" s="67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8"/>
        <v>0</v>
      </c>
      <c r="S70" s="270">
        <f t="shared" si="39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0"/>
        <v>0</v>
      </c>
      <c r="AG70" s="270">
        <f t="shared" si="41"/>
        <v>0</v>
      </c>
    </row>
    <row r="71" spans="1:33" s="62" customFormat="1">
      <c r="A71" s="327" t="s">
        <v>155</v>
      </c>
      <c r="B71" s="154"/>
      <c r="C71" s="154"/>
      <c r="D71" s="67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8"/>
        <v>0</v>
      </c>
      <c r="S71" s="270">
        <f t="shared" si="39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0"/>
        <v>0</v>
      </c>
      <c r="AG71" s="270">
        <f t="shared" si="41"/>
        <v>0</v>
      </c>
    </row>
    <row r="72" spans="1:33" s="62" customFormat="1">
      <c r="A72" s="327" t="s">
        <v>160</v>
      </c>
      <c r="B72" s="69"/>
      <c r="C72" s="154"/>
      <c r="D72" s="67"/>
      <c r="E72" s="53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75">
        <f t="shared" si="38"/>
        <v>0</v>
      </c>
      <c r="S72" s="270">
        <f t="shared" si="39"/>
        <v>0</v>
      </c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75">
        <f t="shared" si="40"/>
        <v>0</v>
      </c>
      <c r="AG72" s="270">
        <f t="shared" si="41"/>
        <v>0</v>
      </c>
    </row>
    <row r="73" spans="1:33" s="62" customFormat="1">
      <c r="A73" s="327" t="s">
        <v>161</v>
      </c>
      <c r="B73" s="154"/>
      <c r="C73" s="154"/>
      <c r="D73" s="67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8"/>
        <v>0</v>
      </c>
      <c r="S73" s="270">
        <f t="shared" si="39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0"/>
        <v>0</v>
      </c>
      <c r="AG73" s="270">
        <f t="shared" si="41"/>
        <v>0</v>
      </c>
    </row>
    <row r="74" spans="1:33" s="62" customFormat="1">
      <c r="A74" s="327" t="s">
        <v>157</v>
      </c>
      <c r="B74" s="154"/>
      <c r="C74" s="154"/>
      <c r="D74" s="67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8"/>
        <v>0</v>
      </c>
      <c r="S74" s="270">
        <f t="shared" si="39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0"/>
        <v>0</v>
      </c>
      <c r="AG74" s="270">
        <f t="shared" si="41"/>
        <v>0</v>
      </c>
    </row>
    <row r="75" spans="1:33" s="62" customFormat="1">
      <c r="A75" s="327" t="s">
        <v>158</v>
      </c>
      <c r="B75" s="154"/>
      <c r="C75" s="154"/>
      <c r="D75" s="67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8"/>
        <v>0</v>
      </c>
      <c r="S75" s="270">
        <f t="shared" si="39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0"/>
        <v>0</v>
      </c>
      <c r="AG75" s="270">
        <f t="shared" si="41"/>
        <v>0</v>
      </c>
    </row>
    <row r="76" spans="1:33" s="62" customFormat="1">
      <c r="A76" s="326" t="s">
        <v>48</v>
      </c>
      <c r="B76" s="154"/>
      <c r="C76" s="154"/>
      <c r="D76" s="67"/>
      <c r="E76" s="53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75">
        <f t="shared" si="38"/>
        <v>0</v>
      </c>
      <c r="S76" s="270">
        <f t="shared" si="39"/>
        <v>0</v>
      </c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75">
        <f t="shared" si="40"/>
        <v>0</v>
      </c>
      <c r="AG76" s="270">
        <f t="shared" si="41"/>
        <v>0</v>
      </c>
    </row>
    <row r="77" spans="1:33" s="62" customFormat="1">
      <c r="A77" s="327" t="s">
        <v>154</v>
      </c>
      <c r="B77" s="154"/>
      <c r="C77" s="154"/>
      <c r="D77" s="67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8"/>
        <v>0</v>
      </c>
      <c r="S77" s="65">
        <f t="shared" si="39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0"/>
        <v>0</v>
      </c>
      <c r="AG77" s="65">
        <f t="shared" si="41"/>
        <v>0</v>
      </c>
    </row>
    <row r="78" spans="1:33" s="62" customFormat="1">
      <c r="A78" s="326" t="s">
        <v>47</v>
      </c>
      <c r="B78" s="154"/>
      <c r="C78" s="154"/>
      <c r="D78" s="67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8"/>
        <v>0</v>
      </c>
      <c r="S78" s="65">
        <f t="shared" si="39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0"/>
        <v>0</v>
      </c>
      <c r="AG78" s="65">
        <f t="shared" si="41"/>
        <v>0</v>
      </c>
    </row>
    <row r="79" spans="1:33" s="62" customFormat="1">
      <c r="A79" s="326" t="s">
        <v>50</v>
      </c>
      <c r="B79" s="154"/>
      <c r="C79" s="154"/>
      <c r="D79" s="67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38"/>
        <v>0</v>
      </c>
      <c r="S79" s="270">
        <f t="shared" si="39"/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40"/>
        <v>0</v>
      </c>
      <c r="AG79" s="65">
        <f t="shared" si="41"/>
        <v>0</v>
      </c>
    </row>
    <row r="80" spans="1:33" s="62" customFormat="1">
      <c r="A80" s="326" t="s">
        <v>51</v>
      </c>
      <c r="B80" s="154"/>
      <c r="C80" s="154"/>
      <c r="D80" s="67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ref="R80:R82" si="42">SUM(F80:Q80)</f>
        <v>0</v>
      </c>
      <c r="S80" s="270">
        <f t="shared" ref="S80:S82" si="43">+R80/R$87</f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40"/>
        <v>0</v>
      </c>
      <c r="AG80" s="65">
        <f t="shared" si="41"/>
        <v>0</v>
      </c>
    </row>
    <row r="81" spans="1:33" s="62" customFormat="1">
      <c r="A81" s="326" t="s">
        <v>49</v>
      </c>
      <c r="B81" s="154"/>
      <c r="C81" s="154"/>
      <c r="D81" s="67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2"/>
        <v>0</v>
      </c>
      <c r="S81" s="270">
        <f t="shared" si="43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40"/>
        <v>0</v>
      </c>
      <c r="AG81" s="65">
        <f t="shared" si="41"/>
        <v>0</v>
      </c>
    </row>
    <row r="82" spans="1:33" s="62" customFormat="1">
      <c r="A82" s="326" t="s">
        <v>162</v>
      </c>
      <c r="B82" s="154"/>
      <c r="C82" s="154"/>
      <c r="D82" s="67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2"/>
        <v>0</v>
      </c>
      <c r="S82" s="270">
        <f t="shared" si="43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40"/>
        <v>0</v>
      </c>
      <c r="AG82" s="65">
        <f t="shared" si="41"/>
        <v>0</v>
      </c>
    </row>
    <row r="83" spans="1:33" s="62" customFormat="1">
      <c r="A83" s="53" t="s">
        <v>52</v>
      </c>
      <c r="B83" s="66"/>
      <c r="C83" s="67"/>
      <c r="D83" s="67"/>
      <c r="E83" s="53"/>
      <c r="F83" s="283">
        <f>IFERROR(+Alloc!F89*'Emp Input'!K114/'Emp Input'!K121,0)</f>
        <v>0</v>
      </c>
      <c r="G83" s="283">
        <f>+Alloc!G89*'Emp Input'!L114/'Emp Input'!L121</f>
        <v>0</v>
      </c>
      <c r="H83" s="283">
        <f>+Alloc!H89*'Emp Input'!M114/'Emp Input'!M121</f>
        <v>0</v>
      </c>
      <c r="I83" s="283">
        <f>+Alloc!I89*'Emp Input'!N114/'Emp Input'!N121</f>
        <v>0</v>
      </c>
      <c r="J83" s="283">
        <f>+Alloc!J89*'Emp Input'!O114/'Emp Input'!O121</f>
        <v>0</v>
      </c>
      <c r="K83" s="283">
        <f>+Alloc!K89*'Emp Input'!P114/'Emp Input'!P121</f>
        <v>0</v>
      </c>
      <c r="L83" s="283">
        <f>+Alloc!L89*'Emp Input'!Q114/'Emp Input'!Q121</f>
        <v>0</v>
      </c>
      <c r="M83" s="283">
        <f>+Alloc!M89*'Emp Input'!R114/'Emp Input'!R121</f>
        <v>0</v>
      </c>
      <c r="N83" s="283">
        <f>+Alloc!N89*'Emp Input'!S114/'Emp Input'!S121</f>
        <v>0</v>
      </c>
      <c r="O83" s="283">
        <f>+Alloc!O89*'Emp Input'!T114/'Emp Input'!T121</f>
        <v>0</v>
      </c>
      <c r="P83" s="283">
        <f>+Alloc!P89*'Emp Input'!U114/'Emp Input'!U121</f>
        <v>0</v>
      </c>
      <c r="Q83" s="283">
        <f>+Alloc!Q89*'Emp Input'!V114/'Emp Input'!V121</f>
        <v>0</v>
      </c>
      <c r="R83" s="75">
        <f t="shared" si="38"/>
        <v>0</v>
      </c>
      <c r="S83" s="65">
        <f>+R83/R$87</f>
        <v>0</v>
      </c>
      <c r="T83" s="283">
        <f>+Alloc!T89*'Emp Input'!Z114/'Emp Input'!Z121</f>
        <v>0</v>
      </c>
      <c r="U83" s="283">
        <f>+Alloc!U89*'Emp Input'!AA114/'Emp Input'!AA121</f>
        <v>0</v>
      </c>
      <c r="V83" s="283">
        <f>+Alloc!V89*'Emp Input'!AB114/'Emp Input'!AB121</f>
        <v>0</v>
      </c>
      <c r="W83" s="283">
        <f>+Alloc!W89*'Emp Input'!AC114/'Emp Input'!AC121</f>
        <v>0</v>
      </c>
      <c r="X83" s="283">
        <f>+Alloc!X89*'Emp Input'!AD114/'Emp Input'!AD121</f>
        <v>0</v>
      </c>
      <c r="Y83" s="283">
        <f>+Alloc!Y89*'Emp Input'!AE114/'Emp Input'!AE121</f>
        <v>0</v>
      </c>
      <c r="Z83" s="283">
        <f>+Alloc!Z89*'Emp Input'!AF114/'Emp Input'!AF121</f>
        <v>0</v>
      </c>
      <c r="AA83" s="283">
        <f>+Alloc!AA89*'Emp Input'!AG114/'Emp Input'!AG121</f>
        <v>0</v>
      </c>
      <c r="AB83" s="283">
        <f>+Alloc!AB89*'Emp Input'!AH114/'Emp Input'!AH121</f>
        <v>0</v>
      </c>
      <c r="AC83" s="283">
        <f>+Alloc!AC89*'Emp Input'!AI114/'Emp Input'!AI121</f>
        <v>0</v>
      </c>
      <c r="AD83" s="283">
        <f>+Alloc!AD89*'Emp Input'!AJ114/'Emp Input'!AJ121</f>
        <v>0</v>
      </c>
      <c r="AE83" s="283">
        <f>+Alloc!AE89*'Emp Input'!AK114/'Emp Input'!AK121</f>
        <v>0</v>
      </c>
      <c r="AF83" s="75">
        <f t="shared" si="40"/>
        <v>0</v>
      </c>
      <c r="AG83" s="65">
        <f>+AF83/AF$87</f>
        <v>0</v>
      </c>
    </row>
    <row r="84" spans="1:33" s="62" customFormat="1">
      <c r="A84" s="53" t="s">
        <v>53</v>
      </c>
      <c r="B84" s="66"/>
      <c r="C84" s="67"/>
      <c r="D84" s="67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8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0"/>
        <v>0</v>
      </c>
      <c r="AG84" s="65">
        <f>+AF84/AF$87</f>
        <v>0</v>
      </c>
    </row>
    <row r="85" spans="1:33" s="62" customFormat="1">
      <c r="A85" s="76" t="s">
        <v>54</v>
      </c>
      <c r="B85" s="66"/>
      <c r="C85" s="67"/>
      <c r="D85" s="67"/>
      <c r="F85" s="78">
        <f t="shared" ref="F85:R85" si="44">SUM(F69:F84)</f>
        <v>0</v>
      </c>
      <c r="G85" s="78">
        <f t="shared" si="44"/>
        <v>0</v>
      </c>
      <c r="H85" s="78">
        <f t="shared" si="44"/>
        <v>0</v>
      </c>
      <c r="I85" s="78">
        <f t="shared" si="44"/>
        <v>0</v>
      </c>
      <c r="J85" s="78">
        <f t="shared" si="44"/>
        <v>0</v>
      </c>
      <c r="K85" s="78">
        <f t="shared" si="44"/>
        <v>0</v>
      </c>
      <c r="L85" s="78">
        <f t="shared" si="44"/>
        <v>0</v>
      </c>
      <c r="M85" s="78">
        <f t="shared" si="44"/>
        <v>0</v>
      </c>
      <c r="N85" s="78">
        <f t="shared" si="44"/>
        <v>0</v>
      </c>
      <c r="O85" s="78">
        <f t="shared" si="44"/>
        <v>0</v>
      </c>
      <c r="P85" s="78">
        <f t="shared" si="44"/>
        <v>0</v>
      </c>
      <c r="Q85" s="77">
        <f t="shared" si="44"/>
        <v>0</v>
      </c>
      <c r="R85" s="84">
        <f t="shared" si="44"/>
        <v>0</v>
      </c>
      <c r="S85" s="80">
        <f>+R85/R$87</f>
        <v>0</v>
      </c>
      <c r="T85" s="78">
        <f t="shared" ref="T85:AF85" si="45">SUM(T69:T84)</f>
        <v>0</v>
      </c>
      <c r="U85" s="78">
        <f t="shared" si="45"/>
        <v>0</v>
      </c>
      <c r="V85" s="78">
        <f t="shared" si="45"/>
        <v>0</v>
      </c>
      <c r="W85" s="78">
        <f t="shared" si="45"/>
        <v>0</v>
      </c>
      <c r="X85" s="78">
        <f t="shared" si="45"/>
        <v>0</v>
      </c>
      <c r="Y85" s="78">
        <f t="shared" si="45"/>
        <v>0</v>
      </c>
      <c r="Z85" s="78">
        <f t="shared" si="45"/>
        <v>0</v>
      </c>
      <c r="AA85" s="78">
        <f t="shared" si="45"/>
        <v>0</v>
      </c>
      <c r="AB85" s="78">
        <f t="shared" si="45"/>
        <v>0</v>
      </c>
      <c r="AC85" s="78">
        <f t="shared" si="45"/>
        <v>0</v>
      </c>
      <c r="AD85" s="78">
        <f t="shared" si="45"/>
        <v>0</v>
      </c>
      <c r="AE85" s="77">
        <f t="shared" si="45"/>
        <v>0</v>
      </c>
      <c r="AF85" s="84">
        <f t="shared" si="45"/>
        <v>0</v>
      </c>
      <c r="AG85" s="80">
        <f>+AF85/AF$87</f>
        <v>0</v>
      </c>
    </row>
    <row r="86" spans="1:33" s="62" customFormat="1">
      <c r="B86" s="66"/>
      <c r="C86" s="67"/>
      <c r="D86" s="67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66"/>
      <c r="C87" s="67"/>
      <c r="D87" s="67"/>
      <c r="F87" s="287">
        <f t="shared" ref="F87:Q87" si="46">+F11+F28+F21+F85+F37+F57+F67</f>
        <v>6356</v>
      </c>
      <c r="G87" s="287">
        <f t="shared" si="46"/>
        <v>0</v>
      </c>
      <c r="H87" s="287">
        <f t="shared" si="46"/>
        <v>0</v>
      </c>
      <c r="I87" s="287">
        <f t="shared" si="46"/>
        <v>7610.416666666667</v>
      </c>
      <c r="J87" s="287">
        <f t="shared" si="46"/>
        <v>13966.416666666668</v>
      </c>
      <c r="K87" s="287">
        <f t="shared" si="46"/>
        <v>7610.416666666667</v>
      </c>
      <c r="L87" s="287">
        <f t="shared" si="46"/>
        <v>8122.916666666667</v>
      </c>
      <c r="M87" s="287">
        <f t="shared" si="46"/>
        <v>13974.916666666668</v>
      </c>
      <c r="N87" s="287">
        <f t="shared" si="46"/>
        <v>8122.916666666667</v>
      </c>
      <c r="O87" s="287">
        <f t="shared" si="46"/>
        <v>13974.916666666668</v>
      </c>
      <c r="P87" s="287">
        <f t="shared" si="46"/>
        <v>8122.916666666667</v>
      </c>
      <c r="Q87" s="287">
        <f t="shared" si="46"/>
        <v>8122.916666666667</v>
      </c>
      <c r="R87" s="287">
        <f>+R11+R28+R21+R85+R37+R57+R67</f>
        <v>95984.75</v>
      </c>
      <c r="S87" s="80">
        <f>+R87/R$87</f>
        <v>1</v>
      </c>
      <c r="T87" s="287">
        <f t="shared" ref="T87:AE87" si="47">+T11+T28+T21+T85+T37+T57+T67</f>
        <v>16963.4375</v>
      </c>
      <c r="U87" s="287">
        <f t="shared" si="47"/>
        <v>24055.3125</v>
      </c>
      <c r="V87" s="287">
        <f t="shared" si="47"/>
        <v>29162.8125</v>
      </c>
      <c r="W87" s="287">
        <f t="shared" si="47"/>
        <v>29162.8125</v>
      </c>
      <c r="X87" s="287">
        <f t="shared" si="47"/>
        <v>29162.8125</v>
      </c>
      <c r="Y87" s="287">
        <f t="shared" si="47"/>
        <v>31432.8125</v>
      </c>
      <c r="Z87" s="287">
        <f t="shared" si="47"/>
        <v>29627.1875</v>
      </c>
      <c r="AA87" s="287">
        <f t="shared" si="47"/>
        <v>137795.9375</v>
      </c>
      <c r="AB87" s="287">
        <f t="shared" si="47"/>
        <v>41133.4375</v>
      </c>
      <c r="AC87" s="287">
        <f t="shared" si="47"/>
        <v>52639.6875</v>
      </c>
      <c r="AD87" s="287">
        <f t="shared" si="47"/>
        <v>52639.6875</v>
      </c>
      <c r="AE87" s="287">
        <f t="shared" si="47"/>
        <v>52639.6875</v>
      </c>
      <c r="AF87" s="287">
        <f>+AF11+AF28+AF21+AF85+AF37+AF57+AF67</f>
        <v>526415.625</v>
      </c>
      <c r="AG87" s="80">
        <f>+AF87/AF$87</f>
        <v>1</v>
      </c>
    </row>
    <row r="88" spans="1:33" s="62" customFormat="1">
      <c r="A88" s="76"/>
      <c r="B88" s="66"/>
      <c r="C88" s="67"/>
      <c r="D88" s="67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66"/>
      <c r="C89" s="67"/>
      <c r="D89" s="67"/>
    </row>
    <row r="90" spans="1:33">
      <c r="A90" s="62"/>
      <c r="B90" s="66"/>
      <c r="C90" s="67"/>
      <c r="D90" s="67"/>
    </row>
    <row r="91" spans="1:33">
      <c r="A91" s="62"/>
      <c r="B91" s="66"/>
      <c r="C91" s="67"/>
      <c r="D91" s="67"/>
    </row>
    <row r="92" spans="1:33">
      <c r="A92" s="292" t="s">
        <v>113</v>
      </c>
      <c r="B92" s="306"/>
      <c r="C92" s="69"/>
      <c r="D92" s="69"/>
    </row>
    <row r="93" spans="1:33">
      <c r="A93" s="62"/>
      <c r="B93" s="66"/>
      <c r="C93" s="69"/>
      <c r="D93" s="69"/>
    </row>
    <row r="94" spans="1:33" s="62" customFormat="1">
      <c r="A94" s="351" t="s">
        <v>42</v>
      </c>
      <c r="B94" s="291"/>
      <c r="C94" s="346" t="s">
        <v>558</v>
      </c>
      <c r="D94" s="346" t="s">
        <v>559</v>
      </c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75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75"/>
      <c r="AG94" s="270">
        <f>+AF94/AF$87</f>
        <v>0</v>
      </c>
    </row>
    <row r="95" spans="1:33" s="62" customFormat="1">
      <c r="A95" s="53" t="s">
        <v>470</v>
      </c>
      <c r="B95" s="291"/>
      <c r="C95" s="795"/>
      <c r="D95" s="795">
        <v>3000</v>
      </c>
      <c r="E95" s="298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75">
        <f t="shared" ref="R95:R102" si="48">SUM(F95:Q95)</f>
        <v>0</v>
      </c>
      <c r="S95" s="270"/>
      <c r="T95" s="69">
        <f>+$D95</f>
        <v>3000</v>
      </c>
      <c r="U95" s="69">
        <f t="shared" ref="U95:AE95" si="49">+$D95</f>
        <v>3000</v>
      </c>
      <c r="V95" s="69">
        <f t="shared" si="49"/>
        <v>3000</v>
      </c>
      <c r="W95" s="69">
        <f t="shared" si="49"/>
        <v>3000</v>
      </c>
      <c r="X95" s="69">
        <f t="shared" si="49"/>
        <v>3000</v>
      </c>
      <c r="Y95" s="69">
        <f t="shared" si="49"/>
        <v>3000</v>
      </c>
      <c r="Z95" s="69">
        <f t="shared" si="49"/>
        <v>3000</v>
      </c>
      <c r="AA95" s="69">
        <f t="shared" si="49"/>
        <v>3000</v>
      </c>
      <c r="AB95" s="69">
        <f t="shared" si="49"/>
        <v>3000</v>
      </c>
      <c r="AC95" s="69">
        <f t="shared" si="49"/>
        <v>3000</v>
      </c>
      <c r="AD95" s="69">
        <f t="shared" si="49"/>
        <v>3000</v>
      </c>
      <c r="AE95" s="69">
        <f t="shared" si="49"/>
        <v>3000</v>
      </c>
      <c r="AF95" s="75">
        <f t="shared" ref="AF95:AF102" si="50">SUM(T95:AE95)</f>
        <v>36000</v>
      </c>
      <c r="AG95" s="270"/>
    </row>
    <row r="96" spans="1:33" s="62" customFormat="1">
      <c r="A96" s="53" t="s">
        <v>471</v>
      </c>
      <c r="B96" s="291"/>
      <c r="C96" s="795"/>
      <c r="D96" s="795"/>
      <c r="E96" s="298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75">
        <f t="shared" si="48"/>
        <v>0</v>
      </c>
      <c r="S96" s="270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75">
        <f t="shared" si="50"/>
        <v>0</v>
      </c>
      <c r="AG96" s="270"/>
    </row>
    <row r="97" spans="1:33" s="62" customFormat="1">
      <c r="A97" s="53"/>
      <c r="B97" s="291"/>
      <c r="C97" s="386"/>
      <c r="D97" s="386"/>
      <c r="E97" s="53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75">
        <f t="shared" si="48"/>
        <v>0</v>
      </c>
      <c r="S97" s="270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75">
        <f t="shared" si="50"/>
        <v>0</v>
      </c>
      <c r="AG97" s="270"/>
    </row>
    <row r="98" spans="1:33" s="62" customFormat="1">
      <c r="A98" s="53"/>
      <c r="B98" s="291"/>
      <c r="C98" s="386"/>
      <c r="D98" s="386"/>
      <c r="E98" s="53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75">
        <f t="shared" si="48"/>
        <v>0</v>
      </c>
      <c r="S98" s="270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75">
        <f t="shared" si="50"/>
        <v>0</v>
      </c>
      <c r="AG98" s="270"/>
    </row>
    <row r="99" spans="1:33" s="62" customFormat="1">
      <c r="A99" s="53"/>
      <c r="B99" s="291"/>
      <c r="C99" s="386"/>
      <c r="D99" s="386"/>
      <c r="E99" s="53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75">
        <f t="shared" si="48"/>
        <v>0</v>
      </c>
      <c r="S99" s="270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75">
        <f t="shared" si="50"/>
        <v>0</v>
      </c>
      <c r="AG99" s="270"/>
    </row>
    <row r="100" spans="1:33" s="62" customFormat="1">
      <c r="A100" s="53"/>
      <c r="B100" s="291"/>
      <c r="C100" s="386"/>
      <c r="D100" s="386"/>
      <c r="E100" s="53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75">
        <f t="shared" si="48"/>
        <v>0</v>
      </c>
      <c r="S100" s="270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75">
        <f t="shared" si="50"/>
        <v>0</v>
      </c>
      <c r="AG100" s="270"/>
    </row>
    <row r="101" spans="1:33" s="62" customFormat="1">
      <c r="A101" s="53"/>
      <c r="B101" s="291"/>
      <c r="C101" s="386"/>
      <c r="D101" s="386"/>
      <c r="E101" s="53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75">
        <f t="shared" si="48"/>
        <v>0</v>
      </c>
      <c r="S101" s="270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75">
        <f t="shared" si="50"/>
        <v>0</v>
      </c>
      <c r="AG101" s="270"/>
    </row>
    <row r="102" spans="1:33" s="62" customFormat="1">
      <c r="A102" s="53"/>
      <c r="B102" s="291"/>
      <c r="C102" s="386"/>
      <c r="D102" s="386"/>
      <c r="E102" s="53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299">
        <f t="shared" si="48"/>
        <v>0</v>
      </c>
      <c r="S102" s="270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299">
        <f t="shared" si="50"/>
        <v>0</v>
      </c>
      <c r="AG102" s="270"/>
    </row>
    <row r="103" spans="1:33" s="62" customFormat="1">
      <c r="A103" s="53" t="s">
        <v>116</v>
      </c>
      <c r="B103" s="291"/>
      <c r="C103" s="352"/>
      <c r="D103" s="352"/>
      <c r="E103" s="53"/>
      <c r="F103" s="101">
        <f t="shared" ref="F103:R103" si="51">SUM(F94:F102)</f>
        <v>0</v>
      </c>
      <c r="G103" s="101">
        <f t="shared" si="51"/>
        <v>0</v>
      </c>
      <c r="H103" s="101">
        <f t="shared" si="51"/>
        <v>0</v>
      </c>
      <c r="I103" s="101">
        <f t="shared" si="51"/>
        <v>0</v>
      </c>
      <c r="J103" s="101">
        <f t="shared" si="51"/>
        <v>0</v>
      </c>
      <c r="K103" s="101">
        <f t="shared" si="51"/>
        <v>0</v>
      </c>
      <c r="L103" s="101">
        <f t="shared" si="51"/>
        <v>0</v>
      </c>
      <c r="M103" s="101">
        <f t="shared" si="51"/>
        <v>0</v>
      </c>
      <c r="N103" s="101">
        <f t="shared" si="51"/>
        <v>0</v>
      </c>
      <c r="O103" s="101">
        <f t="shared" si="51"/>
        <v>0</v>
      </c>
      <c r="P103" s="101">
        <f t="shared" si="51"/>
        <v>0</v>
      </c>
      <c r="Q103" s="101">
        <f t="shared" si="51"/>
        <v>0</v>
      </c>
      <c r="R103" s="101">
        <f t="shared" si="51"/>
        <v>0</v>
      </c>
      <c r="S103" s="270"/>
      <c r="T103" s="101">
        <f t="shared" ref="T103:AF103" si="52">SUM(T94:T102)</f>
        <v>3000</v>
      </c>
      <c r="U103" s="101">
        <f t="shared" si="52"/>
        <v>3000</v>
      </c>
      <c r="V103" s="101">
        <f t="shared" si="52"/>
        <v>3000</v>
      </c>
      <c r="W103" s="101">
        <f t="shared" si="52"/>
        <v>3000</v>
      </c>
      <c r="X103" s="101">
        <f t="shared" si="52"/>
        <v>3000</v>
      </c>
      <c r="Y103" s="101">
        <f t="shared" si="52"/>
        <v>3000</v>
      </c>
      <c r="Z103" s="101">
        <f t="shared" si="52"/>
        <v>3000</v>
      </c>
      <c r="AA103" s="101">
        <f t="shared" si="52"/>
        <v>3000</v>
      </c>
      <c r="AB103" s="101">
        <f t="shared" si="52"/>
        <v>3000</v>
      </c>
      <c r="AC103" s="101">
        <f t="shared" si="52"/>
        <v>3000</v>
      </c>
      <c r="AD103" s="101">
        <f t="shared" si="52"/>
        <v>3000</v>
      </c>
      <c r="AE103" s="101">
        <f t="shared" si="52"/>
        <v>3000</v>
      </c>
      <c r="AF103" s="101">
        <f t="shared" si="52"/>
        <v>36000</v>
      </c>
      <c r="AG103" s="270"/>
    </row>
    <row r="104" spans="1:33">
      <c r="A104" s="62"/>
      <c r="C104" s="69"/>
      <c r="D104" s="69"/>
    </row>
    <row r="105" spans="1:33">
      <c r="A105" s="62"/>
      <c r="C105" s="69"/>
      <c r="D105" s="69"/>
    </row>
    <row r="106" spans="1:33">
      <c r="A106" s="62"/>
      <c r="C106" s="69"/>
      <c r="D106" s="69"/>
    </row>
    <row r="107" spans="1:33">
      <c r="A107" s="62"/>
      <c r="C107" s="69"/>
      <c r="D107" s="69"/>
    </row>
    <row r="108" spans="1:33">
      <c r="A108" s="62"/>
      <c r="C108" s="69"/>
      <c r="D108" s="69"/>
    </row>
    <row r="109" spans="1:33">
      <c r="A109" s="62"/>
      <c r="C109" s="69"/>
      <c r="D109" s="69"/>
    </row>
    <row r="110" spans="1:33">
      <c r="A110" s="62"/>
      <c r="C110" s="69"/>
      <c r="D110" s="69"/>
    </row>
    <row r="111" spans="1:33">
      <c r="A111" s="62"/>
      <c r="C111" s="69"/>
      <c r="D111" s="69"/>
    </row>
    <row r="112" spans="1:33">
      <c r="C112" s="69"/>
      <c r="D112" s="69"/>
    </row>
    <row r="113" spans="1:4">
      <c r="C113" s="69"/>
      <c r="D113" s="69"/>
    </row>
    <row r="114" spans="1:4">
      <c r="C114" s="69"/>
      <c r="D114" s="69"/>
    </row>
    <row r="115" spans="1:4">
      <c r="C115" s="69"/>
      <c r="D115" s="69"/>
    </row>
    <row r="116" spans="1:4">
      <c r="C116" s="69"/>
      <c r="D116" s="69"/>
    </row>
    <row r="117" spans="1:4">
      <c r="C117" s="69"/>
      <c r="D117" s="69"/>
    </row>
    <row r="118" spans="1:4">
      <c r="A118" s="55"/>
      <c r="C118" s="62"/>
      <c r="D118" s="69"/>
    </row>
    <row r="119" spans="1:4">
      <c r="C119" s="69"/>
      <c r="D119" s="69"/>
    </row>
    <row r="120" spans="1:4">
      <c r="C120" s="69"/>
      <c r="D120" s="69"/>
    </row>
    <row r="121" spans="1:4">
      <c r="C121" s="69"/>
      <c r="D121" s="69"/>
    </row>
    <row r="122" spans="1:4">
      <c r="C122" s="69"/>
      <c r="D122" s="69"/>
    </row>
    <row r="123" spans="1:4">
      <c r="C123" s="69"/>
      <c r="D123" s="69"/>
    </row>
    <row r="124" spans="1:4">
      <c r="C124" s="69"/>
      <c r="D124" s="69"/>
    </row>
    <row r="125" spans="1:4">
      <c r="C125" s="69"/>
      <c r="D125" s="69"/>
    </row>
    <row r="126" spans="1:4">
      <c r="C126" s="69"/>
      <c r="D126" s="69"/>
    </row>
    <row r="127" spans="1:4">
      <c r="C127" s="69"/>
      <c r="D127" s="69"/>
    </row>
    <row r="128" spans="1:4">
      <c r="C128" s="69"/>
      <c r="D128" s="69"/>
    </row>
    <row r="129" spans="3:4">
      <c r="C129" s="69"/>
      <c r="D129" s="69"/>
    </row>
    <row r="130" spans="3:4">
      <c r="C130" s="69"/>
      <c r="D130" s="69"/>
    </row>
    <row r="131" spans="3:4">
      <c r="C131" s="69"/>
      <c r="D131" s="69"/>
    </row>
    <row r="132" spans="3:4">
      <c r="C132" s="69"/>
      <c r="D132" s="69"/>
    </row>
    <row r="133" spans="3:4">
      <c r="C133" s="69"/>
      <c r="D133" s="69"/>
    </row>
    <row r="134" spans="3:4">
      <c r="C134" s="69"/>
      <c r="D134" s="69"/>
    </row>
    <row r="135" spans="3:4">
      <c r="C135" s="69"/>
      <c r="D135" s="69"/>
    </row>
    <row r="136" spans="3:4">
      <c r="C136" s="69"/>
      <c r="D136" s="69"/>
    </row>
    <row r="137" spans="3:4">
      <c r="C137" s="69"/>
      <c r="D137" s="69"/>
    </row>
    <row r="138" spans="3:4">
      <c r="C138" s="69"/>
      <c r="D138" s="69"/>
    </row>
    <row r="139" spans="3:4">
      <c r="C139" s="69"/>
      <c r="D139" s="69"/>
    </row>
    <row r="140" spans="3:4">
      <c r="C140" s="69"/>
      <c r="D140" s="69"/>
    </row>
    <row r="141" spans="3:4">
      <c r="C141" s="69"/>
      <c r="D141" s="69"/>
    </row>
    <row r="142" spans="3:4">
      <c r="C142" s="69"/>
      <c r="D142" s="69"/>
    </row>
    <row r="143" spans="3:4">
      <c r="C143" s="69"/>
      <c r="D143" s="69"/>
    </row>
    <row r="144" spans="3:4">
      <c r="C144" s="69"/>
      <c r="D144" s="69"/>
    </row>
    <row r="145" spans="3:4">
      <c r="C145" s="69"/>
      <c r="D145" s="69"/>
    </row>
    <row r="146" spans="3:4">
      <c r="C146" s="69"/>
      <c r="D146" s="69"/>
    </row>
    <row r="147" spans="3:4">
      <c r="C147" s="69"/>
      <c r="D147" s="69"/>
    </row>
    <row r="148" spans="3:4">
      <c r="C148" s="69"/>
      <c r="D148" s="69"/>
    </row>
    <row r="149" spans="3:4">
      <c r="C149" s="69"/>
      <c r="D149" s="69"/>
    </row>
    <row r="150" spans="3:4">
      <c r="C150" s="69"/>
      <c r="D150" s="69"/>
    </row>
    <row r="151" spans="3:4">
      <c r="C151" s="69"/>
      <c r="D151" s="69"/>
    </row>
    <row r="152" spans="3:4">
      <c r="C152" s="69"/>
      <c r="D152" s="69"/>
    </row>
    <row r="153" spans="3:4">
      <c r="C153" s="69"/>
      <c r="D153" s="69"/>
    </row>
    <row r="154" spans="3:4">
      <c r="C154" s="69"/>
      <c r="D154" s="69"/>
    </row>
    <row r="155" spans="3:4">
      <c r="C155" s="69"/>
      <c r="D155" s="69"/>
    </row>
    <row r="156" spans="3:4">
      <c r="C156" s="69"/>
      <c r="D156" s="69"/>
    </row>
    <row r="157" spans="3:4">
      <c r="C157" s="69"/>
      <c r="D157" s="69"/>
    </row>
    <row r="158" spans="3:4">
      <c r="C158" s="69"/>
      <c r="D158" s="69"/>
    </row>
    <row r="159" spans="3:4">
      <c r="C159" s="69"/>
      <c r="D159" s="69"/>
    </row>
    <row r="160" spans="3:4">
      <c r="C160" s="69"/>
      <c r="D160" s="69"/>
    </row>
    <row r="161" spans="3:4">
      <c r="C161" s="69"/>
      <c r="D161" s="69"/>
    </row>
    <row r="162" spans="3:4">
      <c r="C162" s="69"/>
      <c r="D162" s="69"/>
    </row>
    <row r="163" spans="3:4">
      <c r="C163" s="69"/>
      <c r="D163" s="69"/>
    </row>
    <row r="164" spans="3:4">
      <c r="C164" s="69"/>
      <c r="D164" s="69"/>
    </row>
    <row r="165" spans="3:4">
      <c r="C165" s="69"/>
      <c r="D165" s="69"/>
    </row>
    <row r="166" spans="3:4">
      <c r="C166" s="69"/>
      <c r="D166" s="69"/>
    </row>
    <row r="167" spans="3:4">
      <c r="C167" s="69"/>
      <c r="D167" s="69"/>
    </row>
    <row r="168" spans="3:4">
      <c r="C168" s="69"/>
      <c r="D168" s="69"/>
    </row>
    <row r="169" spans="3:4">
      <c r="C169" s="69"/>
      <c r="D169" s="69"/>
    </row>
  </sheetData>
  <mergeCells count="2">
    <mergeCell ref="F2:S2"/>
    <mergeCell ref="T2:AG2"/>
  </mergeCells>
  <phoneticPr fontId="23" type="noConversion"/>
  <printOptions horizontalCentered="1"/>
  <pageMargins left="0.5" right="0.25" top="0.25" bottom="0.25" header="0.25" footer="0"/>
  <pageSetup paperSize="3" scale="55" orientation="landscape"/>
  <headerFooter>
    <oddHeader>&amp;R_x000D_</oddHead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80"/>
  <sheetViews>
    <sheetView zoomScale="110" zoomScaleNormal="110" zoomScalePageLayoutView="110" workbookViewId="0">
      <pane xSplit="5" ySplit="3" topLeftCell="F45" activePane="bottomRight" state="frozen"/>
      <selection activeCell="I93" sqref="I93"/>
      <selection pane="topRight" activeCell="I93" sqref="I93"/>
      <selection pane="bottomLeft" activeCell="I93" sqref="I93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11.1640625" style="53" customWidth="1"/>
    <col min="3" max="4" width="10.5" style="53" customWidth="1"/>
    <col min="5" max="5" width="9.3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AA1" s="266"/>
    </row>
    <row r="2" spans="1:33" ht="16">
      <c r="A2" s="57" t="s">
        <v>63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63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9"/>
      <c r="D4" s="69"/>
      <c r="F4" s="267">
        <f>+'Emp Input'!K115</f>
        <v>0</v>
      </c>
      <c r="G4" s="267">
        <f>+'Emp Input'!L115</f>
        <v>0</v>
      </c>
      <c r="H4" s="267">
        <f>+'Emp Input'!M115</f>
        <v>0</v>
      </c>
      <c r="I4" s="267">
        <f>+'Emp Input'!N115</f>
        <v>0</v>
      </c>
      <c r="J4" s="267">
        <f>+'Emp Input'!O115</f>
        <v>0</v>
      </c>
      <c r="K4" s="267">
        <f>+'Emp Input'!P115</f>
        <v>0</v>
      </c>
      <c r="L4" s="267">
        <f>+'Emp Input'!Q115</f>
        <v>0</v>
      </c>
      <c r="M4" s="267">
        <f>+'Emp Input'!R115</f>
        <v>0</v>
      </c>
      <c r="N4" s="267">
        <f>+'Emp Input'!S115</f>
        <v>0</v>
      </c>
      <c r="O4" s="267">
        <f>+'Emp Input'!T115</f>
        <v>0</v>
      </c>
      <c r="P4" s="267">
        <f>+'Emp Input'!U115</f>
        <v>0</v>
      </c>
      <c r="Q4" s="267">
        <f>+'Emp Input'!V115</f>
        <v>0</v>
      </c>
      <c r="R4" s="67">
        <f>SUM(F4:Q4)/12</f>
        <v>0</v>
      </c>
      <c r="S4" s="65"/>
      <c r="T4" s="267">
        <f>+'Emp Input'!Z115</f>
        <v>0</v>
      </c>
      <c r="U4" s="267">
        <f>+'Emp Input'!AA115</f>
        <v>0</v>
      </c>
      <c r="V4" s="267">
        <f>+'Emp Input'!AB115</f>
        <v>0</v>
      </c>
      <c r="W4" s="267">
        <f>+'Emp Input'!AC115</f>
        <v>0</v>
      </c>
      <c r="X4" s="267">
        <f>+'Emp Input'!AD115</f>
        <v>0</v>
      </c>
      <c r="Y4" s="267">
        <f>+'Emp Input'!AE115</f>
        <v>1</v>
      </c>
      <c r="Z4" s="267">
        <f>+'Emp Input'!AF115</f>
        <v>1</v>
      </c>
      <c r="AA4" s="267">
        <f>+'Emp Input'!AG115</f>
        <v>1</v>
      </c>
      <c r="AB4" s="267">
        <f>+'Emp Input'!AH115</f>
        <v>1</v>
      </c>
      <c r="AC4" s="267">
        <f>+'Emp Input'!AI115</f>
        <v>1</v>
      </c>
      <c r="AD4" s="267">
        <f>+'Emp Input'!AJ115</f>
        <v>1</v>
      </c>
      <c r="AE4" s="267">
        <f>+'Emp Input'!AK115</f>
        <v>1</v>
      </c>
      <c r="AF4" s="67">
        <f>SUM(T4:AE4)/12</f>
        <v>0.58333333333333337</v>
      </c>
      <c r="AG4" s="65"/>
    </row>
    <row r="5" spans="1:33">
      <c r="C5" s="69"/>
      <c r="D5" s="69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69"/>
      <c r="D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>
        <f t="shared" ref="S6:S11" si="0">+R6/R$87</f>
        <v>0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0</v>
      </c>
      <c r="Y6" s="271">
        <f>SUMIF('Emp Input'!$C$72:$C$84,$A$3,'Emp Input'!AE$72:AE$84)</f>
        <v>6562.5</v>
      </c>
      <c r="Z6" s="271">
        <f>SUMIF('Emp Input'!$C$72:$C$84,$A$3,'Emp Input'!AF$72:AF$84)</f>
        <v>6562.5</v>
      </c>
      <c r="AA6" s="271">
        <f>SUMIF('Emp Input'!$C$72:$C$84,$A$3,'Emp Input'!AG$72:AG$84)</f>
        <v>6562.5</v>
      </c>
      <c r="AB6" s="271">
        <f>SUMIF('Emp Input'!$C$72:$C$84,$A$3,'Emp Input'!AH$72:AH$84)</f>
        <v>6562.5</v>
      </c>
      <c r="AC6" s="271">
        <f>SUMIF('Emp Input'!$C$72:$C$84,$A$3,'Emp Input'!AI$72:AI$84)</f>
        <v>6562.5</v>
      </c>
      <c r="AD6" s="271">
        <f>SUMIF('Emp Input'!$C$72:$C$84,$A$3,'Emp Input'!AJ$72:AJ$84)</f>
        <v>6562.5</v>
      </c>
      <c r="AE6" s="271">
        <f>SUMIF('Emp Input'!$C$72:$C$84,$A$3,'Emp Input'!AK$72:AK$84)</f>
        <v>6562.5</v>
      </c>
      <c r="AF6" s="67">
        <f>SUM(T6:AE6)</f>
        <v>45937.5</v>
      </c>
      <c r="AG6" s="270">
        <f t="shared" ref="AG6:AG11" si="1">+AF6/AF$87</f>
        <v>0.47852341346701605</v>
      </c>
    </row>
    <row r="7" spans="1:33" s="62" customFormat="1">
      <c r="A7" s="53" t="s">
        <v>14</v>
      </c>
      <c r="B7" s="53"/>
      <c r="C7" s="69"/>
      <c r="D7" s="69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69"/>
      <c r="D9" s="69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>
        <f t="shared" si="0"/>
        <v>0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0</v>
      </c>
      <c r="Y9" s="272">
        <f>(+Y6+Y7+Y8+Y13)*'Exp Assumps'!$C$8*1.5</f>
        <v>885.9375</v>
      </c>
      <c r="Z9" s="272">
        <f>(+Z6+Z7+Z8+Z13)*'Exp Assumps'!$C$8*0.5</f>
        <v>295.3125</v>
      </c>
      <c r="AA9" s="272">
        <f>(+AA6+AA7+AA8+AA13)*'Exp Assumps'!$C$8*0.5</f>
        <v>295.3125</v>
      </c>
      <c r="AB9" s="272">
        <f>(+AB6+AB7+AB8+AB13)*'Exp Assumps'!$C$8*0.5</f>
        <v>295.3125</v>
      </c>
      <c r="AC9" s="272">
        <f>(+AC6+AC7+AC8+AC13)*'Exp Assumps'!$C$8*0.5</f>
        <v>295.3125</v>
      </c>
      <c r="AD9" s="272">
        <f>(+AD6+AD7+AD8+AD13)*'Exp Assumps'!$C$8*0.5</f>
        <v>295.3125</v>
      </c>
      <c r="AE9" s="272">
        <f>(+AE6+AE7+AE8+AE13)*'Exp Assumps'!$C$8*0.5</f>
        <v>295.3125</v>
      </c>
      <c r="AF9" s="67">
        <f>SUM(T9:AE9)</f>
        <v>2657.8125</v>
      </c>
      <c r="AG9" s="270">
        <f t="shared" si="1"/>
        <v>2.7685997493448786E-2</v>
      </c>
    </row>
    <row r="10" spans="1:33" s="62" customFormat="1">
      <c r="A10" s="53" t="s">
        <v>105</v>
      </c>
      <c r="B10" s="154"/>
      <c r="C10" s="69"/>
      <c r="D10" s="69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C11" s="67"/>
      <c r="D11" s="67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>
        <f t="shared" si="0"/>
        <v>0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7448.4375</v>
      </c>
      <c r="Z11" s="77">
        <f t="shared" si="3"/>
        <v>6857.8125</v>
      </c>
      <c r="AA11" s="77">
        <f t="shared" si="3"/>
        <v>6857.8125</v>
      </c>
      <c r="AB11" s="77">
        <f t="shared" si="3"/>
        <v>6857.8125</v>
      </c>
      <c r="AC11" s="77">
        <f t="shared" si="3"/>
        <v>6857.8125</v>
      </c>
      <c r="AD11" s="77">
        <f t="shared" si="3"/>
        <v>6857.8125</v>
      </c>
      <c r="AE11" s="77">
        <f t="shared" si="3"/>
        <v>6857.8125</v>
      </c>
      <c r="AF11" s="84">
        <f t="shared" si="3"/>
        <v>48595.3125</v>
      </c>
      <c r="AG11" s="87">
        <f t="shared" si="1"/>
        <v>0.5062094109604649</v>
      </c>
    </row>
    <row r="12" spans="1:33" s="62" customFormat="1">
      <c r="B12" s="154"/>
      <c r="C12" s="67"/>
      <c r="D12" s="67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9"/>
      <c r="D13" s="69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C14" s="69"/>
      <c r="D14" s="69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C15" s="69"/>
      <c r="D15" s="69"/>
      <c r="E15" s="53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67">
        <f t="shared" si="4"/>
        <v>0</v>
      </c>
      <c r="S15" s="270">
        <f t="shared" si="5"/>
        <v>0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69"/>
      <c r="D16" s="69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>
        <f t="shared" si="5"/>
        <v>0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0</v>
      </c>
      <c r="Y16" s="101">
        <f>+Y6*'Exp Assumps'!$E$6</f>
        <v>1640.625</v>
      </c>
      <c r="Z16" s="101">
        <f>+Z6*'Exp Assumps'!$E$6</f>
        <v>1640.625</v>
      </c>
      <c r="AA16" s="101">
        <f>+AA6*'Exp Assumps'!$E$6</f>
        <v>1640.625</v>
      </c>
      <c r="AB16" s="101">
        <f>+AB6*'Exp Assumps'!$E$6</f>
        <v>1640.625</v>
      </c>
      <c r="AC16" s="101">
        <f>+AC6*'Exp Assumps'!$E$6</f>
        <v>1640.625</v>
      </c>
      <c r="AD16" s="101">
        <f>+AD6*'Exp Assumps'!$E$6</f>
        <v>1640.625</v>
      </c>
      <c r="AE16" s="101">
        <f>+AE6*'Exp Assumps'!$E$6</f>
        <v>1640.625</v>
      </c>
      <c r="AF16" s="67">
        <f t="shared" si="6"/>
        <v>11484.375</v>
      </c>
      <c r="AG16" s="270">
        <f t="shared" si="7"/>
        <v>0.11963085336675401</v>
      </c>
    </row>
    <row r="17" spans="1:33" s="62" customFormat="1">
      <c r="A17" s="53" t="s">
        <v>22</v>
      </c>
      <c r="B17" s="69"/>
      <c r="C17" s="69"/>
      <c r="D17" s="69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>
        <f t="shared" si="5"/>
        <v>0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0</v>
      </c>
      <c r="Y17" s="101">
        <f>+Y6*'Exp Assumps'!$E7</f>
        <v>131.25</v>
      </c>
      <c r="Z17" s="101">
        <f>+Z6*'Exp Assumps'!$E7</f>
        <v>131.25</v>
      </c>
      <c r="AA17" s="101">
        <f>+AA6*'Exp Assumps'!$E7</f>
        <v>131.25</v>
      </c>
      <c r="AB17" s="101">
        <f>+AB6*'Exp Assumps'!$E7</f>
        <v>131.25</v>
      </c>
      <c r="AC17" s="101">
        <f>+AC6*'Exp Assumps'!$E7</f>
        <v>131.25</v>
      </c>
      <c r="AD17" s="101">
        <f>+AD6*'Exp Assumps'!$E7</f>
        <v>131.25</v>
      </c>
      <c r="AE17" s="101">
        <f>+AE6*'Exp Assumps'!$E7</f>
        <v>131.25</v>
      </c>
      <c r="AF17" s="67">
        <f t="shared" si="6"/>
        <v>918.75</v>
      </c>
      <c r="AG17" s="270">
        <f t="shared" si="7"/>
        <v>9.5704682693403213E-3</v>
      </c>
    </row>
    <row r="18" spans="1:33" s="62" customFormat="1">
      <c r="A18" s="53" t="s">
        <v>23</v>
      </c>
      <c r="B18" s="154"/>
      <c r="C18" s="69"/>
      <c r="D18" s="69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9"/>
      <c r="D19" s="69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69"/>
      <c r="D20" s="69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9"/>
      <c r="D21" s="69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>
        <f t="shared" si="5"/>
        <v>0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1771.875</v>
      </c>
      <c r="Z21" s="84">
        <f t="shared" si="9"/>
        <v>1771.875</v>
      </c>
      <c r="AA21" s="84">
        <f t="shared" si="9"/>
        <v>1771.875</v>
      </c>
      <c r="AB21" s="84">
        <f t="shared" si="9"/>
        <v>1771.875</v>
      </c>
      <c r="AC21" s="84">
        <f t="shared" si="9"/>
        <v>1771.875</v>
      </c>
      <c r="AD21" s="84">
        <f t="shared" si="9"/>
        <v>1771.875</v>
      </c>
      <c r="AE21" s="84">
        <f t="shared" si="9"/>
        <v>1771.875</v>
      </c>
      <c r="AF21" s="84">
        <f t="shared" si="9"/>
        <v>12403.125</v>
      </c>
      <c r="AG21" s="87">
        <f t="shared" si="7"/>
        <v>0.12920132163609432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270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69"/>
      <c r="D28" s="69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348"/>
      <c r="D29" s="34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348"/>
      <c r="D30" s="348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56" si="18">+AF30/AF$87</f>
        <v>0</v>
      </c>
    </row>
    <row r="31" spans="1:33" s="62" customFormat="1">
      <c r="A31" s="53" t="s">
        <v>34</v>
      </c>
      <c r="B31" s="154"/>
      <c r="C31" s="348"/>
      <c r="D31" s="348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 ht="15">
      <c r="A32" s="53" t="s">
        <v>35</v>
      </c>
      <c r="B32" s="154"/>
      <c r="C32" s="348"/>
      <c r="D32" s="348"/>
      <c r="E32" s="53"/>
      <c r="F32" s="307">
        <f>$C32/12</f>
        <v>0</v>
      </c>
      <c r="G32" s="307">
        <f t="shared" ref="G32:Q32" si="19">$C32/12</f>
        <v>0</v>
      </c>
      <c r="H32" s="307">
        <f t="shared" si="19"/>
        <v>0</v>
      </c>
      <c r="I32" s="307">
        <f t="shared" si="19"/>
        <v>0</v>
      </c>
      <c r="J32" s="307">
        <f t="shared" si="19"/>
        <v>0</v>
      </c>
      <c r="K32" s="307">
        <f t="shared" si="19"/>
        <v>0</v>
      </c>
      <c r="L32" s="307">
        <f t="shared" si="19"/>
        <v>0</v>
      </c>
      <c r="M32" s="307">
        <f t="shared" si="19"/>
        <v>0</v>
      </c>
      <c r="N32" s="307">
        <f t="shared" si="19"/>
        <v>0</v>
      </c>
      <c r="O32" s="307">
        <f t="shared" si="19"/>
        <v>0</v>
      </c>
      <c r="P32" s="307">
        <f t="shared" si="19"/>
        <v>0</v>
      </c>
      <c r="Q32" s="307">
        <f t="shared" si="19"/>
        <v>0</v>
      </c>
      <c r="R32" s="67">
        <f t="shared" si="15"/>
        <v>0</v>
      </c>
      <c r="S32" s="270">
        <f t="shared" si="16"/>
        <v>0</v>
      </c>
      <c r="T32" s="307">
        <f>$C32/12</f>
        <v>0</v>
      </c>
      <c r="U32" s="307">
        <f t="shared" ref="U32:AE32" si="20">$C32/12</f>
        <v>0</v>
      </c>
      <c r="V32" s="307">
        <f t="shared" si="20"/>
        <v>0</v>
      </c>
      <c r="W32" s="307">
        <f t="shared" si="20"/>
        <v>0</v>
      </c>
      <c r="X32" s="307">
        <f t="shared" si="20"/>
        <v>0</v>
      </c>
      <c r="Y32" s="307">
        <f t="shared" si="20"/>
        <v>0</v>
      </c>
      <c r="Z32" s="307">
        <f t="shared" si="20"/>
        <v>0</v>
      </c>
      <c r="AA32" s="307">
        <f t="shared" si="20"/>
        <v>0</v>
      </c>
      <c r="AB32" s="307">
        <f t="shared" si="20"/>
        <v>0</v>
      </c>
      <c r="AC32" s="307">
        <f t="shared" si="20"/>
        <v>0</v>
      </c>
      <c r="AD32" s="307">
        <f t="shared" si="20"/>
        <v>0</v>
      </c>
      <c r="AE32" s="307">
        <f t="shared" si="20"/>
        <v>0</v>
      </c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69"/>
      <c r="D33" s="69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69"/>
      <c r="D34" s="69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69"/>
      <c r="D35" s="69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69"/>
      <c r="D36" s="69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C37" s="67"/>
      <c r="D37" s="67"/>
      <c r="F37" s="84">
        <f t="shared" ref="F37:R37" si="21">SUM(F30:F36)</f>
        <v>0</v>
      </c>
      <c r="G37" s="84">
        <f t="shared" si="21"/>
        <v>0</v>
      </c>
      <c r="H37" s="84">
        <f t="shared" si="21"/>
        <v>0</v>
      </c>
      <c r="I37" s="84">
        <f t="shared" si="21"/>
        <v>0</v>
      </c>
      <c r="J37" s="84">
        <f t="shared" si="21"/>
        <v>0</v>
      </c>
      <c r="K37" s="84">
        <f t="shared" si="21"/>
        <v>0</v>
      </c>
      <c r="L37" s="84">
        <f t="shared" si="21"/>
        <v>0</v>
      </c>
      <c r="M37" s="84">
        <f t="shared" si="21"/>
        <v>0</v>
      </c>
      <c r="N37" s="84">
        <f t="shared" si="21"/>
        <v>0</v>
      </c>
      <c r="O37" s="84">
        <f t="shared" si="21"/>
        <v>0</v>
      </c>
      <c r="P37" s="84">
        <f t="shared" si="21"/>
        <v>0</v>
      </c>
      <c r="Q37" s="84">
        <f t="shared" si="21"/>
        <v>0</v>
      </c>
      <c r="R37" s="84">
        <f t="shared" si="21"/>
        <v>0</v>
      </c>
      <c r="S37" s="87">
        <f t="shared" si="16"/>
        <v>0</v>
      </c>
      <c r="T37" s="84">
        <f t="shared" ref="T37:AF37" si="22">SUM(T30:T36)</f>
        <v>0</v>
      </c>
      <c r="U37" s="84">
        <f t="shared" si="22"/>
        <v>0</v>
      </c>
      <c r="V37" s="84">
        <f t="shared" si="22"/>
        <v>0</v>
      </c>
      <c r="W37" s="84">
        <f t="shared" si="22"/>
        <v>0</v>
      </c>
      <c r="X37" s="84">
        <f t="shared" si="22"/>
        <v>0</v>
      </c>
      <c r="Y37" s="84">
        <f t="shared" si="22"/>
        <v>0</v>
      </c>
      <c r="Z37" s="84">
        <f t="shared" si="22"/>
        <v>0</v>
      </c>
      <c r="AA37" s="84">
        <f t="shared" si="22"/>
        <v>0</v>
      </c>
      <c r="AB37" s="84">
        <f t="shared" si="22"/>
        <v>0</v>
      </c>
      <c r="AC37" s="84">
        <f t="shared" si="22"/>
        <v>0</v>
      </c>
      <c r="AD37" s="84">
        <f t="shared" si="22"/>
        <v>0</v>
      </c>
      <c r="AE37" s="84">
        <f t="shared" si="22"/>
        <v>0</v>
      </c>
      <c r="AF37" s="84">
        <f t="shared" si="22"/>
        <v>0</v>
      </c>
      <c r="AG37" s="87">
        <f t="shared" si="18"/>
        <v>0</v>
      </c>
    </row>
    <row r="38" spans="1:33" s="62" customFormat="1">
      <c r="A38" s="76"/>
      <c r="B38" s="154"/>
      <c r="C38" s="409" t="s">
        <v>219</v>
      </c>
      <c r="D38" s="347"/>
      <c r="F38" s="410"/>
      <c r="G38" s="411" t="s">
        <v>185</v>
      </c>
      <c r="H38" s="411"/>
      <c r="I38" s="411"/>
      <c r="J38" s="411"/>
      <c r="K38" s="411"/>
      <c r="L38" s="68"/>
      <c r="M38" s="68"/>
      <c r="N38" s="68"/>
      <c r="O38" s="68"/>
      <c r="P38" s="68"/>
      <c r="Q38" s="68"/>
      <c r="R38" s="68"/>
      <c r="S38" s="270"/>
      <c r="T38" s="410"/>
      <c r="U38" s="411" t="s">
        <v>185</v>
      </c>
      <c r="V38" s="411"/>
      <c r="W38" s="411"/>
      <c r="X38" s="411"/>
      <c r="Y38" s="411"/>
      <c r="Z38" s="68"/>
      <c r="AA38" s="68"/>
      <c r="AB38" s="68"/>
      <c r="AC38" s="68"/>
      <c r="AD38" s="68"/>
      <c r="AE38" s="68"/>
      <c r="AF38" s="68"/>
      <c r="AG38" s="270"/>
    </row>
    <row r="39" spans="1:33">
      <c r="A39" s="327" t="s">
        <v>186</v>
      </c>
      <c r="B39" s="154"/>
      <c r="C39" s="327"/>
      <c r="D39" s="327"/>
      <c r="E39" s="361"/>
      <c r="F39" s="297">
        <f>+F$113</f>
        <v>0</v>
      </c>
      <c r="G39" s="297">
        <f t="shared" ref="G39:Q39" si="23">+G$113</f>
        <v>0</v>
      </c>
      <c r="H39" s="297">
        <f t="shared" si="23"/>
        <v>0</v>
      </c>
      <c r="I39" s="297">
        <f t="shared" si="23"/>
        <v>0</v>
      </c>
      <c r="J39" s="297">
        <f t="shared" si="23"/>
        <v>0</v>
      </c>
      <c r="K39" s="297">
        <f t="shared" si="23"/>
        <v>0</v>
      </c>
      <c r="L39" s="297">
        <f t="shared" si="23"/>
        <v>0</v>
      </c>
      <c r="M39" s="297">
        <f t="shared" si="23"/>
        <v>0</v>
      </c>
      <c r="N39" s="297">
        <f t="shared" si="23"/>
        <v>0</v>
      </c>
      <c r="O39" s="297">
        <f t="shared" si="23"/>
        <v>0</v>
      </c>
      <c r="P39" s="297">
        <f t="shared" si="23"/>
        <v>0</v>
      </c>
      <c r="Q39" s="297">
        <f t="shared" si="23"/>
        <v>0</v>
      </c>
      <c r="R39" s="373">
        <f>SUM(F39:Q39)</f>
        <v>0</v>
      </c>
      <c r="S39" s="270">
        <f t="shared" ref="S39:S54" si="24">+R39/R$87</f>
        <v>0</v>
      </c>
      <c r="T39" s="297">
        <f>+T$113</f>
        <v>0</v>
      </c>
      <c r="U39" s="297">
        <f t="shared" ref="U39:AE39" si="25">+U$113</f>
        <v>0</v>
      </c>
      <c r="V39" s="297">
        <f t="shared" si="25"/>
        <v>0</v>
      </c>
      <c r="W39" s="297">
        <f t="shared" si="25"/>
        <v>0</v>
      </c>
      <c r="X39" s="297">
        <f t="shared" si="25"/>
        <v>0</v>
      </c>
      <c r="Y39" s="297">
        <f t="shared" si="25"/>
        <v>0</v>
      </c>
      <c r="Z39" s="297">
        <f t="shared" si="25"/>
        <v>0</v>
      </c>
      <c r="AA39" s="297">
        <f t="shared" si="25"/>
        <v>0</v>
      </c>
      <c r="AB39" s="297">
        <f t="shared" si="25"/>
        <v>0</v>
      </c>
      <c r="AC39" s="297">
        <f t="shared" si="25"/>
        <v>0</v>
      </c>
      <c r="AD39" s="297">
        <f t="shared" si="25"/>
        <v>0</v>
      </c>
      <c r="AE39" s="297">
        <f t="shared" si="25"/>
        <v>0</v>
      </c>
      <c r="AF39" s="373">
        <f>SUM(T39:AE39)</f>
        <v>0</v>
      </c>
      <c r="AG39" s="270">
        <f t="shared" si="18"/>
        <v>0</v>
      </c>
    </row>
    <row r="40" spans="1:33">
      <c r="A40" s="327" t="s">
        <v>187</v>
      </c>
      <c r="B40" s="154"/>
      <c r="C40" s="326"/>
      <c r="D40" s="326"/>
      <c r="E40" s="361"/>
      <c r="F40" s="297">
        <f>+F$124</f>
        <v>0</v>
      </c>
      <c r="G40" s="297">
        <f t="shared" ref="G40:Q40" si="26">+G$124</f>
        <v>0</v>
      </c>
      <c r="H40" s="297">
        <f t="shared" si="26"/>
        <v>0</v>
      </c>
      <c r="I40" s="297">
        <f t="shared" si="26"/>
        <v>0</v>
      </c>
      <c r="J40" s="297">
        <f t="shared" si="26"/>
        <v>0</v>
      </c>
      <c r="K40" s="297">
        <f t="shared" si="26"/>
        <v>0</v>
      </c>
      <c r="L40" s="297">
        <f t="shared" si="26"/>
        <v>0</v>
      </c>
      <c r="M40" s="297">
        <f t="shared" si="26"/>
        <v>0</v>
      </c>
      <c r="N40" s="297">
        <f t="shared" si="26"/>
        <v>0</v>
      </c>
      <c r="O40" s="297">
        <f t="shared" si="26"/>
        <v>0</v>
      </c>
      <c r="P40" s="297">
        <f t="shared" si="26"/>
        <v>0</v>
      </c>
      <c r="Q40" s="297">
        <f t="shared" si="26"/>
        <v>0</v>
      </c>
      <c r="R40" s="373">
        <f t="shared" ref="R40:R55" si="27">SUM(F40:Q40)</f>
        <v>0</v>
      </c>
      <c r="S40" s="270">
        <f t="shared" si="24"/>
        <v>0</v>
      </c>
      <c r="T40" s="297">
        <f>+T$124</f>
        <v>0</v>
      </c>
      <c r="U40" s="297">
        <f t="shared" ref="U40:AE40" si="28">+U$124</f>
        <v>0</v>
      </c>
      <c r="V40" s="297">
        <f t="shared" si="28"/>
        <v>0</v>
      </c>
      <c r="W40" s="297">
        <f t="shared" si="28"/>
        <v>0</v>
      </c>
      <c r="X40" s="297">
        <f t="shared" si="28"/>
        <v>0</v>
      </c>
      <c r="Y40" s="297">
        <f t="shared" si="28"/>
        <v>0</v>
      </c>
      <c r="Z40" s="297">
        <f t="shared" si="28"/>
        <v>0</v>
      </c>
      <c r="AA40" s="297">
        <f t="shared" si="28"/>
        <v>0</v>
      </c>
      <c r="AB40" s="297">
        <f t="shared" si="28"/>
        <v>0</v>
      </c>
      <c r="AC40" s="297">
        <f t="shared" si="28"/>
        <v>0</v>
      </c>
      <c r="AD40" s="297">
        <f t="shared" si="28"/>
        <v>0</v>
      </c>
      <c r="AE40" s="297">
        <f t="shared" si="28"/>
        <v>0</v>
      </c>
      <c r="AF40" s="373">
        <f t="shared" ref="AF40:AF55" si="29">SUM(T40:AE40)</f>
        <v>0</v>
      </c>
      <c r="AG40" s="270">
        <f t="shared" si="18"/>
        <v>0</v>
      </c>
    </row>
    <row r="41" spans="1:33">
      <c r="A41" s="327" t="s">
        <v>135</v>
      </c>
      <c r="B41" s="154"/>
      <c r="C41" s="376"/>
      <c r="D41" s="327"/>
      <c r="E41" s="36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373">
        <f t="shared" si="27"/>
        <v>0</v>
      </c>
      <c r="S41" s="270">
        <f t="shared" si="24"/>
        <v>0</v>
      </c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373">
        <f t="shared" si="29"/>
        <v>0</v>
      </c>
      <c r="AG41" s="270">
        <f t="shared" si="18"/>
        <v>0</v>
      </c>
    </row>
    <row r="42" spans="1:33">
      <c r="A42" s="327" t="s">
        <v>188</v>
      </c>
      <c r="B42" s="154"/>
      <c r="C42" s="327"/>
      <c r="D42" s="327"/>
      <c r="E42" s="361"/>
      <c r="F42" s="297">
        <f>+F$138</f>
        <v>0</v>
      </c>
      <c r="G42" s="297">
        <f t="shared" ref="G42:Q42" si="30">+G$138</f>
        <v>0</v>
      </c>
      <c r="H42" s="297">
        <f t="shared" si="30"/>
        <v>0</v>
      </c>
      <c r="I42" s="297">
        <f t="shared" si="30"/>
        <v>0</v>
      </c>
      <c r="J42" s="297">
        <f t="shared" si="30"/>
        <v>0</v>
      </c>
      <c r="K42" s="297">
        <f t="shared" si="30"/>
        <v>0</v>
      </c>
      <c r="L42" s="297">
        <f t="shared" si="30"/>
        <v>0</v>
      </c>
      <c r="M42" s="297">
        <f t="shared" si="30"/>
        <v>0</v>
      </c>
      <c r="N42" s="297">
        <f t="shared" si="30"/>
        <v>0</v>
      </c>
      <c r="O42" s="297">
        <f t="shared" si="30"/>
        <v>0</v>
      </c>
      <c r="P42" s="297">
        <f t="shared" si="30"/>
        <v>0</v>
      </c>
      <c r="Q42" s="297">
        <f t="shared" si="30"/>
        <v>0</v>
      </c>
      <c r="R42" s="373">
        <f t="shared" si="27"/>
        <v>0</v>
      </c>
      <c r="S42" s="270">
        <f t="shared" si="24"/>
        <v>0</v>
      </c>
      <c r="T42" s="297">
        <f>+T$138</f>
        <v>0</v>
      </c>
      <c r="U42" s="297">
        <f t="shared" ref="U42:AE42" si="31">+U$138</f>
        <v>0</v>
      </c>
      <c r="V42" s="297">
        <f t="shared" si="31"/>
        <v>0</v>
      </c>
      <c r="W42" s="297">
        <f t="shared" si="31"/>
        <v>0</v>
      </c>
      <c r="X42" s="297">
        <f t="shared" si="31"/>
        <v>0</v>
      </c>
      <c r="Y42" s="297">
        <f t="shared" si="31"/>
        <v>0</v>
      </c>
      <c r="Z42" s="297">
        <f t="shared" si="31"/>
        <v>0</v>
      </c>
      <c r="AA42" s="297">
        <f t="shared" si="31"/>
        <v>0</v>
      </c>
      <c r="AB42" s="297">
        <f t="shared" si="31"/>
        <v>0</v>
      </c>
      <c r="AC42" s="297">
        <f t="shared" si="31"/>
        <v>0</v>
      </c>
      <c r="AD42" s="297">
        <f t="shared" si="31"/>
        <v>0</v>
      </c>
      <c r="AE42" s="297">
        <f t="shared" si="31"/>
        <v>0</v>
      </c>
      <c r="AF42" s="373">
        <f t="shared" si="29"/>
        <v>0</v>
      </c>
      <c r="AG42" s="270">
        <f t="shared" si="18"/>
        <v>0</v>
      </c>
    </row>
    <row r="43" spans="1:33">
      <c r="A43" s="327" t="s">
        <v>189</v>
      </c>
      <c r="B43" s="154"/>
      <c r="C43" s="327"/>
      <c r="D43" s="327"/>
      <c r="E43" s="361"/>
      <c r="F43" s="297">
        <f>+F$155</f>
        <v>0</v>
      </c>
      <c r="G43" s="297">
        <f t="shared" ref="G43:Q43" si="32">+G$155</f>
        <v>0</v>
      </c>
      <c r="H43" s="297">
        <f t="shared" si="32"/>
        <v>0</v>
      </c>
      <c r="I43" s="297">
        <f t="shared" si="32"/>
        <v>0</v>
      </c>
      <c r="J43" s="297">
        <f t="shared" si="32"/>
        <v>0</v>
      </c>
      <c r="K43" s="297">
        <f t="shared" si="32"/>
        <v>0</v>
      </c>
      <c r="L43" s="297">
        <f t="shared" si="32"/>
        <v>0</v>
      </c>
      <c r="M43" s="297">
        <f t="shared" si="32"/>
        <v>0</v>
      </c>
      <c r="N43" s="297">
        <f t="shared" si="32"/>
        <v>0</v>
      </c>
      <c r="O43" s="297">
        <f t="shared" si="32"/>
        <v>0</v>
      </c>
      <c r="P43" s="297">
        <f t="shared" si="32"/>
        <v>0</v>
      </c>
      <c r="Q43" s="297">
        <f t="shared" si="32"/>
        <v>0</v>
      </c>
      <c r="R43" s="373">
        <f t="shared" si="27"/>
        <v>0</v>
      </c>
      <c r="S43" s="270">
        <f t="shared" si="24"/>
        <v>0</v>
      </c>
      <c r="T43" s="297">
        <f>+T$155</f>
        <v>0</v>
      </c>
      <c r="U43" s="297">
        <f t="shared" ref="U43:AE43" si="33">+U$155</f>
        <v>0</v>
      </c>
      <c r="V43" s="297">
        <f t="shared" si="33"/>
        <v>0</v>
      </c>
      <c r="W43" s="297">
        <f t="shared" si="33"/>
        <v>0</v>
      </c>
      <c r="X43" s="297">
        <f t="shared" si="33"/>
        <v>0</v>
      </c>
      <c r="Y43" s="297">
        <f t="shared" si="33"/>
        <v>0</v>
      </c>
      <c r="Z43" s="297">
        <f t="shared" si="33"/>
        <v>0</v>
      </c>
      <c r="AA43" s="297">
        <f t="shared" si="33"/>
        <v>0</v>
      </c>
      <c r="AB43" s="297">
        <f t="shared" si="33"/>
        <v>0</v>
      </c>
      <c r="AC43" s="297">
        <f t="shared" si="33"/>
        <v>0</v>
      </c>
      <c r="AD43" s="297">
        <f t="shared" si="33"/>
        <v>0</v>
      </c>
      <c r="AE43" s="297">
        <f t="shared" si="33"/>
        <v>0</v>
      </c>
      <c r="AF43" s="373">
        <f t="shared" si="29"/>
        <v>0</v>
      </c>
      <c r="AG43" s="270">
        <f t="shared" si="18"/>
        <v>0</v>
      </c>
    </row>
    <row r="44" spans="1:33">
      <c r="A44" s="327" t="s">
        <v>190</v>
      </c>
      <c r="B44" s="154"/>
      <c r="C44" s="327"/>
      <c r="D44" s="327"/>
      <c r="E44" s="361"/>
      <c r="F44" s="297">
        <f>+F$171</f>
        <v>0</v>
      </c>
      <c r="G44" s="297">
        <f t="shared" ref="G44:Q44" si="34">+G$171</f>
        <v>0</v>
      </c>
      <c r="H44" s="297">
        <f t="shared" si="34"/>
        <v>0</v>
      </c>
      <c r="I44" s="297">
        <f t="shared" si="34"/>
        <v>0</v>
      </c>
      <c r="J44" s="297">
        <f t="shared" si="34"/>
        <v>0</v>
      </c>
      <c r="K44" s="297">
        <f t="shared" si="34"/>
        <v>0</v>
      </c>
      <c r="L44" s="297">
        <f t="shared" si="34"/>
        <v>0</v>
      </c>
      <c r="M44" s="297">
        <f t="shared" si="34"/>
        <v>0</v>
      </c>
      <c r="N44" s="297">
        <f t="shared" si="34"/>
        <v>0</v>
      </c>
      <c r="O44" s="297">
        <f t="shared" si="34"/>
        <v>0</v>
      </c>
      <c r="P44" s="297">
        <f t="shared" si="34"/>
        <v>0</v>
      </c>
      <c r="Q44" s="297">
        <f t="shared" si="34"/>
        <v>0</v>
      </c>
      <c r="R44" s="373">
        <f t="shared" si="27"/>
        <v>0</v>
      </c>
      <c r="S44" s="270">
        <f t="shared" si="24"/>
        <v>0</v>
      </c>
      <c r="T44" s="297">
        <f>+T$171</f>
        <v>0</v>
      </c>
      <c r="U44" s="297">
        <f t="shared" ref="U44:AE44" si="35">+U$171</f>
        <v>0</v>
      </c>
      <c r="V44" s="297">
        <f t="shared" si="35"/>
        <v>0</v>
      </c>
      <c r="W44" s="297">
        <f t="shared" si="35"/>
        <v>0</v>
      </c>
      <c r="X44" s="297">
        <f t="shared" si="35"/>
        <v>0</v>
      </c>
      <c r="Y44" s="297">
        <f t="shared" si="35"/>
        <v>0</v>
      </c>
      <c r="Z44" s="297">
        <f t="shared" si="35"/>
        <v>0</v>
      </c>
      <c r="AA44" s="297">
        <f t="shared" si="35"/>
        <v>0</v>
      </c>
      <c r="AB44" s="297">
        <f t="shared" si="35"/>
        <v>0</v>
      </c>
      <c r="AC44" s="297">
        <f t="shared" si="35"/>
        <v>0</v>
      </c>
      <c r="AD44" s="297">
        <f t="shared" si="35"/>
        <v>0</v>
      </c>
      <c r="AE44" s="297">
        <f t="shared" si="35"/>
        <v>0</v>
      </c>
      <c r="AF44" s="373">
        <f t="shared" si="29"/>
        <v>0</v>
      </c>
      <c r="AG44" s="270">
        <f t="shared" si="18"/>
        <v>0</v>
      </c>
    </row>
    <row r="45" spans="1:33">
      <c r="A45" s="327" t="s">
        <v>191</v>
      </c>
      <c r="B45" s="154"/>
      <c r="C45" s="327"/>
      <c r="D45" s="327"/>
      <c r="E45" s="361"/>
      <c r="F45" s="297">
        <f>+F$187</f>
        <v>0</v>
      </c>
      <c r="G45" s="297">
        <f t="shared" ref="G45:Q45" si="36">+G$187</f>
        <v>0</v>
      </c>
      <c r="H45" s="297">
        <f t="shared" si="36"/>
        <v>0</v>
      </c>
      <c r="I45" s="297">
        <f t="shared" si="36"/>
        <v>0</v>
      </c>
      <c r="J45" s="297">
        <f t="shared" si="36"/>
        <v>0</v>
      </c>
      <c r="K45" s="297">
        <f t="shared" si="36"/>
        <v>0</v>
      </c>
      <c r="L45" s="297">
        <f t="shared" si="36"/>
        <v>0</v>
      </c>
      <c r="M45" s="297">
        <f t="shared" si="36"/>
        <v>0</v>
      </c>
      <c r="N45" s="297">
        <f t="shared" si="36"/>
        <v>0</v>
      </c>
      <c r="O45" s="297">
        <f t="shared" si="36"/>
        <v>0</v>
      </c>
      <c r="P45" s="297">
        <f t="shared" si="36"/>
        <v>0</v>
      </c>
      <c r="Q45" s="297">
        <f t="shared" si="36"/>
        <v>0</v>
      </c>
      <c r="R45" s="373">
        <f t="shared" si="27"/>
        <v>0</v>
      </c>
      <c r="S45" s="270">
        <f t="shared" si="24"/>
        <v>0</v>
      </c>
      <c r="T45" s="297">
        <f>+T$187</f>
        <v>0</v>
      </c>
      <c r="U45" s="297">
        <f t="shared" ref="U45:AE45" si="37">+U$187</f>
        <v>0</v>
      </c>
      <c r="V45" s="297">
        <f t="shared" si="37"/>
        <v>0</v>
      </c>
      <c r="W45" s="297">
        <f t="shared" si="37"/>
        <v>0</v>
      </c>
      <c r="X45" s="297">
        <f t="shared" si="37"/>
        <v>0</v>
      </c>
      <c r="Y45" s="297">
        <f t="shared" si="37"/>
        <v>0</v>
      </c>
      <c r="Z45" s="297">
        <f t="shared" si="37"/>
        <v>0</v>
      </c>
      <c r="AA45" s="297">
        <f t="shared" si="37"/>
        <v>0</v>
      </c>
      <c r="AB45" s="297">
        <f t="shared" si="37"/>
        <v>0</v>
      </c>
      <c r="AC45" s="297">
        <f t="shared" si="37"/>
        <v>0</v>
      </c>
      <c r="AD45" s="297">
        <f t="shared" si="37"/>
        <v>0</v>
      </c>
      <c r="AE45" s="297">
        <f t="shared" si="37"/>
        <v>0</v>
      </c>
      <c r="AF45" s="373">
        <f t="shared" si="29"/>
        <v>0</v>
      </c>
      <c r="AG45" s="270">
        <f t="shared" si="18"/>
        <v>0</v>
      </c>
    </row>
    <row r="46" spans="1:33">
      <c r="A46" s="327" t="s">
        <v>192</v>
      </c>
      <c r="B46" s="154"/>
      <c r="C46" s="376"/>
      <c r="D46" s="376"/>
      <c r="E46" s="361"/>
      <c r="F46" s="297">
        <f>+F$203</f>
        <v>0</v>
      </c>
      <c r="G46" s="297">
        <f t="shared" ref="G46:Q46" si="38">+G$203</f>
        <v>0</v>
      </c>
      <c r="H46" s="297">
        <f t="shared" si="38"/>
        <v>0</v>
      </c>
      <c r="I46" s="297">
        <f t="shared" si="38"/>
        <v>0</v>
      </c>
      <c r="J46" s="297">
        <f t="shared" si="38"/>
        <v>0</v>
      </c>
      <c r="K46" s="297">
        <f t="shared" si="38"/>
        <v>0</v>
      </c>
      <c r="L46" s="297">
        <f t="shared" si="38"/>
        <v>0</v>
      </c>
      <c r="M46" s="297">
        <f t="shared" si="38"/>
        <v>0</v>
      </c>
      <c r="N46" s="297">
        <f t="shared" si="38"/>
        <v>0</v>
      </c>
      <c r="O46" s="297">
        <f t="shared" si="38"/>
        <v>0</v>
      </c>
      <c r="P46" s="297">
        <f t="shared" si="38"/>
        <v>0</v>
      </c>
      <c r="Q46" s="297">
        <f t="shared" si="38"/>
        <v>0</v>
      </c>
      <c r="R46" s="373">
        <f t="shared" si="27"/>
        <v>0</v>
      </c>
      <c r="S46" s="270">
        <f t="shared" si="24"/>
        <v>0</v>
      </c>
      <c r="T46" s="297">
        <f>+T$203</f>
        <v>0</v>
      </c>
      <c r="U46" s="297">
        <f t="shared" ref="U46:AE46" si="39">+U$203</f>
        <v>0</v>
      </c>
      <c r="V46" s="297">
        <f t="shared" si="39"/>
        <v>0</v>
      </c>
      <c r="W46" s="297">
        <f t="shared" si="39"/>
        <v>0</v>
      </c>
      <c r="X46" s="297">
        <f t="shared" si="39"/>
        <v>0</v>
      </c>
      <c r="Y46" s="297">
        <f t="shared" si="39"/>
        <v>0</v>
      </c>
      <c r="Z46" s="297">
        <f t="shared" si="39"/>
        <v>0</v>
      </c>
      <c r="AA46" s="297">
        <f t="shared" si="39"/>
        <v>0</v>
      </c>
      <c r="AB46" s="297">
        <f t="shared" si="39"/>
        <v>0</v>
      </c>
      <c r="AC46" s="297">
        <f t="shared" si="39"/>
        <v>0</v>
      </c>
      <c r="AD46" s="297">
        <f t="shared" si="39"/>
        <v>0</v>
      </c>
      <c r="AE46" s="297">
        <f t="shared" si="39"/>
        <v>0</v>
      </c>
      <c r="AF46" s="373">
        <f t="shared" si="29"/>
        <v>0</v>
      </c>
      <c r="AG46" s="270">
        <f t="shared" si="18"/>
        <v>0</v>
      </c>
    </row>
    <row r="47" spans="1:33">
      <c r="A47" s="328" t="s">
        <v>193</v>
      </c>
      <c r="B47" s="154"/>
      <c r="C47" s="376"/>
      <c r="D47" s="376"/>
      <c r="E47" s="361"/>
      <c r="F47" s="297">
        <f>+F$219</f>
        <v>0</v>
      </c>
      <c r="G47" s="297">
        <f t="shared" ref="G47:Q47" si="40">+G$219</f>
        <v>0</v>
      </c>
      <c r="H47" s="297">
        <f t="shared" si="40"/>
        <v>0</v>
      </c>
      <c r="I47" s="297">
        <f t="shared" si="40"/>
        <v>0</v>
      </c>
      <c r="J47" s="297">
        <f t="shared" si="40"/>
        <v>0</v>
      </c>
      <c r="K47" s="297">
        <f t="shared" si="40"/>
        <v>0</v>
      </c>
      <c r="L47" s="297">
        <f t="shared" si="40"/>
        <v>0</v>
      </c>
      <c r="M47" s="297">
        <f t="shared" si="40"/>
        <v>0</v>
      </c>
      <c r="N47" s="297">
        <f t="shared" si="40"/>
        <v>0</v>
      </c>
      <c r="O47" s="297">
        <f t="shared" si="40"/>
        <v>0</v>
      </c>
      <c r="P47" s="297">
        <f t="shared" si="40"/>
        <v>0</v>
      </c>
      <c r="Q47" s="297">
        <f t="shared" si="40"/>
        <v>0</v>
      </c>
      <c r="R47" s="373">
        <f t="shared" si="27"/>
        <v>0</v>
      </c>
      <c r="S47" s="270">
        <f t="shared" si="24"/>
        <v>0</v>
      </c>
      <c r="T47" s="297">
        <f>+T$219</f>
        <v>0</v>
      </c>
      <c r="U47" s="297">
        <f t="shared" ref="U47:AE47" si="41">+U$219</f>
        <v>0</v>
      </c>
      <c r="V47" s="297">
        <f t="shared" si="41"/>
        <v>0</v>
      </c>
      <c r="W47" s="297">
        <f t="shared" si="41"/>
        <v>0</v>
      </c>
      <c r="X47" s="297">
        <f t="shared" si="41"/>
        <v>0</v>
      </c>
      <c r="Y47" s="297">
        <f t="shared" si="41"/>
        <v>0</v>
      </c>
      <c r="Z47" s="297">
        <f t="shared" si="41"/>
        <v>0</v>
      </c>
      <c r="AA47" s="297">
        <f t="shared" si="41"/>
        <v>0</v>
      </c>
      <c r="AB47" s="297">
        <f t="shared" si="41"/>
        <v>0</v>
      </c>
      <c r="AC47" s="297">
        <f t="shared" si="41"/>
        <v>0</v>
      </c>
      <c r="AD47" s="297">
        <f t="shared" si="41"/>
        <v>0</v>
      </c>
      <c r="AE47" s="297">
        <f t="shared" si="41"/>
        <v>0</v>
      </c>
      <c r="AF47" s="373">
        <f t="shared" si="29"/>
        <v>0</v>
      </c>
      <c r="AG47" s="270">
        <f t="shared" si="18"/>
        <v>0</v>
      </c>
    </row>
    <row r="48" spans="1:33">
      <c r="A48" s="326" t="s">
        <v>41</v>
      </c>
      <c r="B48" s="154"/>
      <c r="C48" s="376" t="s">
        <v>194</v>
      </c>
      <c r="D48" s="376"/>
      <c r="E48" s="36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373">
        <f t="shared" si="27"/>
        <v>0</v>
      </c>
      <c r="S48" s="270">
        <f t="shared" si="24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373">
        <f t="shared" si="29"/>
        <v>0</v>
      </c>
      <c r="AG48" s="270">
        <f t="shared" si="18"/>
        <v>0</v>
      </c>
    </row>
    <row r="49" spans="1:33">
      <c r="A49" s="327" t="s">
        <v>142</v>
      </c>
      <c r="B49" s="154"/>
      <c r="C49" s="376" t="s">
        <v>194</v>
      </c>
      <c r="D49" s="376"/>
      <c r="E49" s="36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373">
        <f t="shared" si="27"/>
        <v>0</v>
      </c>
      <c r="S49" s="270">
        <f t="shared" si="24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373">
        <f t="shared" si="29"/>
        <v>0</v>
      </c>
      <c r="AG49" s="270">
        <f t="shared" si="18"/>
        <v>0</v>
      </c>
    </row>
    <row r="50" spans="1:33">
      <c r="A50" s="327" t="s">
        <v>195</v>
      </c>
      <c r="B50" s="154"/>
      <c r="C50" s="376"/>
      <c r="D50" s="376"/>
      <c r="E50" s="361"/>
      <c r="F50" s="297">
        <f>+F$235</f>
        <v>0</v>
      </c>
      <c r="G50" s="297">
        <f t="shared" ref="G50:Q50" si="42">+G$235</f>
        <v>0</v>
      </c>
      <c r="H50" s="297">
        <f t="shared" si="42"/>
        <v>0</v>
      </c>
      <c r="I50" s="297">
        <f t="shared" si="42"/>
        <v>0</v>
      </c>
      <c r="J50" s="297">
        <f t="shared" si="42"/>
        <v>0</v>
      </c>
      <c r="K50" s="297">
        <f t="shared" si="42"/>
        <v>0</v>
      </c>
      <c r="L50" s="297">
        <f t="shared" si="42"/>
        <v>0</v>
      </c>
      <c r="M50" s="297">
        <f t="shared" si="42"/>
        <v>0</v>
      </c>
      <c r="N50" s="297">
        <f t="shared" si="42"/>
        <v>0</v>
      </c>
      <c r="O50" s="297">
        <f t="shared" si="42"/>
        <v>0</v>
      </c>
      <c r="P50" s="297">
        <f t="shared" si="42"/>
        <v>0</v>
      </c>
      <c r="Q50" s="297">
        <f t="shared" si="42"/>
        <v>0</v>
      </c>
      <c r="R50" s="373">
        <f t="shared" si="27"/>
        <v>0</v>
      </c>
      <c r="S50" s="270">
        <f t="shared" si="24"/>
        <v>0</v>
      </c>
      <c r="T50" s="297">
        <f>+T$235</f>
        <v>0</v>
      </c>
      <c r="U50" s="297">
        <f t="shared" ref="U50:AE50" si="43">+U$235</f>
        <v>0</v>
      </c>
      <c r="V50" s="297">
        <f t="shared" si="43"/>
        <v>0</v>
      </c>
      <c r="W50" s="297">
        <f t="shared" si="43"/>
        <v>0</v>
      </c>
      <c r="X50" s="297">
        <f t="shared" si="43"/>
        <v>0</v>
      </c>
      <c r="Y50" s="297">
        <f t="shared" si="43"/>
        <v>0</v>
      </c>
      <c r="Z50" s="297">
        <f t="shared" si="43"/>
        <v>0</v>
      </c>
      <c r="AA50" s="297">
        <f t="shared" si="43"/>
        <v>0</v>
      </c>
      <c r="AB50" s="297">
        <f t="shared" si="43"/>
        <v>0</v>
      </c>
      <c r="AC50" s="297">
        <f t="shared" si="43"/>
        <v>0</v>
      </c>
      <c r="AD50" s="297">
        <f t="shared" si="43"/>
        <v>0</v>
      </c>
      <c r="AE50" s="297">
        <f t="shared" si="43"/>
        <v>0</v>
      </c>
      <c r="AF50" s="373">
        <f t="shared" si="29"/>
        <v>0</v>
      </c>
      <c r="AG50" s="270">
        <f t="shared" si="18"/>
        <v>0</v>
      </c>
    </row>
    <row r="51" spans="1:33">
      <c r="A51" s="327" t="s">
        <v>144</v>
      </c>
      <c r="B51" s="154"/>
      <c r="C51" s="376" t="s">
        <v>196</v>
      </c>
      <c r="D51" s="376"/>
      <c r="E51" s="361"/>
      <c r="F51" s="297">
        <f>+F$380</f>
        <v>0</v>
      </c>
      <c r="G51" s="297">
        <f t="shared" ref="G51:Q51" si="44">+G$380</f>
        <v>0</v>
      </c>
      <c r="H51" s="297">
        <f t="shared" si="44"/>
        <v>0</v>
      </c>
      <c r="I51" s="297">
        <f t="shared" si="44"/>
        <v>0</v>
      </c>
      <c r="J51" s="297">
        <f t="shared" si="44"/>
        <v>0</v>
      </c>
      <c r="K51" s="297">
        <f t="shared" si="44"/>
        <v>0</v>
      </c>
      <c r="L51" s="297">
        <f t="shared" si="44"/>
        <v>0</v>
      </c>
      <c r="M51" s="297">
        <f t="shared" si="44"/>
        <v>0</v>
      </c>
      <c r="N51" s="297">
        <f t="shared" si="44"/>
        <v>0</v>
      </c>
      <c r="O51" s="297">
        <f t="shared" si="44"/>
        <v>0</v>
      </c>
      <c r="P51" s="297">
        <f t="shared" si="44"/>
        <v>0</v>
      </c>
      <c r="Q51" s="297">
        <f t="shared" si="44"/>
        <v>0</v>
      </c>
      <c r="R51" s="373">
        <f t="shared" si="27"/>
        <v>0</v>
      </c>
      <c r="S51" s="270">
        <f t="shared" si="24"/>
        <v>0</v>
      </c>
      <c r="T51" s="297">
        <f>+T$380</f>
        <v>0</v>
      </c>
      <c r="U51" s="297">
        <f t="shared" ref="U51:AE51" si="45">+U$380</f>
        <v>0</v>
      </c>
      <c r="V51" s="297">
        <f t="shared" si="45"/>
        <v>0</v>
      </c>
      <c r="W51" s="297">
        <f t="shared" si="45"/>
        <v>0</v>
      </c>
      <c r="X51" s="297">
        <f t="shared" si="45"/>
        <v>0</v>
      </c>
      <c r="Y51" s="297">
        <f t="shared" si="45"/>
        <v>0</v>
      </c>
      <c r="Z51" s="297">
        <f t="shared" si="45"/>
        <v>0</v>
      </c>
      <c r="AA51" s="297">
        <f t="shared" si="45"/>
        <v>0</v>
      </c>
      <c r="AB51" s="297">
        <f t="shared" si="45"/>
        <v>0</v>
      </c>
      <c r="AC51" s="297">
        <f t="shared" si="45"/>
        <v>0</v>
      </c>
      <c r="AD51" s="297">
        <f t="shared" si="45"/>
        <v>0</v>
      </c>
      <c r="AE51" s="297">
        <f t="shared" si="45"/>
        <v>0</v>
      </c>
      <c r="AF51" s="373">
        <f t="shared" si="29"/>
        <v>0</v>
      </c>
      <c r="AG51" s="270">
        <f t="shared" si="18"/>
        <v>0</v>
      </c>
    </row>
    <row r="52" spans="1:33">
      <c r="A52" s="326" t="s">
        <v>42</v>
      </c>
      <c r="B52" s="154"/>
      <c r="C52" s="376" t="s">
        <v>194</v>
      </c>
      <c r="D52" s="376"/>
      <c r="E52" s="36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373">
        <f t="shared" si="27"/>
        <v>0</v>
      </c>
      <c r="S52" s="270">
        <f t="shared" si="24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373">
        <f t="shared" si="29"/>
        <v>0</v>
      </c>
      <c r="AG52" s="270">
        <f t="shared" si="18"/>
        <v>0</v>
      </c>
    </row>
    <row r="53" spans="1:33">
      <c r="A53" s="327" t="s">
        <v>145</v>
      </c>
      <c r="B53" s="154"/>
      <c r="C53" s="376"/>
      <c r="D53" s="376"/>
      <c r="E53" s="36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373">
        <f t="shared" si="27"/>
        <v>0</v>
      </c>
      <c r="S53" s="270">
        <f t="shared" si="24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373">
        <f t="shared" si="29"/>
        <v>0</v>
      </c>
      <c r="AG53" s="270">
        <f t="shared" si="18"/>
        <v>0</v>
      </c>
    </row>
    <row r="54" spans="1:33">
      <c r="A54" s="327" t="s">
        <v>563</v>
      </c>
      <c r="B54" s="154"/>
      <c r="C54" s="796" t="s">
        <v>558</v>
      </c>
      <c r="D54" s="796" t="s">
        <v>559</v>
      </c>
      <c r="E54" s="36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373">
        <f t="shared" si="27"/>
        <v>0</v>
      </c>
      <c r="S54" s="270">
        <f t="shared" si="24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373">
        <f t="shared" si="29"/>
        <v>0</v>
      </c>
      <c r="AG54" s="270">
        <f t="shared" si="18"/>
        <v>0</v>
      </c>
    </row>
    <row r="55" spans="1:33">
      <c r="A55" s="327" t="s">
        <v>156</v>
      </c>
      <c r="B55" s="154"/>
      <c r="C55" s="942">
        <v>20000</v>
      </c>
      <c r="D55" s="942">
        <v>35000</v>
      </c>
      <c r="E55" s="361"/>
      <c r="F55" s="101">
        <f t="shared" ref="F55:Q55" si="46">+$C55/12</f>
        <v>1666.6666666666667</v>
      </c>
      <c r="G55" s="101">
        <f t="shared" si="46"/>
        <v>1666.6666666666667</v>
      </c>
      <c r="H55" s="101">
        <f t="shared" si="46"/>
        <v>1666.6666666666667</v>
      </c>
      <c r="I55" s="101">
        <f t="shared" si="46"/>
        <v>1666.6666666666667</v>
      </c>
      <c r="J55" s="101">
        <f t="shared" si="46"/>
        <v>1666.6666666666667</v>
      </c>
      <c r="K55" s="101">
        <f t="shared" si="46"/>
        <v>1666.6666666666667</v>
      </c>
      <c r="L55" s="101">
        <f t="shared" si="46"/>
        <v>1666.6666666666667</v>
      </c>
      <c r="M55" s="101">
        <f t="shared" si="46"/>
        <v>1666.6666666666667</v>
      </c>
      <c r="N55" s="101">
        <f t="shared" si="46"/>
        <v>1666.6666666666667</v>
      </c>
      <c r="O55" s="101">
        <f t="shared" si="46"/>
        <v>1666.6666666666667</v>
      </c>
      <c r="P55" s="101">
        <f t="shared" si="46"/>
        <v>1666.6666666666667</v>
      </c>
      <c r="Q55" s="101">
        <f t="shared" si="46"/>
        <v>1666.6666666666667</v>
      </c>
      <c r="R55" s="373">
        <f t="shared" si="27"/>
        <v>20000</v>
      </c>
      <c r="S55" s="270">
        <f t="shared" ref="S55:S57" si="47">+R55/R$87</f>
        <v>1</v>
      </c>
      <c r="T55" s="101">
        <f>+$D55/12</f>
        <v>2916.6666666666665</v>
      </c>
      <c r="U55" s="101">
        <f t="shared" ref="U55:AE55" si="48">+$D55/12</f>
        <v>2916.6666666666665</v>
      </c>
      <c r="V55" s="101">
        <f t="shared" si="48"/>
        <v>2916.6666666666665</v>
      </c>
      <c r="W55" s="101">
        <f t="shared" si="48"/>
        <v>2916.6666666666665</v>
      </c>
      <c r="X55" s="101">
        <f t="shared" si="48"/>
        <v>2916.6666666666665</v>
      </c>
      <c r="Y55" s="101">
        <f t="shared" si="48"/>
        <v>2916.6666666666665</v>
      </c>
      <c r="Z55" s="101">
        <f t="shared" si="48"/>
        <v>2916.6666666666665</v>
      </c>
      <c r="AA55" s="101">
        <f t="shared" si="48"/>
        <v>2916.6666666666665</v>
      </c>
      <c r="AB55" s="101">
        <f t="shared" si="48"/>
        <v>2916.6666666666665</v>
      </c>
      <c r="AC55" s="101">
        <f t="shared" si="48"/>
        <v>2916.6666666666665</v>
      </c>
      <c r="AD55" s="101">
        <f t="shared" si="48"/>
        <v>2916.6666666666665</v>
      </c>
      <c r="AE55" s="101">
        <f t="shared" si="48"/>
        <v>2916.6666666666665</v>
      </c>
      <c r="AF55" s="373">
        <f t="shared" si="29"/>
        <v>35000.000000000007</v>
      </c>
      <c r="AG55" s="270">
        <f t="shared" si="18"/>
        <v>0.36458926740344089</v>
      </c>
    </row>
    <row r="56" spans="1:33">
      <c r="A56" s="326"/>
      <c r="B56" s="154"/>
      <c r="C56" s="376"/>
      <c r="D56" s="376"/>
      <c r="E56" s="361"/>
      <c r="F56" s="377"/>
      <c r="G56" s="377"/>
      <c r="H56" s="377"/>
      <c r="I56" s="378"/>
      <c r="J56" s="378"/>
      <c r="K56" s="378"/>
      <c r="L56" s="379"/>
      <c r="M56" s="379"/>
      <c r="N56" s="379"/>
      <c r="O56" s="379"/>
      <c r="P56" s="379"/>
      <c r="Q56" s="379"/>
      <c r="R56" s="380"/>
      <c r="S56" s="270">
        <f t="shared" si="47"/>
        <v>0</v>
      </c>
      <c r="T56" s="377"/>
      <c r="U56" s="377"/>
      <c r="V56" s="377"/>
      <c r="W56" s="378"/>
      <c r="X56" s="378"/>
      <c r="Y56" s="378"/>
      <c r="Z56" s="379"/>
      <c r="AA56" s="379"/>
      <c r="AB56" s="379"/>
      <c r="AC56" s="379"/>
      <c r="AD56" s="379"/>
      <c r="AE56" s="379"/>
      <c r="AF56" s="380"/>
      <c r="AG56" s="270">
        <f t="shared" si="18"/>
        <v>0</v>
      </c>
    </row>
    <row r="57" spans="1:33">
      <c r="A57" s="381" t="s">
        <v>197</v>
      </c>
      <c r="B57" s="154"/>
      <c r="C57" s="382"/>
      <c r="D57" s="382"/>
      <c r="E57" s="383"/>
      <c r="F57" s="899">
        <f t="shared" ref="F57:R57" si="49">SUM(F39:F56)</f>
        <v>1666.6666666666667</v>
      </c>
      <c r="G57" s="899">
        <f t="shared" si="49"/>
        <v>1666.6666666666667</v>
      </c>
      <c r="H57" s="899">
        <f t="shared" si="49"/>
        <v>1666.6666666666667</v>
      </c>
      <c r="I57" s="899">
        <f t="shared" si="49"/>
        <v>1666.6666666666667</v>
      </c>
      <c r="J57" s="899">
        <f t="shared" si="49"/>
        <v>1666.6666666666667</v>
      </c>
      <c r="K57" s="899">
        <f t="shared" si="49"/>
        <v>1666.6666666666667</v>
      </c>
      <c r="L57" s="899">
        <f t="shared" si="49"/>
        <v>1666.6666666666667</v>
      </c>
      <c r="M57" s="899">
        <f t="shared" si="49"/>
        <v>1666.6666666666667</v>
      </c>
      <c r="N57" s="899">
        <f t="shared" si="49"/>
        <v>1666.6666666666667</v>
      </c>
      <c r="O57" s="899">
        <f t="shared" si="49"/>
        <v>1666.6666666666667</v>
      </c>
      <c r="P57" s="899">
        <f t="shared" si="49"/>
        <v>1666.6666666666667</v>
      </c>
      <c r="Q57" s="899">
        <f t="shared" si="49"/>
        <v>1666.6666666666667</v>
      </c>
      <c r="R57" s="900">
        <f t="shared" si="49"/>
        <v>20000</v>
      </c>
      <c r="S57" s="87">
        <f t="shared" si="47"/>
        <v>1</v>
      </c>
      <c r="T57" s="899">
        <f t="shared" ref="T57:AF57" si="50">SUM(T39:T56)</f>
        <v>2916.6666666666665</v>
      </c>
      <c r="U57" s="899">
        <f t="shared" si="50"/>
        <v>2916.6666666666665</v>
      </c>
      <c r="V57" s="899">
        <f t="shared" si="50"/>
        <v>2916.6666666666665</v>
      </c>
      <c r="W57" s="899">
        <f t="shared" si="50"/>
        <v>2916.6666666666665</v>
      </c>
      <c r="X57" s="899">
        <f t="shared" si="50"/>
        <v>2916.6666666666665</v>
      </c>
      <c r="Y57" s="899">
        <f t="shared" si="50"/>
        <v>2916.6666666666665</v>
      </c>
      <c r="Z57" s="899">
        <f t="shared" si="50"/>
        <v>2916.6666666666665</v>
      </c>
      <c r="AA57" s="899">
        <f t="shared" si="50"/>
        <v>2916.6666666666665</v>
      </c>
      <c r="AB57" s="899">
        <f t="shared" si="50"/>
        <v>2916.6666666666665</v>
      </c>
      <c r="AC57" s="899">
        <f t="shared" si="50"/>
        <v>2916.6666666666665</v>
      </c>
      <c r="AD57" s="899">
        <f t="shared" si="50"/>
        <v>2916.6666666666665</v>
      </c>
      <c r="AE57" s="899">
        <f t="shared" si="50"/>
        <v>2916.6666666666665</v>
      </c>
      <c r="AF57" s="900">
        <f t="shared" si="50"/>
        <v>35000.000000000007</v>
      </c>
      <c r="AG57" s="87">
        <f>+AF57/AF$87</f>
        <v>0.36458926740344089</v>
      </c>
    </row>
    <row r="58" spans="1:33" s="62" customFormat="1">
      <c r="B58" s="154"/>
      <c r="C58" s="382"/>
      <c r="D58" s="382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69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51">SUM(F59:Q59)</f>
        <v>0</v>
      </c>
      <c r="S59" s="270">
        <f t="shared" ref="S59:S67" si="52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53">SUM(T59:AE59)</f>
        <v>0</v>
      </c>
      <c r="AG59" s="270">
        <f t="shared" ref="AG59:AG65" si="54">+AF59/AF$87</f>
        <v>0</v>
      </c>
    </row>
    <row r="60" spans="1:33" s="62" customFormat="1">
      <c r="A60" s="327" t="s">
        <v>148</v>
      </c>
      <c r="B60" s="279"/>
      <c r="C60" s="291"/>
      <c r="D60" s="69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51"/>
        <v>0</v>
      </c>
      <c r="S60" s="270">
        <f t="shared" si="52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53"/>
        <v>0</v>
      </c>
      <c r="AG60" s="270">
        <f t="shared" si="54"/>
        <v>0</v>
      </c>
    </row>
    <row r="61" spans="1:33" s="62" customFormat="1">
      <c r="A61" s="327" t="s">
        <v>149</v>
      </c>
      <c r="B61" s="279"/>
      <c r="C61" s="291"/>
      <c r="D61" s="69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51"/>
        <v>0</v>
      </c>
      <c r="S61" s="270">
        <f t="shared" si="52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53"/>
        <v>0</v>
      </c>
      <c r="AG61" s="270">
        <f t="shared" si="54"/>
        <v>0</v>
      </c>
    </row>
    <row r="62" spans="1:33" s="62" customFormat="1">
      <c r="A62" s="327" t="s">
        <v>150</v>
      </c>
      <c r="B62" s="279"/>
      <c r="C62" s="291"/>
      <c r="D62" s="69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51"/>
        <v>0</v>
      </c>
      <c r="S62" s="270">
        <f t="shared" si="52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53"/>
        <v>0</v>
      </c>
      <c r="AG62" s="270">
        <f t="shared" si="54"/>
        <v>0</v>
      </c>
    </row>
    <row r="63" spans="1:33" s="62" customFormat="1">
      <c r="A63" s="327" t="s">
        <v>151</v>
      </c>
      <c r="B63" s="279"/>
      <c r="C63" s="291"/>
      <c r="D63" s="69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51"/>
        <v>0</v>
      </c>
      <c r="S63" s="270">
        <f t="shared" si="52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53"/>
        <v>0</v>
      </c>
      <c r="AG63" s="270">
        <f t="shared" si="54"/>
        <v>0</v>
      </c>
    </row>
    <row r="64" spans="1:33" s="62" customFormat="1">
      <c r="A64" s="327" t="s">
        <v>152</v>
      </c>
      <c r="B64" s="279"/>
      <c r="C64" s="291"/>
      <c r="D64" s="69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51"/>
        <v>0</v>
      </c>
      <c r="S64" s="270">
        <f t="shared" si="52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53"/>
        <v>0</v>
      </c>
      <c r="AG64" s="270">
        <f t="shared" si="54"/>
        <v>0</v>
      </c>
    </row>
    <row r="65" spans="1:33" s="62" customFormat="1">
      <c r="A65" s="327" t="s">
        <v>153</v>
      </c>
      <c r="B65" s="279"/>
      <c r="C65" s="291"/>
      <c r="D65" s="69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51"/>
        <v>0</v>
      </c>
      <c r="S65" s="270">
        <f t="shared" si="52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53"/>
        <v>0</v>
      </c>
      <c r="AG65" s="270">
        <f t="shared" si="54"/>
        <v>0</v>
      </c>
    </row>
    <row r="66" spans="1:33" s="62" customFormat="1">
      <c r="A66" s="53"/>
      <c r="B66" s="154"/>
      <c r="C66" s="291"/>
      <c r="D66" s="69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51"/>
        <v>0</v>
      </c>
      <c r="S66" s="270">
        <f t="shared" si="52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53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69"/>
      <c r="D67" s="69"/>
      <c r="F67" s="84">
        <f t="shared" ref="F67:R67" si="55">SUM(F59:F66)</f>
        <v>0</v>
      </c>
      <c r="G67" s="84">
        <f t="shared" si="55"/>
        <v>0</v>
      </c>
      <c r="H67" s="84">
        <f t="shared" si="55"/>
        <v>0</v>
      </c>
      <c r="I67" s="84">
        <f t="shared" si="55"/>
        <v>0</v>
      </c>
      <c r="J67" s="84">
        <f t="shared" si="55"/>
        <v>0</v>
      </c>
      <c r="K67" s="84">
        <f t="shared" si="55"/>
        <v>0</v>
      </c>
      <c r="L67" s="84">
        <f t="shared" si="55"/>
        <v>0</v>
      </c>
      <c r="M67" s="84">
        <f t="shared" si="55"/>
        <v>0</v>
      </c>
      <c r="N67" s="84">
        <f t="shared" si="55"/>
        <v>0</v>
      </c>
      <c r="O67" s="84">
        <f t="shared" si="55"/>
        <v>0</v>
      </c>
      <c r="P67" s="84">
        <f t="shared" si="55"/>
        <v>0</v>
      </c>
      <c r="Q67" s="84">
        <f t="shared" si="55"/>
        <v>0</v>
      </c>
      <c r="R67" s="84">
        <f t="shared" si="55"/>
        <v>0</v>
      </c>
      <c r="S67" s="87">
        <f t="shared" si="52"/>
        <v>0</v>
      </c>
      <c r="T67" s="84">
        <f t="shared" ref="T67:AF67" si="56">SUM(T59:T66)</f>
        <v>0</v>
      </c>
      <c r="U67" s="84">
        <f t="shared" si="56"/>
        <v>0</v>
      </c>
      <c r="V67" s="84">
        <f t="shared" si="56"/>
        <v>0</v>
      </c>
      <c r="W67" s="84">
        <f t="shared" si="56"/>
        <v>0</v>
      </c>
      <c r="X67" s="84">
        <f t="shared" si="56"/>
        <v>0</v>
      </c>
      <c r="Y67" s="84">
        <f t="shared" si="56"/>
        <v>0</v>
      </c>
      <c r="Z67" s="84">
        <f t="shared" si="56"/>
        <v>0</v>
      </c>
      <c r="AA67" s="84">
        <f t="shared" si="56"/>
        <v>0</v>
      </c>
      <c r="AB67" s="84">
        <f t="shared" si="56"/>
        <v>0</v>
      </c>
      <c r="AC67" s="84">
        <f t="shared" si="56"/>
        <v>0</v>
      </c>
      <c r="AD67" s="84">
        <f t="shared" si="56"/>
        <v>0</v>
      </c>
      <c r="AE67" s="84">
        <f t="shared" si="56"/>
        <v>0</v>
      </c>
      <c r="AF67" s="84">
        <f t="shared" si="56"/>
        <v>0</v>
      </c>
      <c r="AG67" s="87">
        <f>+AF67/AF$87</f>
        <v>0</v>
      </c>
    </row>
    <row r="68" spans="1:33" s="62" customFormat="1">
      <c r="B68" s="154"/>
      <c r="C68" s="69"/>
      <c r="D68" s="69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69"/>
      <c r="C69" s="67"/>
      <c r="D69" s="69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57">SUM(F69:Q69)</f>
        <v>0</v>
      </c>
      <c r="S69" s="270">
        <f t="shared" ref="S69:S85" si="58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59">SUM(T69:AE69)</f>
        <v>0</v>
      </c>
      <c r="AG69" s="270">
        <f t="shared" ref="AG69:AG82" si="60">+AF69/AF$87</f>
        <v>0</v>
      </c>
    </row>
    <row r="70" spans="1:33" s="62" customFormat="1">
      <c r="A70" s="327" t="s">
        <v>159</v>
      </c>
      <c r="B70" s="69"/>
      <c r="C70" s="69"/>
      <c r="D70" s="69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57"/>
        <v>0</v>
      </c>
      <c r="S70" s="270">
        <f t="shared" si="58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59"/>
        <v>0</v>
      </c>
      <c r="AG70" s="270">
        <f t="shared" si="60"/>
        <v>0</v>
      </c>
    </row>
    <row r="71" spans="1:33" s="62" customFormat="1">
      <c r="A71" s="327" t="s">
        <v>155</v>
      </c>
      <c r="B71" s="69"/>
      <c r="C71" s="67"/>
      <c r="D71" s="69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57"/>
        <v>0</v>
      </c>
      <c r="S71" s="270">
        <f t="shared" si="58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59"/>
        <v>0</v>
      </c>
      <c r="AG71" s="270">
        <f t="shared" si="60"/>
        <v>0</v>
      </c>
    </row>
    <row r="72" spans="1:33" s="62" customFormat="1">
      <c r="A72" s="327" t="s">
        <v>160</v>
      </c>
      <c r="B72" s="69"/>
      <c r="C72" s="67"/>
      <c r="D72" s="308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57"/>
        <v>0</v>
      </c>
      <c r="S72" s="270">
        <f t="shared" si="58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59"/>
        <v>0</v>
      </c>
      <c r="AG72" s="270">
        <f t="shared" si="60"/>
        <v>0</v>
      </c>
    </row>
    <row r="73" spans="1:33" s="62" customFormat="1">
      <c r="A73" s="327" t="s">
        <v>161</v>
      </c>
      <c r="B73" s="69"/>
      <c r="C73" s="69"/>
      <c r="D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57"/>
        <v>0</v>
      </c>
      <c r="S73" s="270">
        <f t="shared" si="58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59"/>
        <v>0</v>
      </c>
      <c r="AG73" s="270">
        <f t="shared" si="60"/>
        <v>0</v>
      </c>
    </row>
    <row r="74" spans="1:33" s="62" customFormat="1">
      <c r="A74" s="327" t="s">
        <v>157</v>
      </c>
      <c r="B74" s="69"/>
      <c r="C74" s="69"/>
      <c r="D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57"/>
        <v>0</v>
      </c>
      <c r="S74" s="270">
        <f t="shared" si="58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59"/>
        <v>0</v>
      </c>
      <c r="AG74" s="270">
        <f t="shared" si="60"/>
        <v>0</v>
      </c>
    </row>
    <row r="75" spans="1:33" s="62" customFormat="1">
      <c r="A75" s="327" t="s">
        <v>158</v>
      </c>
      <c r="B75" s="69"/>
      <c r="C75" s="69"/>
      <c r="D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57"/>
        <v>0</v>
      </c>
      <c r="S75" s="270">
        <f t="shared" si="58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59"/>
        <v>0</v>
      </c>
      <c r="AG75" s="270">
        <f t="shared" si="60"/>
        <v>0</v>
      </c>
    </row>
    <row r="76" spans="1:33" s="62" customFormat="1">
      <c r="A76" s="326" t="s">
        <v>48</v>
      </c>
      <c r="B76" s="69"/>
      <c r="C76" s="67"/>
      <c r="D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57"/>
        <v>0</v>
      </c>
      <c r="S76" s="270">
        <f t="shared" si="58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59"/>
        <v>0</v>
      </c>
      <c r="AG76" s="270">
        <f t="shared" si="60"/>
        <v>0</v>
      </c>
    </row>
    <row r="77" spans="1:33" s="62" customFormat="1">
      <c r="A77" s="327" t="s">
        <v>154</v>
      </c>
      <c r="B77" s="69"/>
      <c r="C77" s="67"/>
      <c r="D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57"/>
        <v>0</v>
      </c>
      <c r="S77" s="270">
        <f t="shared" si="58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59"/>
        <v>0</v>
      </c>
      <c r="AG77" s="270">
        <f t="shared" si="60"/>
        <v>0</v>
      </c>
    </row>
    <row r="78" spans="1:33" s="62" customFormat="1">
      <c r="A78" s="326" t="s">
        <v>47</v>
      </c>
      <c r="B78" s="69"/>
      <c r="C78" s="67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57"/>
        <v>0</v>
      </c>
      <c r="S78" s="65">
        <f t="shared" si="58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59"/>
        <v>0</v>
      </c>
      <c r="AG78" s="65">
        <f t="shared" si="60"/>
        <v>0</v>
      </c>
    </row>
    <row r="79" spans="1:33" s="62" customFormat="1">
      <c r="A79" s="326" t="s">
        <v>50</v>
      </c>
      <c r="B79" s="69"/>
      <c r="C79" s="67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57"/>
        <v>0</v>
      </c>
      <c r="S79" s="270">
        <f t="shared" si="58"/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59"/>
        <v>0</v>
      </c>
      <c r="AG79" s="65">
        <f t="shared" si="60"/>
        <v>0</v>
      </c>
    </row>
    <row r="80" spans="1:33" s="62" customFormat="1">
      <c r="A80" s="326" t="s">
        <v>51</v>
      </c>
      <c r="B80" s="69"/>
      <c r="C80" s="67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57"/>
        <v>0</v>
      </c>
      <c r="S80" s="270">
        <f t="shared" si="58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59"/>
        <v>0</v>
      </c>
      <c r="AG80" s="65">
        <f t="shared" si="60"/>
        <v>0</v>
      </c>
    </row>
    <row r="81" spans="1:33" s="62" customFormat="1">
      <c r="A81" s="326" t="s">
        <v>49</v>
      </c>
      <c r="B81" s="69"/>
      <c r="C81" s="67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57"/>
        <v>0</v>
      </c>
      <c r="S81" s="270">
        <f t="shared" si="58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59"/>
        <v>0</v>
      </c>
      <c r="AG81" s="65">
        <f t="shared" si="60"/>
        <v>0</v>
      </c>
    </row>
    <row r="82" spans="1:33" s="62" customFormat="1">
      <c r="A82" s="326" t="s">
        <v>162</v>
      </c>
      <c r="B82" s="69"/>
      <c r="C82" s="67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57"/>
        <v>0</v>
      </c>
      <c r="S82" s="270">
        <f t="shared" si="58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9"/>
        <v>0</v>
      </c>
      <c r="AG82" s="65">
        <f t="shared" si="60"/>
        <v>0</v>
      </c>
    </row>
    <row r="83" spans="1:33" s="62" customFormat="1">
      <c r="A83" s="53" t="s">
        <v>52</v>
      </c>
      <c r="C83" s="66"/>
      <c r="D83" s="66"/>
      <c r="E83" s="53"/>
      <c r="F83" s="283">
        <f>IFERROR(+Alloc!F89*'Emp Input'!K115/'Emp Input'!K121,0)</f>
        <v>0</v>
      </c>
      <c r="G83" s="283">
        <f>+Alloc!G89*'Emp Input'!L115/'Emp Input'!L121</f>
        <v>0</v>
      </c>
      <c r="H83" s="283">
        <f>+Alloc!H89*'Emp Input'!M115/'Emp Input'!M121</f>
        <v>0</v>
      </c>
      <c r="I83" s="283">
        <f>+Alloc!I89*'Emp Input'!N115/'Emp Input'!N121</f>
        <v>0</v>
      </c>
      <c r="J83" s="283">
        <f>+Alloc!J89*'Emp Input'!O115/'Emp Input'!O121</f>
        <v>0</v>
      </c>
      <c r="K83" s="283">
        <f>+Alloc!K89*'Emp Input'!P115/'Emp Input'!P121</f>
        <v>0</v>
      </c>
      <c r="L83" s="283">
        <f>+Alloc!L89*'Emp Input'!Q115/'Emp Input'!Q121</f>
        <v>0</v>
      </c>
      <c r="M83" s="283">
        <f>+Alloc!M89*'Emp Input'!R115/'Emp Input'!R121</f>
        <v>0</v>
      </c>
      <c r="N83" s="283">
        <f>+Alloc!N89*'Emp Input'!S115/'Emp Input'!S121</f>
        <v>0</v>
      </c>
      <c r="O83" s="283">
        <f>+Alloc!O89*'Emp Input'!T115/'Emp Input'!T121</f>
        <v>0</v>
      </c>
      <c r="P83" s="283">
        <f>+Alloc!P89*'Emp Input'!U115/'Emp Input'!U121</f>
        <v>0</v>
      </c>
      <c r="Q83" s="283">
        <f>+Alloc!Q89*'Emp Input'!V115/'Emp Input'!V121</f>
        <v>0</v>
      </c>
      <c r="R83" s="75">
        <f t="shared" si="57"/>
        <v>0</v>
      </c>
      <c r="S83" s="65">
        <f t="shared" si="58"/>
        <v>0</v>
      </c>
      <c r="T83" s="283">
        <f>+Alloc!T89*'Emp Input'!Z115/'Emp Input'!Z121</f>
        <v>0</v>
      </c>
      <c r="U83" s="283">
        <f>+Alloc!U89*'Emp Input'!AA115/'Emp Input'!AA121</f>
        <v>0</v>
      </c>
      <c r="V83" s="283">
        <f>+Alloc!V89*'Emp Input'!AB115/'Emp Input'!AB121</f>
        <v>0</v>
      </c>
      <c r="W83" s="283">
        <f>+Alloc!W89*'Emp Input'!AC115/'Emp Input'!AC121</f>
        <v>0</v>
      </c>
      <c r="X83" s="283">
        <f>+Alloc!X89*'Emp Input'!AD115/'Emp Input'!AD121</f>
        <v>0</v>
      </c>
      <c r="Y83" s="283">
        <f>+Alloc!Y89*'Emp Input'!AE115/'Emp Input'!AE121</f>
        <v>0</v>
      </c>
      <c r="Z83" s="283">
        <f>+Alloc!Z89*'Emp Input'!AF115/'Emp Input'!AF121</f>
        <v>0</v>
      </c>
      <c r="AA83" s="283">
        <f>+Alloc!AA89*'Emp Input'!AG115/'Emp Input'!AG121</f>
        <v>0</v>
      </c>
      <c r="AB83" s="283">
        <f>+Alloc!AB89*'Emp Input'!AH115/'Emp Input'!AH121</f>
        <v>0</v>
      </c>
      <c r="AC83" s="283">
        <f>+Alloc!AC89*'Emp Input'!AI115/'Emp Input'!AI121</f>
        <v>0</v>
      </c>
      <c r="AD83" s="283">
        <f>+Alloc!AD89*'Emp Input'!AJ115/'Emp Input'!AJ121</f>
        <v>0</v>
      </c>
      <c r="AE83" s="283">
        <f>+Alloc!AE89*'Emp Input'!AK115/'Emp Input'!AK121</f>
        <v>0</v>
      </c>
      <c r="AF83" s="75">
        <f t="shared" si="59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57"/>
        <v>0</v>
      </c>
      <c r="S84" s="65">
        <f t="shared" si="58"/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59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61">SUM(F69:F84)</f>
        <v>0</v>
      </c>
      <c r="G85" s="78">
        <f t="shared" si="61"/>
        <v>0</v>
      </c>
      <c r="H85" s="78">
        <f t="shared" si="61"/>
        <v>0</v>
      </c>
      <c r="I85" s="78">
        <f t="shared" si="61"/>
        <v>0</v>
      </c>
      <c r="J85" s="78">
        <f t="shared" si="61"/>
        <v>0</v>
      </c>
      <c r="K85" s="78">
        <f t="shared" si="61"/>
        <v>0</v>
      </c>
      <c r="L85" s="78">
        <f t="shared" si="61"/>
        <v>0</v>
      </c>
      <c r="M85" s="78">
        <f t="shared" si="61"/>
        <v>0</v>
      </c>
      <c r="N85" s="78">
        <f t="shared" si="61"/>
        <v>0</v>
      </c>
      <c r="O85" s="78">
        <f t="shared" si="61"/>
        <v>0</v>
      </c>
      <c r="P85" s="78">
        <f t="shared" si="61"/>
        <v>0</v>
      </c>
      <c r="Q85" s="77">
        <f t="shared" si="61"/>
        <v>0</v>
      </c>
      <c r="R85" s="84">
        <f t="shared" si="61"/>
        <v>0</v>
      </c>
      <c r="S85" s="80">
        <f t="shared" si="58"/>
        <v>0</v>
      </c>
      <c r="T85" s="78">
        <f t="shared" ref="T85:AF85" si="62">SUM(T69:T84)</f>
        <v>0</v>
      </c>
      <c r="U85" s="78">
        <f t="shared" si="62"/>
        <v>0</v>
      </c>
      <c r="V85" s="78">
        <f t="shared" si="62"/>
        <v>0</v>
      </c>
      <c r="W85" s="78">
        <f t="shared" si="62"/>
        <v>0</v>
      </c>
      <c r="X85" s="78">
        <f t="shared" si="62"/>
        <v>0</v>
      </c>
      <c r="Y85" s="78">
        <f t="shared" si="62"/>
        <v>0</v>
      </c>
      <c r="Z85" s="78">
        <f t="shared" si="62"/>
        <v>0</v>
      </c>
      <c r="AA85" s="78">
        <f t="shared" si="62"/>
        <v>0</v>
      </c>
      <c r="AB85" s="78">
        <f t="shared" si="62"/>
        <v>0</v>
      </c>
      <c r="AC85" s="78">
        <f t="shared" si="62"/>
        <v>0</v>
      </c>
      <c r="AD85" s="78">
        <f t="shared" si="62"/>
        <v>0</v>
      </c>
      <c r="AE85" s="77">
        <f t="shared" si="62"/>
        <v>0</v>
      </c>
      <c r="AF85" s="84">
        <f t="shared" si="62"/>
        <v>0</v>
      </c>
      <c r="AG85" s="80">
        <f>+AF85/AF$87</f>
        <v>0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 t="shared" ref="F87:Q87" si="63">+F11+F28+F21+F85+F37+F57+F67</f>
        <v>1666.6666666666667</v>
      </c>
      <c r="G87" s="287">
        <f t="shared" si="63"/>
        <v>1666.6666666666667</v>
      </c>
      <c r="H87" s="287">
        <f t="shared" si="63"/>
        <v>1666.6666666666667</v>
      </c>
      <c r="I87" s="287">
        <f t="shared" si="63"/>
        <v>1666.6666666666667</v>
      </c>
      <c r="J87" s="287">
        <f t="shared" si="63"/>
        <v>1666.6666666666667</v>
      </c>
      <c r="K87" s="287">
        <f t="shared" si="63"/>
        <v>1666.6666666666667</v>
      </c>
      <c r="L87" s="287">
        <f t="shared" si="63"/>
        <v>1666.6666666666667</v>
      </c>
      <c r="M87" s="287">
        <f t="shared" si="63"/>
        <v>1666.6666666666667</v>
      </c>
      <c r="N87" s="287">
        <f t="shared" si="63"/>
        <v>1666.6666666666667</v>
      </c>
      <c r="O87" s="287">
        <f t="shared" si="63"/>
        <v>1666.6666666666667</v>
      </c>
      <c r="P87" s="287">
        <f t="shared" si="63"/>
        <v>1666.6666666666667</v>
      </c>
      <c r="Q87" s="287">
        <f t="shared" si="63"/>
        <v>1666.6666666666667</v>
      </c>
      <c r="R87" s="287">
        <f>+R11+R28+R21+R85+R37+R57+R67</f>
        <v>20000</v>
      </c>
      <c r="S87" s="80">
        <f>+R87/R$87</f>
        <v>1</v>
      </c>
      <c r="T87" s="287">
        <f t="shared" ref="T87:AE87" si="64">+T11+T28+T21+T85+T37+T57+T67</f>
        <v>2916.6666666666665</v>
      </c>
      <c r="U87" s="287">
        <f t="shared" si="64"/>
        <v>2916.6666666666665</v>
      </c>
      <c r="V87" s="287">
        <f t="shared" si="64"/>
        <v>2916.6666666666665</v>
      </c>
      <c r="W87" s="287">
        <f t="shared" si="64"/>
        <v>2916.6666666666665</v>
      </c>
      <c r="X87" s="287">
        <f t="shared" si="64"/>
        <v>2916.6666666666665</v>
      </c>
      <c r="Y87" s="287">
        <f t="shared" si="64"/>
        <v>12136.979166666666</v>
      </c>
      <c r="Z87" s="287">
        <f t="shared" si="64"/>
        <v>11546.354166666666</v>
      </c>
      <c r="AA87" s="287">
        <f t="shared" si="64"/>
        <v>11546.354166666666</v>
      </c>
      <c r="AB87" s="287">
        <f t="shared" si="64"/>
        <v>11546.354166666666</v>
      </c>
      <c r="AC87" s="287">
        <f t="shared" si="64"/>
        <v>11546.354166666666</v>
      </c>
      <c r="AD87" s="287">
        <f t="shared" si="64"/>
        <v>11546.354166666666</v>
      </c>
      <c r="AE87" s="287">
        <f t="shared" si="64"/>
        <v>11546.354166666666</v>
      </c>
      <c r="AF87" s="287">
        <f>+AF11+AF28+AF21+AF85+AF37+AF57+AF67</f>
        <v>95998.4375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</row>
    <row r="90" spans="1:33">
      <c r="A90" s="62"/>
      <c r="C90" s="154"/>
      <c r="D90" s="154"/>
    </row>
    <row r="91" spans="1:33">
      <c r="A91" s="62"/>
      <c r="C91" s="154"/>
      <c r="D91" s="154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>
      <c r="A94" s="62"/>
      <c r="C94" s="154"/>
      <c r="D94" s="154"/>
    </row>
    <row r="95" spans="1:33">
      <c r="A95" s="62"/>
      <c r="C95" s="154"/>
      <c r="D95" s="154"/>
    </row>
    <row r="96" spans="1:33" ht="14">
      <c r="A96" s="360"/>
      <c r="C96" s="150" t="s">
        <v>109</v>
      </c>
      <c r="D96" s="150" t="s">
        <v>109</v>
      </c>
      <c r="E96" s="361"/>
      <c r="G96" s="364"/>
      <c r="H96" s="362"/>
      <c r="I96" s="327"/>
      <c r="J96" s="363"/>
      <c r="K96" s="363"/>
      <c r="L96" s="327"/>
      <c r="M96" s="327"/>
      <c r="N96" s="327"/>
      <c r="O96" s="327"/>
      <c r="P96" s="327"/>
      <c r="Q96" s="327"/>
      <c r="R96" s="351"/>
      <c r="S96" s="327"/>
      <c r="V96" s="362"/>
      <c r="W96" s="327"/>
      <c r="X96" s="363"/>
      <c r="Y96" s="363"/>
      <c r="Z96" s="327"/>
      <c r="AA96" s="327"/>
      <c r="AB96" s="327"/>
      <c r="AC96" s="327"/>
      <c r="AD96" s="327"/>
      <c r="AE96" s="327"/>
      <c r="AF96" s="351"/>
    </row>
    <row r="97" spans="1:32" ht="14">
      <c r="A97" s="360" t="s">
        <v>184</v>
      </c>
      <c r="C97" s="150" t="s">
        <v>110</v>
      </c>
      <c r="D97" s="150" t="s">
        <v>110</v>
      </c>
      <c r="E97" s="361"/>
      <c r="G97" s="361"/>
      <c r="H97" s="362"/>
      <c r="I97" s="327"/>
      <c r="J97" s="363"/>
      <c r="K97" s="363"/>
      <c r="L97" s="327"/>
      <c r="M97" s="327"/>
      <c r="N97" s="327"/>
      <c r="O97" s="327"/>
      <c r="P97" s="327"/>
      <c r="Q97" s="327"/>
      <c r="R97" s="351"/>
      <c r="S97" s="327"/>
      <c r="V97" s="362"/>
      <c r="W97" s="327"/>
      <c r="X97" s="363"/>
      <c r="Y97" s="363"/>
      <c r="Z97" s="327"/>
      <c r="AA97" s="327"/>
      <c r="AB97" s="327"/>
      <c r="AC97" s="327"/>
      <c r="AD97" s="327"/>
      <c r="AE97" s="327"/>
      <c r="AF97" s="351"/>
    </row>
    <row r="98" spans="1:32">
      <c r="A98" s="361"/>
      <c r="C98" s="361"/>
      <c r="D98" s="361"/>
      <c r="E98" s="361"/>
      <c r="F98" s="369"/>
      <c r="G98" s="369"/>
      <c r="H98" s="369"/>
      <c r="I98" s="369"/>
      <c r="J98" s="369"/>
      <c r="K98" s="369"/>
      <c r="L98" s="369"/>
      <c r="M98" s="369"/>
      <c r="N98" s="369"/>
      <c r="O98" s="369"/>
      <c r="P98" s="370"/>
      <c r="Q98" s="369"/>
      <c r="R98" s="371"/>
      <c r="S98" s="327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70"/>
      <c r="AE98" s="369"/>
      <c r="AF98" s="371"/>
    </row>
    <row r="99" spans="1:32">
      <c r="A99" s="361"/>
      <c r="C99" s="361"/>
      <c r="D99" s="361"/>
      <c r="E99" s="361"/>
      <c r="F99" s="385"/>
      <c r="G99" s="385"/>
      <c r="H99" s="385"/>
      <c r="I99" s="352"/>
      <c r="J99" s="352"/>
      <c r="K99" s="352"/>
      <c r="L99" s="374"/>
      <c r="M99" s="374"/>
      <c r="N99" s="374"/>
      <c r="O99" s="374"/>
      <c r="P99" s="374"/>
      <c r="Q99" s="374"/>
      <c r="R99" s="373"/>
      <c r="S99" s="327"/>
      <c r="T99" s="385"/>
      <c r="U99" s="385"/>
      <c r="V99" s="385"/>
      <c r="W99" s="352"/>
      <c r="X99" s="352"/>
      <c r="Y99" s="352"/>
      <c r="Z99" s="374"/>
      <c r="AA99" s="374"/>
      <c r="AB99" s="374"/>
      <c r="AC99" s="374"/>
      <c r="AD99" s="374"/>
      <c r="AE99" s="374"/>
      <c r="AF99" s="373"/>
    </row>
    <row r="100" spans="1:32">
      <c r="A100" s="361"/>
      <c r="C100" s="419"/>
      <c r="D100" s="419"/>
      <c r="E100" s="361"/>
      <c r="F100" s="385"/>
      <c r="G100" s="385"/>
      <c r="H100" s="385"/>
      <c r="I100" s="352"/>
      <c r="J100" s="352"/>
      <c r="K100" s="352"/>
      <c r="L100" s="374"/>
      <c r="M100" s="374"/>
      <c r="N100" s="374"/>
      <c r="O100" s="374"/>
      <c r="P100" s="374"/>
      <c r="Q100" s="386"/>
      <c r="R100" s="387"/>
      <c r="S100" s="327"/>
      <c r="T100" s="385"/>
      <c r="U100" s="385"/>
      <c r="V100" s="385"/>
      <c r="W100" s="352"/>
      <c r="X100" s="352"/>
      <c r="Y100" s="352"/>
      <c r="Z100" s="374"/>
      <c r="AA100" s="374"/>
      <c r="AB100" s="374"/>
      <c r="AC100" s="374"/>
      <c r="AD100" s="374"/>
      <c r="AE100" s="386"/>
      <c r="AF100" s="387"/>
    </row>
    <row r="101" spans="1:32">
      <c r="A101" s="361"/>
      <c r="B101" s="361"/>
      <c r="C101" s="796" t="s">
        <v>558</v>
      </c>
      <c r="D101" s="796" t="s">
        <v>559</v>
      </c>
      <c r="E101" s="796"/>
      <c r="F101" s="361"/>
      <c r="G101" s="361"/>
      <c r="H101" s="385"/>
      <c r="I101" s="352"/>
      <c r="J101" s="352"/>
      <c r="K101" s="352"/>
      <c r="L101" s="374"/>
      <c r="M101" s="374"/>
      <c r="N101" s="389"/>
      <c r="O101" s="389"/>
      <c r="P101" s="389"/>
      <c r="Q101" s="388"/>
      <c r="R101" s="387"/>
      <c r="S101" s="327"/>
      <c r="T101" s="361"/>
      <c r="U101" s="361"/>
      <c r="V101" s="385"/>
      <c r="W101" s="352"/>
      <c r="X101" s="352"/>
      <c r="Y101" s="352"/>
      <c r="Z101" s="374"/>
      <c r="AA101" s="374"/>
      <c r="AB101" s="389"/>
      <c r="AC101" s="389"/>
      <c r="AD101" s="389"/>
      <c r="AE101" s="388"/>
      <c r="AF101" s="387"/>
    </row>
    <row r="102" spans="1:32">
      <c r="A102" s="390" t="s">
        <v>133</v>
      </c>
      <c r="B102" s="391"/>
      <c r="C102" s="429"/>
      <c r="D102" s="429"/>
      <c r="E102" s="361"/>
      <c r="F102" s="392"/>
      <c r="G102" s="392"/>
      <c r="H102" s="392"/>
      <c r="I102" s="392"/>
      <c r="J102" s="392"/>
      <c r="K102" s="392"/>
      <c r="L102" s="393"/>
      <c r="M102" s="393"/>
      <c r="N102" s="393"/>
      <c r="O102" s="393"/>
      <c r="P102" s="393"/>
      <c r="Q102" s="393"/>
      <c r="R102" s="373"/>
      <c r="S102" s="327"/>
      <c r="T102" s="392"/>
      <c r="U102" s="392"/>
      <c r="V102" s="392"/>
      <c r="W102" s="392"/>
      <c r="X102" s="392"/>
      <c r="Y102" s="392"/>
      <c r="Z102" s="393"/>
      <c r="AA102" s="393"/>
      <c r="AB102" s="393"/>
      <c r="AC102" s="393"/>
      <c r="AD102" s="393"/>
      <c r="AE102" s="393"/>
      <c r="AF102" s="373"/>
    </row>
    <row r="103" spans="1:32">
      <c r="A103" s="394" t="s">
        <v>466</v>
      </c>
      <c r="B103" s="395"/>
      <c r="C103" s="421"/>
      <c r="D103" s="422"/>
      <c r="E103" s="361"/>
      <c r="F103" s="392">
        <f>+$C103/12</f>
        <v>0</v>
      </c>
      <c r="G103" s="392">
        <f t="shared" ref="G103:Q103" si="65">+$C103/12</f>
        <v>0</v>
      </c>
      <c r="H103" s="392">
        <f t="shared" si="65"/>
        <v>0</v>
      </c>
      <c r="I103" s="392">
        <f t="shared" si="65"/>
        <v>0</v>
      </c>
      <c r="J103" s="392">
        <f t="shared" si="65"/>
        <v>0</v>
      </c>
      <c r="K103" s="392">
        <f t="shared" si="65"/>
        <v>0</v>
      </c>
      <c r="L103" s="392">
        <f t="shared" si="65"/>
        <v>0</v>
      </c>
      <c r="M103" s="392">
        <f t="shared" si="65"/>
        <v>0</v>
      </c>
      <c r="N103" s="392">
        <f t="shared" si="65"/>
        <v>0</v>
      </c>
      <c r="O103" s="392">
        <f t="shared" si="65"/>
        <v>0</v>
      </c>
      <c r="P103" s="392">
        <f t="shared" si="65"/>
        <v>0</v>
      </c>
      <c r="Q103" s="392">
        <f t="shared" si="65"/>
        <v>0</v>
      </c>
      <c r="R103" s="373">
        <f>SUM(F103:Q103)</f>
        <v>0</v>
      </c>
      <c r="S103" s="327"/>
      <c r="T103" s="392">
        <f>+F103*(1+$T$96)</f>
        <v>0</v>
      </c>
      <c r="U103" s="392">
        <f t="shared" ref="U103" si="66">+G103*(1+$T$96)</f>
        <v>0</v>
      </c>
      <c r="V103" s="392">
        <f t="shared" ref="V103" si="67">+H103*(1+$T$96)</f>
        <v>0</v>
      </c>
      <c r="W103" s="392">
        <f t="shared" ref="W103" si="68">+I103*(1+$T$96)</f>
        <v>0</v>
      </c>
      <c r="X103" s="392">
        <f t="shared" ref="X103" si="69">+J103*(1+$T$96)</f>
        <v>0</v>
      </c>
      <c r="Y103" s="392">
        <f t="shared" ref="Y103" si="70">+K103*(1+$T$96)</f>
        <v>0</v>
      </c>
      <c r="Z103" s="392">
        <f t="shared" ref="Z103" si="71">+L103*(1+$T$96)</f>
        <v>0</v>
      </c>
      <c r="AA103" s="392">
        <f t="shared" ref="AA103" si="72">+M103*(1+$T$96)</f>
        <v>0</v>
      </c>
      <c r="AB103" s="392">
        <f t="shared" ref="AB103" si="73">+N103*(1+$T$96)</f>
        <v>0</v>
      </c>
      <c r="AC103" s="392">
        <f t="shared" ref="AC103" si="74">+O103*(1+$T$96)</f>
        <v>0</v>
      </c>
      <c r="AD103" s="392">
        <f t="shared" ref="AD103" si="75">+P103*(1+$T$96)</f>
        <v>0</v>
      </c>
      <c r="AE103" s="392">
        <f t="shared" ref="AE103" si="76">+Q103*(1+$T$96)</f>
        <v>0</v>
      </c>
      <c r="AF103" s="373">
        <f>SUM(T103:AE103)</f>
        <v>0</v>
      </c>
    </row>
    <row r="104" spans="1:32">
      <c r="A104" s="396" t="s">
        <v>198</v>
      </c>
      <c r="B104" s="397"/>
      <c r="C104" s="423"/>
      <c r="D104" s="424"/>
      <c r="E104" s="361"/>
      <c r="F104" s="392">
        <f t="shared" ref="F104:Q111" si="77">+$C104/12</f>
        <v>0</v>
      </c>
      <c r="G104" s="392">
        <f t="shared" si="77"/>
        <v>0</v>
      </c>
      <c r="H104" s="392">
        <f t="shared" si="77"/>
        <v>0</v>
      </c>
      <c r="I104" s="392">
        <f t="shared" si="77"/>
        <v>0</v>
      </c>
      <c r="J104" s="392">
        <f t="shared" si="77"/>
        <v>0</v>
      </c>
      <c r="K104" s="392">
        <f t="shared" si="77"/>
        <v>0</v>
      </c>
      <c r="L104" s="392">
        <f t="shared" si="77"/>
        <v>0</v>
      </c>
      <c r="M104" s="392">
        <f t="shared" si="77"/>
        <v>0</v>
      </c>
      <c r="N104" s="392">
        <f t="shared" si="77"/>
        <v>0</v>
      </c>
      <c r="O104" s="392">
        <f t="shared" si="77"/>
        <v>0</v>
      </c>
      <c r="P104" s="392">
        <f t="shared" si="77"/>
        <v>0</v>
      </c>
      <c r="Q104" s="392">
        <f t="shared" si="77"/>
        <v>0</v>
      </c>
      <c r="R104" s="373">
        <f t="shared" ref="R104:R111" si="78">SUM(F104:Q104)</f>
        <v>0</v>
      </c>
      <c r="S104" s="327"/>
      <c r="T104" s="392">
        <f>+F104*(1+$T$96)</f>
        <v>0</v>
      </c>
      <c r="U104" s="392">
        <f t="shared" ref="U104:AE111" si="79">+G104*(1+$T$96)</f>
        <v>0</v>
      </c>
      <c r="V104" s="392">
        <f t="shared" si="79"/>
        <v>0</v>
      </c>
      <c r="W104" s="392">
        <f t="shared" si="79"/>
        <v>0</v>
      </c>
      <c r="X104" s="392">
        <f t="shared" si="79"/>
        <v>0</v>
      </c>
      <c r="Y104" s="392">
        <f t="shared" si="79"/>
        <v>0</v>
      </c>
      <c r="Z104" s="392">
        <f t="shared" si="79"/>
        <v>0</v>
      </c>
      <c r="AA104" s="392">
        <f t="shared" si="79"/>
        <v>0</v>
      </c>
      <c r="AB104" s="392">
        <f t="shared" si="79"/>
        <v>0</v>
      </c>
      <c r="AC104" s="392">
        <f t="shared" si="79"/>
        <v>0</v>
      </c>
      <c r="AD104" s="392">
        <f t="shared" si="79"/>
        <v>0</v>
      </c>
      <c r="AE104" s="392">
        <f t="shared" si="79"/>
        <v>0</v>
      </c>
      <c r="AF104" s="373">
        <f t="shared" ref="AF104" si="80">SUM(T104:AE104)</f>
        <v>0</v>
      </c>
    </row>
    <row r="105" spans="1:32">
      <c r="A105" s="396" t="s">
        <v>200</v>
      </c>
      <c r="B105" s="397"/>
      <c r="C105" s="425"/>
      <c r="D105" s="424"/>
      <c r="E105" s="361"/>
      <c r="F105" s="392">
        <f t="shared" si="77"/>
        <v>0</v>
      </c>
      <c r="G105" s="392">
        <f t="shared" si="77"/>
        <v>0</v>
      </c>
      <c r="H105" s="392">
        <f t="shared" si="77"/>
        <v>0</v>
      </c>
      <c r="I105" s="392">
        <f t="shared" si="77"/>
        <v>0</v>
      </c>
      <c r="J105" s="392">
        <f t="shared" si="77"/>
        <v>0</v>
      </c>
      <c r="K105" s="392">
        <f t="shared" si="77"/>
        <v>0</v>
      </c>
      <c r="L105" s="392">
        <f t="shared" si="77"/>
        <v>0</v>
      </c>
      <c r="M105" s="392">
        <f t="shared" si="77"/>
        <v>0</v>
      </c>
      <c r="N105" s="392">
        <f t="shared" si="77"/>
        <v>0</v>
      </c>
      <c r="O105" s="392">
        <f t="shared" si="77"/>
        <v>0</v>
      </c>
      <c r="P105" s="392">
        <f t="shared" si="77"/>
        <v>0</v>
      </c>
      <c r="Q105" s="392">
        <f t="shared" si="77"/>
        <v>0</v>
      </c>
      <c r="R105" s="373">
        <f t="shared" ref="R105" si="81">SUM(F105:Q105)</f>
        <v>0</v>
      </c>
      <c r="S105" s="327"/>
      <c r="T105" s="392">
        <f t="shared" ref="T105:T111" si="82">+F105*(1+$T$96)</f>
        <v>0</v>
      </c>
      <c r="U105" s="392">
        <f t="shared" si="79"/>
        <v>0</v>
      </c>
      <c r="V105" s="392">
        <f t="shared" si="79"/>
        <v>0</v>
      </c>
      <c r="W105" s="392">
        <f t="shared" si="79"/>
        <v>0</v>
      </c>
      <c r="X105" s="392">
        <f t="shared" si="79"/>
        <v>0</v>
      </c>
      <c r="Y105" s="392">
        <f t="shared" si="79"/>
        <v>0</v>
      </c>
      <c r="Z105" s="392">
        <f t="shared" si="79"/>
        <v>0</v>
      </c>
      <c r="AA105" s="392">
        <f t="shared" si="79"/>
        <v>0</v>
      </c>
      <c r="AB105" s="392">
        <f t="shared" si="79"/>
        <v>0</v>
      </c>
      <c r="AC105" s="392">
        <f t="shared" si="79"/>
        <v>0</v>
      </c>
      <c r="AD105" s="392">
        <f t="shared" si="79"/>
        <v>0</v>
      </c>
      <c r="AE105" s="392">
        <f t="shared" si="79"/>
        <v>0</v>
      </c>
      <c r="AF105" s="373">
        <f t="shared" ref="AF105" si="83">SUM(T105:AE105)</f>
        <v>0</v>
      </c>
    </row>
    <row r="106" spans="1:32">
      <c r="A106" s="396"/>
      <c r="B106" s="397"/>
      <c r="C106" s="425"/>
      <c r="D106" s="424"/>
      <c r="E106" s="361"/>
      <c r="F106" s="392">
        <f t="shared" si="77"/>
        <v>0</v>
      </c>
      <c r="G106" s="392">
        <f t="shared" si="77"/>
        <v>0</v>
      </c>
      <c r="H106" s="392">
        <f t="shared" si="77"/>
        <v>0</v>
      </c>
      <c r="I106" s="392">
        <f t="shared" si="77"/>
        <v>0</v>
      </c>
      <c r="J106" s="392">
        <f t="shared" si="77"/>
        <v>0</v>
      </c>
      <c r="K106" s="392">
        <f t="shared" si="77"/>
        <v>0</v>
      </c>
      <c r="L106" s="392">
        <f t="shared" si="77"/>
        <v>0</v>
      </c>
      <c r="M106" s="392">
        <f t="shared" si="77"/>
        <v>0</v>
      </c>
      <c r="N106" s="392">
        <f t="shared" si="77"/>
        <v>0</v>
      </c>
      <c r="O106" s="392">
        <f t="shared" si="77"/>
        <v>0</v>
      </c>
      <c r="P106" s="392">
        <f t="shared" si="77"/>
        <v>0</v>
      </c>
      <c r="Q106" s="392">
        <f t="shared" si="77"/>
        <v>0</v>
      </c>
      <c r="R106" s="373">
        <f t="shared" si="78"/>
        <v>0</v>
      </c>
      <c r="S106" s="327"/>
      <c r="T106" s="392">
        <f t="shared" si="82"/>
        <v>0</v>
      </c>
      <c r="U106" s="392">
        <f t="shared" si="79"/>
        <v>0</v>
      </c>
      <c r="V106" s="392">
        <f t="shared" si="79"/>
        <v>0</v>
      </c>
      <c r="W106" s="392">
        <f t="shared" si="79"/>
        <v>0</v>
      </c>
      <c r="X106" s="392">
        <f t="shared" si="79"/>
        <v>0</v>
      </c>
      <c r="Y106" s="392">
        <f t="shared" si="79"/>
        <v>0</v>
      </c>
      <c r="Z106" s="392">
        <f t="shared" si="79"/>
        <v>0</v>
      </c>
      <c r="AA106" s="392">
        <f t="shared" si="79"/>
        <v>0</v>
      </c>
      <c r="AB106" s="392">
        <f t="shared" si="79"/>
        <v>0</v>
      </c>
      <c r="AC106" s="392">
        <f t="shared" si="79"/>
        <v>0</v>
      </c>
      <c r="AD106" s="392">
        <f t="shared" si="79"/>
        <v>0</v>
      </c>
      <c r="AE106" s="392">
        <f t="shared" si="79"/>
        <v>0</v>
      </c>
      <c r="AF106" s="373">
        <f t="shared" ref="AF106:AF111" si="84">SUM(T106:AE106)</f>
        <v>0</v>
      </c>
    </row>
    <row r="107" spans="1:32">
      <c r="A107" s="396"/>
      <c r="B107" s="397"/>
      <c r="C107" s="426"/>
      <c r="D107" s="424"/>
      <c r="E107" s="361"/>
      <c r="F107" s="392">
        <f t="shared" si="77"/>
        <v>0</v>
      </c>
      <c r="G107" s="392">
        <f t="shared" si="77"/>
        <v>0</v>
      </c>
      <c r="H107" s="392">
        <f t="shared" si="77"/>
        <v>0</v>
      </c>
      <c r="I107" s="392">
        <f t="shared" si="77"/>
        <v>0</v>
      </c>
      <c r="J107" s="392">
        <f t="shared" si="77"/>
        <v>0</v>
      </c>
      <c r="K107" s="392">
        <f t="shared" si="77"/>
        <v>0</v>
      </c>
      <c r="L107" s="392">
        <f t="shared" si="77"/>
        <v>0</v>
      </c>
      <c r="M107" s="392">
        <f t="shared" si="77"/>
        <v>0</v>
      </c>
      <c r="N107" s="392">
        <f t="shared" si="77"/>
        <v>0</v>
      </c>
      <c r="O107" s="392">
        <f t="shared" si="77"/>
        <v>0</v>
      </c>
      <c r="P107" s="392">
        <f t="shared" si="77"/>
        <v>0</v>
      </c>
      <c r="Q107" s="392">
        <f t="shared" si="77"/>
        <v>0</v>
      </c>
      <c r="R107" s="373">
        <f t="shared" si="78"/>
        <v>0</v>
      </c>
      <c r="S107" s="327"/>
      <c r="T107" s="392">
        <f t="shared" si="82"/>
        <v>0</v>
      </c>
      <c r="U107" s="392">
        <f t="shared" si="79"/>
        <v>0</v>
      </c>
      <c r="V107" s="392">
        <f t="shared" si="79"/>
        <v>0</v>
      </c>
      <c r="W107" s="392">
        <f t="shared" si="79"/>
        <v>0</v>
      </c>
      <c r="X107" s="392">
        <f t="shared" si="79"/>
        <v>0</v>
      </c>
      <c r="Y107" s="392">
        <f t="shared" si="79"/>
        <v>0</v>
      </c>
      <c r="Z107" s="392">
        <f t="shared" si="79"/>
        <v>0</v>
      </c>
      <c r="AA107" s="392">
        <f t="shared" si="79"/>
        <v>0</v>
      </c>
      <c r="AB107" s="392">
        <f t="shared" si="79"/>
        <v>0</v>
      </c>
      <c r="AC107" s="392">
        <f t="shared" si="79"/>
        <v>0</v>
      </c>
      <c r="AD107" s="392">
        <f t="shared" si="79"/>
        <v>0</v>
      </c>
      <c r="AE107" s="392">
        <f t="shared" si="79"/>
        <v>0</v>
      </c>
      <c r="AF107" s="373">
        <f t="shared" si="84"/>
        <v>0</v>
      </c>
    </row>
    <row r="108" spans="1:32">
      <c r="A108" s="394"/>
      <c r="B108" s="395"/>
      <c r="C108" s="422"/>
      <c r="D108" s="422"/>
      <c r="E108" s="361"/>
      <c r="F108" s="392">
        <f t="shared" si="77"/>
        <v>0</v>
      </c>
      <c r="G108" s="392">
        <f t="shared" si="77"/>
        <v>0</v>
      </c>
      <c r="H108" s="392">
        <f t="shared" si="77"/>
        <v>0</v>
      </c>
      <c r="I108" s="392">
        <f t="shared" si="77"/>
        <v>0</v>
      </c>
      <c r="J108" s="392">
        <f t="shared" si="77"/>
        <v>0</v>
      </c>
      <c r="K108" s="392">
        <f t="shared" si="77"/>
        <v>0</v>
      </c>
      <c r="L108" s="392">
        <f t="shared" si="77"/>
        <v>0</v>
      </c>
      <c r="M108" s="392">
        <f t="shared" si="77"/>
        <v>0</v>
      </c>
      <c r="N108" s="392">
        <f t="shared" si="77"/>
        <v>0</v>
      </c>
      <c r="O108" s="392">
        <f t="shared" si="77"/>
        <v>0</v>
      </c>
      <c r="P108" s="392">
        <f t="shared" si="77"/>
        <v>0</v>
      </c>
      <c r="Q108" s="392">
        <f t="shared" si="77"/>
        <v>0</v>
      </c>
      <c r="R108" s="373">
        <f t="shared" si="78"/>
        <v>0</v>
      </c>
      <c r="S108" s="327"/>
      <c r="T108" s="392">
        <f t="shared" si="82"/>
        <v>0</v>
      </c>
      <c r="U108" s="392">
        <f t="shared" si="79"/>
        <v>0</v>
      </c>
      <c r="V108" s="392">
        <f t="shared" si="79"/>
        <v>0</v>
      </c>
      <c r="W108" s="392">
        <f t="shared" si="79"/>
        <v>0</v>
      </c>
      <c r="X108" s="392">
        <f t="shared" si="79"/>
        <v>0</v>
      </c>
      <c r="Y108" s="392">
        <f t="shared" si="79"/>
        <v>0</v>
      </c>
      <c r="Z108" s="392">
        <f t="shared" si="79"/>
        <v>0</v>
      </c>
      <c r="AA108" s="392">
        <f t="shared" si="79"/>
        <v>0</v>
      </c>
      <c r="AB108" s="392">
        <f t="shared" si="79"/>
        <v>0</v>
      </c>
      <c r="AC108" s="392">
        <f t="shared" si="79"/>
        <v>0</v>
      </c>
      <c r="AD108" s="392">
        <f t="shared" si="79"/>
        <v>0</v>
      </c>
      <c r="AE108" s="392">
        <f t="shared" si="79"/>
        <v>0</v>
      </c>
      <c r="AF108" s="373">
        <f t="shared" si="84"/>
        <v>0</v>
      </c>
    </row>
    <row r="109" spans="1:32">
      <c r="A109" s="328"/>
      <c r="B109" s="361"/>
      <c r="C109" s="422"/>
      <c r="D109" s="422"/>
      <c r="E109" s="361"/>
      <c r="F109" s="392">
        <f t="shared" si="77"/>
        <v>0</v>
      </c>
      <c r="G109" s="392">
        <f t="shared" si="77"/>
        <v>0</v>
      </c>
      <c r="H109" s="392">
        <f t="shared" si="77"/>
        <v>0</v>
      </c>
      <c r="I109" s="392">
        <f t="shared" si="77"/>
        <v>0</v>
      </c>
      <c r="J109" s="392">
        <f t="shared" si="77"/>
        <v>0</v>
      </c>
      <c r="K109" s="392">
        <f t="shared" si="77"/>
        <v>0</v>
      </c>
      <c r="L109" s="392">
        <f t="shared" si="77"/>
        <v>0</v>
      </c>
      <c r="M109" s="392">
        <f t="shared" si="77"/>
        <v>0</v>
      </c>
      <c r="N109" s="392">
        <f t="shared" si="77"/>
        <v>0</v>
      </c>
      <c r="O109" s="392">
        <f t="shared" si="77"/>
        <v>0</v>
      </c>
      <c r="P109" s="392">
        <f t="shared" si="77"/>
        <v>0</v>
      </c>
      <c r="Q109" s="392">
        <f t="shared" si="77"/>
        <v>0</v>
      </c>
      <c r="R109" s="373">
        <f t="shared" si="78"/>
        <v>0</v>
      </c>
      <c r="S109" s="327"/>
      <c r="T109" s="392">
        <f t="shared" si="82"/>
        <v>0</v>
      </c>
      <c r="U109" s="392">
        <f t="shared" si="79"/>
        <v>0</v>
      </c>
      <c r="V109" s="392">
        <f t="shared" si="79"/>
        <v>0</v>
      </c>
      <c r="W109" s="392">
        <f t="shared" si="79"/>
        <v>0</v>
      </c>
      <c r="X109" s="392">
        <f t="shared" si="79"/>
        <v>0</v>
      </c>
      <c r="Y109" s="392">
        <f t="shared" si="79"/>
        <v>0</v>
      </c>
      <c r="Z109" s="392">
        <f t="shared" si="79"/>
        <v>0</v>
      </c>
      <c r="AA109" s="392">
        <f t="shared" si="79"/>
        <v>0</v>
      </c>
      <c r="AB109" s="392">
        <f t="shared" si="79"/>
        <v>0</v>
      </c>
      <c r="AC109" s="392">
        <f t="shared" si="79"/>
        <v>0</v>
      </c>
      <c r="AD109" s="392">
        <f t="shared" si="79"/>
        <v>0</v>
      </c>
      <c r="AE109" s="392">
        <f t="shared" si="79"/>
        <v>0</v>
      </c>
      <c r="AF109" s="373">
        <f t="shared" si="84"/>
        <v>0</v>
      </c>
    </row>
    <row r="110" spans="1:32">
      <c r="A110" s="394"/>
      <c r="B110" s="395"/>
      <c r="C110" s="422"/>
      <c r="D110" s="422"/>
      <c r="E110" s="361"/>
      <c r="F110" s="392">
        <f t="shared" si="77"/>
        <v>0</v>
      </c>
      <c r="G110" s="392">
        <f t="shared" si="77"/>
        <v>0</v>
      </c>
      <c r="H110" s="392">
        <f t="shared" si="77"/>
        <v>0</v>
      </c>
      <c r="I110" s="392">
        <f t="shared" si="77"/>
        <v>0</v>
      </c>
      <c r="J110" s="392">
        <f t="shared" si="77"/>
        <v>0</v>
      </c>
      <c r="K110" s="392">
        <f t="shared" si="77"/>
        <v>0</v>
      </c>
      <c r="L110" s="392">
        <f t="shared" si="77"/>
        <v>0</v>
      </c>
      <c r="M110" s="392">
        <f t="shared" si="77"/>
        <v>0</v>
      </c>
      <c r="N110" s="392">
        <f t="shared" si="77"/>
        <v>0</v>
      </c>
      <c r="O110" s="392">
        <f t="shared" si="77"/>
        <v>0</v>
      </c>
      <c r="P110" s="392">
        <f t="shared" si="77"/>
        <v>0</v>
      </c>
      <c r="Q110" s="392">
        <f t="shared" si="77"/>
        <v>0</v>
      </c>
      <c r="R110" s="373">
        <f t="shared" si="78"/>
        <v>0</v>
      </c>
      <c r="S110" s="327"/>
      <c r="T110" s="392">
        <f t="shared" si="82"/>
        <v>0</v>
      </c>
      <c r="U110" s="392">
        <f t="shared" si="79"/>
        <v>0</v>
      </c>
      <c r="V110" s="392">
        <f t="shared" si="79"/>
        <v>0</v>
      </c>
      <c r="W110" s="392">
        <f t="shared" si="79"/>
        <v>0</v>
      </c>
      <c r="X110" s="392">
        <f t="shared" si="79"/>
        <v>0</v>
      </c>
      <c r="Y110" s="392">
        <f t="shared" si="79"/>
        <v>0</v>
      </c>
      <c r="Z110" s="392">
        <f t="shared" si="79"/>
        <v>0</v>
      </c>
      <c r="AA110" s="392">
        <f t="shared" si="79"/>
        <v>0</v>
      </c>
      <c r="AB110" s="392">
        <f t="shared" si="79"/>
        <v>0</v>
      </c>
      <c r="AC110" s="392">
        <f t="shared" si="79"/>
        <v>0</v>
      </c>
      <c r="AD110" s="392">
        <f t="shared" si="79"/>
        <v>0</v>
      </c>
      <c r="AE110" s="392">
        <f t="shared" si="79"/>
        <v>0</v>
      </c>
      <c r="AF110" s="373">
        <f t="shared" si="84"/>
        <v>0</v>
      </c>
    </row>
    <row r="111" spans="1:32">
      <c r="A111" s="394"/>
      <c r="B111" s="395"/>
      <c r="C111" s="422"/>
      <c r="D111" s="422"/>
      <c r="E111" s="361"/>
      <c r="F111" s="392">
        <f t="shared" si="77"/>
        <v>0</v>
      </c>
      <c r="G111" s="392">
        <f t="shared" si="77"/>
        <v>0</v>
      </c>
      <c r="H111" s="392">
        <f t="shared" si="77"/>
        <v>0</v>
      </c>
      <c r="I111" s="392">
        <f t="shared" si="77"/>
        <v>0</v>
      </c>
      <c r="J111" s="392">
        <f t="shared" si="77"/>
        <v>0</v>
      </c>
      <c r="K111" s="392">
        <f t="shared" si="77"/>
        <v>0</v>
      </c>
      <c r="L111" s="392">
        <f t="shared" si="77"/>
        <v>0</v>
      </c>
      <c r="M111" s="392">
        <f t="shared" si="77"/>
        <v>0</v>
      </c>
      <c r="N111" s="392">
        <f t="shared" si="77"/>
        <v>0</v>
      </c>
      <c r="O111" s="392">
        <f t="shared" si="77"/>
        <v>0</v>
      </c>
      <c r="P111" s="392">
        <f t="shared" si="77"/>
        <v>0</v>
      </c>
      <c r="Q111" s="392">
        <f t="shared" si="77"/>
        <v>0</v>
      </c>
      <c r="R111" s="373">
        <f t="shared" si="78"/>
        <v>0</v>
      </c>
      <c r="S111" s="327"/>
      <c r="T111" s="392">
        <f t="shared" si="82"/>
        <v>0</v>
      </c>
      <c r="U111" s="392">
        <f t="shared" si="79"/>
        <v>0</v>
      </c>
      <c r="V111" s="392">
        <f t="shared" si="79"/>
        <v>0</v>
      </c>
      <c r="W111" s="392">
        <f t="shared" si="79"/>
        <v>0</v>
      </c>
      <c r="X111" s="392">
        <f t="shared" si="79"/>
        <v>0</v>
      </c>
      <c r="Y111" s="392">
        <f t="shared" si="79"/>
        <v>0</v>
      </c>
      <c r="Z111" s="392">
        <f t="shared" si="79"/>
        <v>0</v>
      </c>
      <c r="AA111" s="392">
        <f t="shared" si="79"/>
        <v>0</v>
      </c>
      <c r="AB111" s="392">
        <f t="shared" si="79"/>
        <v>0</v>
      </c>
      <c r="AC111" s="392">
        <f t="shared" si="79"/>
        <v>0</v>
      </c>
      <c r="AD111" s="392">
        <f t="shared" si="79"/>
        <v>0</v>
      </c>
      <c r="AE111" s="392">
        <f t="shared" si="79"/>
        <v>0</v>
      </c>
      <c r="AF111" s="373">
        <f t="shared" si="84"/>
        <v>0</v>
      </c>
    </row>
    <row r="112" spans="1:32">
      <c r="A112" s="394"/>
      <c r="B112" s="395"/>
      <c r="C112" s="422"/>
      <c r="D112" s="422"/>
      <c r="E112" s="361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9"/>
      <c r="S112" s="327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9"/>
    </row>
    <row r="113" spans="1:32">
      <c r="A113" s="394" t="s">
        <v>201</v>
      </c>
      <c r="B113" s="395"/>
      <c r="C113" s="427"/>
      <c r="D113" s="427"/>
      <c r="E113" s="361"/>
      <c r="F113" s="392">
        <f t="shared" ref="F113:R113" si="85">SUM(F103:F112)</f>
        <v>0</v>
      </c>
      <c r="G113" s="392">
        <f t="shared" si="85"/>
        <v>0</v>
      </c>
      <c r="H113" s="392">
        <f t="shared" si="85"/>
        <v>0</v>
      </c>
      <c r="I113" s="392">
        <f t="shared" si="85"/>
        <v>0</v>
      </c>
      <c r="J113" s="392">
        <f t="shared" si="85"/>
        <v>0</v>
      </c>
      <c r="K113" s="392">
        <f t="shared" si="85"/>
        <v>0</v>
      </c>
      <c r="L113" s="392">
        <f t="shared" si="85"/>
        <v>0</v>
      </c>
      <c r="M113" s="392">
        <f t="shared" si="85"/>
        <v>0</v>
      </c>
      <c r="N113" s="392">
        <f t="shared" si="85"/>
        <v>0</v>
      </c>
      <c r="O113" s="392">
        <f t="shared" si="85"/>
        <v>0</v>
      </c>
      <c r="P113" s="392">
        <f t="shared" si="85"/>
        <v>0</v>
      </c>
      <c r="Q113" s="392">
        <f t="shared" si="85"/>
        <v>0</v>
      </c>
      <c r="R113" s="400">
        <f t="shared" si="85"/>
        <v>0</v>
      </c>
      <c r="S113" s="327"/>
      <c r="T113" s="392">
        <f t="shared" ref="T113:AF113" si="86">SUM(T103:T112)</f>
        <v>0</v>
      </c>
      <c r="U113" s="392">
        <f t="shared" si="86"/>
        <v>0</v>
      </c>
      <c r="V113" s="392">
        <f t="shared" si="86"/>
        <v>0</v>
      </c>
      <c r="W113" s="392">
        <f t="shared" si="86"/>
        <v>0</v>
      </c>
      <c r="X113" s="392">
        <f t="shared" si="86"/>
        <v>0</v>
      </c>
      <c r="Y113" s="392">
        <f t="shared" si="86"/>
        <v>0</v>
      </c>
      <c r="Z113" s="392">
        <f t="shared" si="86"/>
        <v>0</v>
      </c>
      <c r="AA113" s="392">
        <f t="shared" si="86"/>
        <v>0</v>
      </c>
      <c r="AB113" s="392">
        <f t="shared" si="86"/>
        <v>0</v>
      </c>
      <c r="AC113" s="392">
        <f t="shared" si="86"/>
        <v>0</v>
      </c>
      <c r="AD113" s="392">
        <f t="shared" si="86"/>
        <v>0</v>
      </c>
      <c r="AE113" s="392">
        <f t="shared" si="86"/>
        <v>0</v>
      </c>
      <c r="AF113" s="400">
        <f t="shared" si="86"/>
        <v>0</v>
      </c>
    </row>
    <row r="114" spans="1:32">
      <c r="A114" s="394"/>
      <c r="B114" s="395"/>
      <c r="C114" s="422"/>
      <c r="D114" s="422"/>
      <c r="E114" s="361"/>
      <c r="F114" s="392"/>
      <c r="G114" s="392"/>
      <c r="H114" s="392"/>
      <c r="I114" s="392"/>
      <c r="J114" s="392"/>
      <c r="K114" s="392"/>
      <c r="L114" s="393"/>
      <c r="M114" s="393"/>
      <c r="N114" s="393"/>
      <c r="O114" s="393"/>
      <c r="P114" s="393"/>
      <c r="Q114" s="393"/>
      <c r="R114" s="373"/>
      <c r="S114" s="327"/>
      <c r="T114" s="392"/>
      <c r="U114" s="392"/>
      <c r="V114" s="392"/>
      <c r="W114" s="392"/>
      <c r="X114" s="392"/>
      <c r="Y114" s="392"/>
      <c r="Z114" s="393"/>
      <c r="AA114" s="393"/>
      <c r="AB114" s="393"/>
      <c r="AC114" s="393"/>
      <c r="AD114" s="393"/>
      <c r="AE114" s="393"/>
      <c r="AF114" s="373"/>
    </row>
    <row r="115" spans="1:32">
      <c r="A115" s="390" t="s">
        <v>134</v>
      </c>
      <c r="B115" s="391"/>
      <c r="C115" s="420"/>
      <c r="D115" s="420"/>
      <c r="E115" s="36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393"/>
      <c r="R115" s="373"/>
      <c r="S115" s="327"/>
      <c r="T115" s="401"/>
      <c r="U115" s="401"/>
      <c r="V115" s="401"/>
      <c r="W115" s="401"/>
      <c r="X115" s="401"/>
      <c r="Y115" s="401"/>
      <c r="Z115" s="401"/>
      <c r="AA115" s="401"/>
      <c r="AB115" s="401"/>
      <c r="AC115" s="401"/>
      <c r="AD115" s="401"/>
      <c r="AE115" s="393"/>
      <c r="AF115" s="373"/>
    </row>
    <row r="116" spans="1:32">
      <c r="A116" s="394" t="s">
        <v>202</v>
      </c>
      <c r="B116" s="395"/>
      <c r="C116" s="386"/>
      <c r="D116" s="386"/>
      <c r="E116" s="361"/>
      <c r="F116" s="392">
        <f t="shared" ref="F116:Q122" si="87">+$C116/12</f>
        <v>0</v>
      </c>
      <c r="G116" s="392">
        <f t="shared" si="87"/>
        <v>0</v>
      </c>
      <c r="H116" s="392">
        <f t="shared" si="87"/>
        <v>0</v>
      </c>
      <c r="I116" s="392">
        <f t="shared" si="87"/>
        <v>0</v>
      </c>
      <c r="J116" s="392">
        <f t="shared" si="87"/>
        <v>0</v>
      </c>
      <c r="K116" s="392">
        <f t="shared" si="87"/>
        <v>0</v>
      </c>
      <c r="L116" s="392">
        <f t="shared" si="87"/>
        <v>0</v>
      </c>
      <c r="M116" s="392">
        <f t="shared" si="87"/>
        <v>0</v>
      </c>
      <c r="N116" s="392">
        <f t="shared" si="87"/>
        <v>0</v>
      </c>
      <c r="O116" s="392">
        <f t="shared" si="87"/>
        <v>0</v>
      </c>
      <c r="P116" s="392">
        <f t="shared" si="87"/>
        <v>0</v>
      </c>
      <c r="Q116" s="392">
        <f t="shared" si="87"/>
        <v>0</v>
      </c>
      <c r="R116" s="373">
        <f t="shared" ref="R116:R122" si="88">SUM(F116:Q116)</f>
        <v>0</v>
      </c>
      <c r="S116" s="327"/>
      <c r="T116" s="392">
        <f>+F116*(1+$T$96)</f>
        <v>0</v>
      </c>
      <c r="U116" s="392">
        <f t="shared" ref="U116" si="89">+G116*(1+$T$96)</f>
        <v>0</v>
      </c>
      <c r="V116" s="392">
        <f t="shared" ref="V116" si="90">+H116*(1+$T$96)</f>
        <v>0</v>
      </c>
      <c r="W116" s="392">
        <f t="shared" ref="W116" si="91">+I116*(1+$T$96)</f>
        <v>0</v>
      </c>
      <c r="X116" s="392">
        <f t="shared" ref="X116" si="92">+J116*(1+$T$96)</f>
        <v>0</v>
      </c>
      <c r="Y116" s="392">
        <f t="shared" ref="Y116" si="93">+K116*(1+$T$96)</f>
        <v>0</v>
      </c>
      <c r="Z116" s="392">
        <f t="shared" ref="Z116" si="94">+L116*(1+$T$96)</f>
        <v>0</v>
      </c>
      <c r="AA116" s="392">
        <f t="shared" ref="AA116" si="95">+M116*(1+$T$96)</f>
        <v>0</v>
      </c>
      <c r="AB116" s="392">
        <f t="shared" ref="AB116" si="96">+N116*(1+$T$96)</f>
        <v>0</v>
      </c>
      <c r="AC116" s="392">
        <f t="shared" ref="AC116" si="97">+O116*(1+$T$96)</f>
        <v>0</v>
      </c>
      <c r="AD116" s="392">
        <f t="shared" ref="AD116" si="98">+P116*(1+$T$96)</f>
        <v>0</v>
      </c>
      <c r="AE116" s="392">
        <f t="shared" ref="AE116" si="99">+Q116*(1+$T$96)</f>
        <v>0</v>
      </c>
      <c r="AF116" s="373">
        <f t="shared" ref="AF116:AF122" si="100">SUM(T116:AE116)</f>
        <v>0</v>
      </c>
    </row>
    <row r="117" spans="1:32">
      <c r="A117" s="394" t="s">
        <v>203</v>
      </c>
      <c r="B117" s="395"/>
      <c r="C117" s="386"/>
      <c r="D117" s="386"/>
      <c r="E117" s="361"/>
      <c r="F117" s="392">
        <f t="shared" si="87"/>
        <v>0</v>
      </c>
      <c r="G117" s="392">
        <f t="shared" si="87"/>
        <v>0</v>
      </c>
      <c r="H117" s="392">
        <f t="shared" si="87"/>
        <v>0</v>
      </c>
      <c r="I117" s="392">
        <f t="shared" si="87"/>
        <v>0</v>
      </c>
      <c r="J117" s="392">
        <f t="shared" si="87"/>
        <v>0</v>
      </c>
      <c r="K117" s="392">
        <f t="shared" si="87"/>
        <v>0</v>
      </c>
      <c r="L117" s="392">
        <f t="shared" si="87"/>
        <v>0</v>
      </c>
      <c r="M117" s="392">
        <f t="shared" si="87"/>
        <v>0</v>
      </c>
      <c r="N117" s="392">
        <f t="shared" si="87"/>
        <v>0</v>
      </c>
      <c r="O117" s="392">
        <f t="shared" si="87"/>
        <v>0</v>
      </c>
      <c r="P117" s="392">
        <f t="shared" si="87"/>
        <v>0</v>
      </c>
      <c r="Q117" s="392">
        <f t="shared" si="87"/>
        <v>0</v>
      </c>
      <c r="R117" s="373">
        <f t="shared" si="88"/>
        <v>0</v>
      </c>
      <c r="S117" s="327"/>
      <c r="T117" s="392">
        <f t="shared" ref="T117:T122" si="101">+F117*(1+$T$96)</f>
        <v>0</v>
      </c>
      <c r="U117" s="392">
        <f t="shared" ref="U117:U122" si="102">+G117*(1+$T$96)</f>
        <v>0</v>
      </c>
      <c r="V117" s="392">
        <f t="shared" ref="V117:V122" si="103">+H117*(1+$T$96)</f>
        <v>0</v>
      </c>
      <c r="W117" s="392">
        <f t="shared" ref="W117:W122" si="104">+I117*(1+$T$96)</f>
        <v>0</v>
      </c>
      <c r="X117" s="392">
        <f t="shared" ref="X117:X122" si="105">+J117*(1+$T$96)</f>
        <v>0</v>
      </c>
      <c r="Y117" s="392">
        <f t="shared" ref="Y117:Y122" si="106">+K117*(1+$T$96)</f>
        <v>0</v>
      </c>
      <c r="Z117" s="392">
        <f t="shared" ref="Z117:Z122" si="107">+L117*(1+$T$96)</f>
        <v>0</v>
      </c>
      <c r="AA117" s="392">
        <f t="shared" ref="AA117:AA122" si="108">+M117*(1+$T$96)</f>
        <v>0</v>
      </c>
      <c r="AB117" s="392">
        <f t="shared" ref="AB117:AB122" si="109">+N117*(1+$T$96)</f>
        <v>0</v>
      </c>
      <c r="AC117" s="392">
        <f t="shared" ref="AC117:AC122" si="110">+O117*(1+$T$96)</f>
        <v>0</v>
      </c>
      <c r="AD117" s="392">
        <f t="shared" ref="AD117:AD122" si="111">+P117*(1+$T$96)</f>
        <v>0</v>
      </c>
      <c r="AE117" s="392">
        <f t="shared" ref="AE117:AE122" si="112">+Q117*(1+$T$96)</f>
        <v>0</v>
      </c>
      <c r="AF117" s="373">
        <f t="shared" si="100"/>
        <v>0</v>
      </c>
    </row>
    <row r="118" spans="1:32">
      <c r="A118" s="394" t="s">
        <v>204</v>
      </c>
      <c r="B118" s="395"/>
      <c r="C118" s="422"/>
      <c r="D118" s="422"/>
      <c r="E118" s="361"/>
      <c r="F118" s="392">
        <f t="shared" si="87"/>
        <v>0</v>
      </c>
      <c r="G118" s="392">
        <f t="shared" si="87"/>
        <v>0</v>
      </c>
      <c r="H118" s="392">
        <f t="shared" si="87"/>
        <v>0</v>
      </c>
      <c r="I118" s="392">
        <f t="shared" si="87"/>
        <v>0</v>
      </c>
      <c r="J118" s="392">
        <f t="shared" si="87"/>
        <v>0</v>
      </c>
      <c r="K118" s="392">
        <f t="shared" si="87"/>
        <v>0</v>
      </c>
      <c r="L118" s="392">
        <f t="shared" si="87"/>
        <v>0</v>
      </c>
      <c r="M118" s="392">
        <f t="shared" si="87"/>
        <v>0</v>
      </c>
      <c r="N118" s="392">
        <f t="shared" si="87"/>
        <v>0</v>
      </c>
      <c r="O118" s="392">
        <f t="shared" si="87"/>
        <v>0</v>
      </c>
      <c r="P118" s="392">
        <f t="shared" si="87"/>
        <v>0</v>
      </c>
      <c r="Q118" s="392">
        <f t="shared" si="87"/>
        <v>0</v>
      </c>
      <c r="R118" s="373">
        <f t="shared" si="88"/>
        <v>0</v>
      </c>
      <c r="S118" s="327"/>
      <c r="T118" s="392">
        <f t="shared" si="101"/>
        <v>0</v>
      </c>
      <c r="U118" s="392">
        <f t="shared" si="102"/>
        <v>0</v>
      </c>
      <c r="V118" s="392">
        <f t="shared" si="103"/>
        <v>0</v>
      </c>
      <c r="W118" s="392">
        <f t="shared" si="104"/>
        <v>0</v>
      </c>
      <c r="X118" s="392">
        <f t="shared" si="105"/>
        <v>0</v>
      </c>
      <c r="Y118" s="392">
        <f t="shared" si="106"/>
        <v>0</v>
      </c>
      <c r="Z118" s="392">
        <f t="shared" si="107"/>
        <v>0</v>
      </c>
      <c r="AA118" s="392">
        <f t="shared" si="108"/>
        <v>0</v>
      </c>
      <c r="AB118" s="392">
        <f t="shared" si="109"/>
        <v>0</v>
      </c>
      <c r="AC118" s="392">
        <f t="shared" si="110"/>
        <v>0</v>
      </c>
      <c r="AD118" s="392">
        <f t="shared" si="111"/>
        <v>0</v>
      </c>
      <c r="AE118" s="392">
        <f t="shared" si="112"/>
        <v>0</v>
      </c>
      <c r="AF118" s="373">
        <f t="shared" si="100"/>
        <v>0</v>
      </c>
    </row>
    <row r="119" spans="1:32">
      <c r="A119" s="396" t="s">
        <v>199</v>
      </c>
      <c r="B119" s="397"/>
      <c r="C119" s="423"/>
      <c r="D119" s="424"/>
      <c r="E119" s="361"/>
      <c r="F119" s="392">
        <f t="shared" si="87"/>
        <v>0</v>
      </c>
      <c r="G119" s="392">
        <f t="shared" si="87"/>
        <v>0</v>
      </c>
      <c r="H119" s="392">
        <f t="shared" si="87"/>
        <v>0</v>
      </c>
      <c r="I119" s="392">
        <f t="shared" si="87"/>
        <v>0</v>
      </c>
      <c r="J119" s="392">
        <f t="shared" si="87"/>
        <v>0</v>
      </c>
      <c r="K119" s="392">
        <f t="shared" si="87"/>
        <v>0</v>
      </c>
      <c r="L119" s="392">
        <f t="shared" si="87"/>
        <v>0</v>
      </c>
      <c r="M119" s="392">
        <f t="shared" si="87"/>
        <v>0</v>
      </c>
      <c r="N119" s="392">
        <f t="shared" si="87"/>
        <v>0</v>
      </c>
      <c r="O119" s="392">
        <f t="shared" si="87"/>
        <v>0</v>
      </c>
      <c r="P119" s="392">
        <f t="shared" si="87"/>
        <v>0</v>
      </c>
      <c r="Q119" s="392">
        <f t="shared" si="87"/>
        <v>0</v>
      </c>
      <c r="R119" s="373">
        <f t="shared" ref="R119" si="113">SUM(F119:Q119)</f>
        <v>0</v>
      </c>
      <c r="S119" s="327"/>
      <c r="T119" s="392">
        <f t="shared" si="101"/>
        <v>0</v>
      </c>
      <c r="U119" s="392">
        <f t="shared" si="102"/>
        <v>0</v>
      </c>
      <c r="V119" s="392">
        <f t="shared" si="103"/>
        <v>0</v>
      </c>
      <c r="W119" s="392">
        <f t="shared" si="104"/>
        <v>0</v>
      </c>
      <c r="X119" s="392">
        <f t="shared" si="105"/>
        <v>0</v>
      </c>
      <c r="Y119" s="392">
        <f t="shared" si="106"/>
        <v>0</v>
      </c>
      <c r="Z119" s="392">
        <f t="shared" si="107"/>
        <v>0</v>
      </c>
      <c r="AA119" s="392">
        <f t="shared" si="108"/>
        <v>0</v>
      </c>
      <c r="AB119" s="392">
        <f t="shared" si="109"/>
        <v>0</v>
      </c>
      <c r="AC119" s="392">
        <f t="shared" si="110"/>
        <v>0</v>
      </c>
      <c r="AD119" s="392">
        <f t="shared" si="111"/>
        <v>0</v>
      </c>
      <c r="AE119" s="392">
        <f t="shared" si="112"/>
        <v>0</v>
      </c>
      <c r="AF119" s="373">
        <f t="shared" si="100"/>
        <v>0</v>
      </c>
    </row>
    <row r="120" spans="1:32">
      <c r="A120" s="394" t="s">
        <v>388</v>
      </c>
      <c r="B120" s="395"/>
      <c r="C120" s="422"/>
      <c r="D120" s="422"/>
      <c r="E120" s="361"/>
      <c r="F120" s="392">
        <f t="shared" si="87"/>
        <v>0</v>
      </c>
      <c r="G120" s="392">
        <f t="shared" si="87"/>
        <v>0</v>
      </c>
      <c r="H120" s="392">
        <f t="shared" si="87"/>
        <v>0</v>
      </c>
      <c r="I120" s="392">
        <f t="shared" si="87"/>
        <v>0</v>
      </c>
      <c r="J120" s="392">
        <f t="shared" si="87"/>
        <v>0</v>
      </c>
      <c r="K120" s="392">
        <f t="shared" si="87"/>
        <v>0</v>
      </c>
      <c r="L120" s="392">
        <f t="shared" si="87"/>
        <v>0</v>
      </c>
      <c r="M120" s="392">
        <f t="shared" si="87"/>
        <v>0</v>
      </c>
      <c r="N120" s="392">
        <f t="shared" si="87"/>
        <v>0</v>
      </c>
      <c r="O120" s="392">
        <f t="shared" si="87"/>
        <v>0</v>
      </c>
      <c r="P120" s="392">
        <f t="shared" si="87"/>
        <v>0</v>
      </c>
      <c r="Q120" s="392">
        <f t="shared" si="87"/>
        <v>0</v>
      </c>
      <c r="R120" s="373">
        <f t="shared" si="88"/>
        <v>0</v>
      </c>
      <c r="S120" s="327"/>
      <c r="T120" s="392">
        <f t="shared" si="101"/>
        <v>0</v>
      </c>
      <c r="U120" s="392">
        <f t="shared" si="102"/>
        <v>0</v>
      </c>
      <c r="V120" s="392">
        <f t="shared" si="103"/>
        <v>0</v>
      </c>
      <c r="W120" s="392">
        <f t="shared" si="104"/>
        <v>0</v>
      </c>
      <c r="X120" s="392">
        <f t="shared" si="105"/>
        <v>0</v>
      </c>
      <c r="Y120" s="392">
        <f t="shared" si="106"/>
        <v>0</v>
      </c>
      <c r="Z120" s="392">
        <f t="shared" si="107"/>
        <v>0</v>
      </c>
      <c r="AA120" s="392">
        <f t="shared" si="108"/>
        <v>0</v>
      </c>
      <c r="AB120" s="392">
        <f t="shared" si="109"/>
        <v>0</v>
      </c>
      <c r="AC120" s="392">
        <f t="shared" si="110"/>
        <v>0</v>
      </c>
      <c r="AD120" s="392">
        <f t="shared" si="111"/>
        <v>0</v>
      </c>
      <c r="AE120" s="392">
        <f t="shared" si="112"/>
        <v>0</v>
      </c>
      <c r="AF120" s="373">
        <f t="shared" si="100"/>
        <v>0</v>
      </c>
    </row>
    <row r="121" spans="1:32">
      <c r="A121" s="394"/>
      <c r="B121" s="395"/>
      <c r="C121" s="422"/>
      <c r="D121" s="422"/>
      <c r="E121" s="361"/>
      <c r="F121" s="392">
        <f t="shared" si="87"/>
        <v>0</v>
      </c>
      <c r="G121" s="392">
        <f t="shared" si="87"/>
        <v>0</v>
      </c>
      <c r="H121" s="392">
        <f t="shared" si="87"/>
        <v>0</v>
      </c>
      <c r="I121" s="392">
        <f t="shared" si="87"/>
        <v>0</v>
      </c>
      <c r="J121" s="392">
        <f t="shared" si="87"/>
        <v>0</v>
      </c>
      <c r="K121" s="392">
        <f t="shared" si="87"/>
        <v>0</v>
      </c>
      <c r="L121" s="392">
        <f t="shared" si="87"/>
        <v>0</v>
      </c>
      <c r="M121" s="392">
        <f t="shared" si="87"/>
        <v>0</v>
      </c>
      <c r="N121" s="392">
        <f t="shared" si="87"/>
        <v>0</v>
      </c>
      <c r="O121" s="392">
        <f t="shared" si="87"/>
        <v>0</v>
      </c>
      <c r="P121" s="392">
        <f t="shared" si="87"/>
        <v>0</v>
      </c>
      <c r="Q121" s="392">
        <f t="shared" si="87"/>
        <v>0</v>
      </c>
      <c r="R121" s="373">
        <f t="shared" si="88"/>
        <v>0</v>
      </c>
      <c r="S121" s="327"/>
      <c r="T121" s="392">
        <f t="shared" si="101"/>
        <v>0</v>
      </c>
      <c r="U121" s="392">
        <f t="shared" si="102"/>
        <v>0</v>
      </c>
      <c r="V121" s="392">
        <f t="shared" si="103"/>
        <v>0</v>
      </c>
      <c r="W121" s="392">
        <f t="shared" si="104"/>
        <v>0</v>
      </c>
      <c r="X121" s="392">
        <f t="shared" si="105"/>
        <v>0</v>
      </c>
      <c r="Y121" s="392">
        <f t="shared" si="106"/>
        <v>0</v>
      </c>
      <c r="Z121" s="392">
        <f t="shared" si="107"/>
        <v>0</v>
      </c>
      <c r="AA121" s="392">
        <f t="shared" si="108"/>
        <v>0</v>
      </c>
      <c r="AB121" s="392">
        <f t="shared" si="109"/>
        <v>0</v>
      </c>
      <c r="AC121" s="392">
        <f t="shared" si="110"/>
        <v>0</v>
      </c>
      <c r="AD121" s="392">
        <f t="shared" si="111"/>
        <v>0</v>
      </c>
      <c r="AE121" s="392">
        <f t="shared" si="112"/>
        <v>0</v>
      </c>
      <c r="AF121" s="373">
        <f t="shared" si="100"/>
        <v>0</v>
      </c>
    </row>
    <row r="122" spans="1:32">
      <c r="A122" s="394"/>
      <c r="B122" s="395"/>
      <c r="C122" s="422"/>
      <c r="D122" s="422"/>
      <c r="E122" s="361"/>
      <c r="F122" s="392">
        <f t="shared" si="87"/>
        <v>0</v>
      </c>
      <c r="G122" s="392">
        <f t="shared" si="87"/>
        <v>0</v>
      </c>
      <c r="H122" s="392">
        <f t="shared" si="87"/>
        <v>0</v>
      </c>
      <c r="I122" s="392">
        <f t="shared" si="87"/>
        <v>0</v>
      </c>
      <c r="J122" s="392">
        <f t="shared" si="87"/>
        <v>0</v>
      </c>
      <c r="K122" s="392">
        <f t="shared" si="87"/>
        <v>0</v>
      </c>
      <c r="L122" s="392">
        <f t="shared" si="87"/>
        <v>0</v>
      </c>
      <c r="M122" s="392">
        <f t="shared" si="87"/>
        <v>0</v>
      </c>
      <c r="N122" s="392">
        <f t="shared" si="87"/>
        <v>0</v>
      </c>
      <c r="O122" s="392">
        <f t="shared" si="87"/>
        <v>0</v>
      </c>
      <c r="P122" s="392">
        <f t="shared" si="87"/>
        <v>0</v>
      </c>
      <c r="Q122" s="392">
        <f t="shared" si="87"/>
        <v>0</v>
      </c>
      <c r="R122" s="373">
        <f t="shared" si="88"/>
        <v>0</v>
      </c>
      <c r="S122" s="327"/>
      <c r="T122" s="392">
        <f t="shared" si="101"/>
        <v>0</v>
      </c>
      <c r="U122" s="392">
        <f t="shared" si="102"/>
        <v>0</v>
      </c>
      <c r="V122" s="392">
        <f t="shared" si="103"/>
        <v>0</v>
      </c>
      <c r="W122" s="392">
        <f t="shared" si="104"/>
        <v>0</v>
      </c>
      <c r="X122" s="392">
        <f t="shared" si="105"/>
        <v>0</v>
      </c>
      <c r="Y122" s="392">
        <f t="shared" si="106"/>
        <v>0</v>
      </c>
      <c r="Z122" s="392">
        <f t="shared" si="107"/>
        <v>0</v>
      </c>
      <c r="AA122" s="392">
        <f t="shared" si="108"/>
        <v>0</v>
      </c>
      <c r="AB122" s="392">
        <f t="shared" si="109"/>
        <v>0</v>
      </c>
      <c r="AC122" s="392">
        <f t="shared" si="110"/>
        <v>0</v>
      </c>
      <c r="AD122" s="392">
        <f t="shared" si="111"/>
        <v>0</v>
      </c>
      <c r="AE122" s="392">
        <f t="shared" si="112"/>
        <v>0</v>
      </c>
      <c r="AF122" s="373">
        <f t="shared" si="100"/>
        <v>0</v>
      </c>
    </row>
    <row r="123" spans="1:32">
      <c r="A123" s="394"/>
      <c r="B123" s="395"/>
      <c r="C123" s="422"/>
      <c r="D123" s="422"/>
      <c r="E123" s="361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9"/>
      <c r="S123" s="327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9"/>
    </row>
    <row r="124" spans="1:32">
      <c r="A124" s="394" t="s">
        <v>201</v>
      </c>
      <c r="B124" s="395"/>
      <c r="C124" s="427"/>
      <c r="D124" s="427"/>
      <c r="E124" s="361"/>
      <c r="F124" s="392">
        <f t="shared" ref="F124:R124" si="114">SUM(F116:F123)</f>
        <v>0</v>
      </c>
      <c r="G124" s="392">
        <f t="shared" si="114"/>
        <v>0</v>
      </c>
      <c r="H124" s="392">
        <f t="shared" si="114"/>
        <v>0</v>
      </c>
      <c r="I124" s="392">
        <f t="shared" si="114"/>
        <v>0</v>
      </c>
      <c r="J124" s="392">
        <f t="shared" si="114"/>
        <v>0</v>
      </c>
      <c r="K124" s="392">
        <f t="shared" si="114"/>
        <v>0</v>
      </c>
      <c r="L124" s="392">
        <f t="shared" si="114"/>
        <v>0</v>
      </c>
      <c r="M124" s="392">
        <f t="shared" si="114"/>
        <v>0</v>
      </c>
      <c r="N124" s="392">
        <f t="shared" si="114"/>
        <v>0</v>
      </c>
      <c r="O124" s="392">
        <f t="shared" si="114"/>
        <v>0</v>
      </c>
      <c r="P124" s="392">
        <f t="shared" si="114"/>
        <v>0</v>
      </c>
      <c r="Q124" s="392">
        <f t="shared" si="114"/>
        <v>0</v>
      </c>
      <c r="R124" s="400">
        <f t="shared" si="114"/>
        <v>0</v>
      </c>
      <c r="S124" s="327"/>
      <c r="T124" s="392">
        <f t="shared" ref="T124:AF124" si="115">SUM(T116:T123)</f>
        <v>0</v>
      </c>
      <c r="U124" s="392">
        <f t="shared" si="115"/>
        <v>0</v>
      </c>
      <c r="V124" s="392">
        <f t="shared" si="115"/>
        <v>0</v>
      </c>
      <c r="W124" s="392">
        <f t="shared" si="115"/>
        <v>0</v>
      </c>
      <c r="X124" s="392">
        <f t="shared" si="115"/>
        <v>0</v>
      </c>
      <c r="Y124" s="392">
        <f t="shared" si="115"/>
        <v>0</v>
      </c>
      <c r="Z124" s="392">
        <f t="shared" si="115"/>
        <v>0</v>
      </c>
      <c r="AA124" s="392">
        <f t="shared" si="115"/>
        <v>0</v>
      </c>
      <c r="AB124" s="392">
        <f t="shared" si="115"/>
        <v>0</v>
      </c>
      <c r="AC124" s="392">
        <f t="shared" si="115"/>
        <v>0</v>
      </c>
      <c r="AD124" s="392">
        <f t="shared" si="115"/>
        <v>0</v>
      </c>
      <c r="AE124" s="392">
        <f t="shared" si="115"/>
        <v>0</v>
      </c>
      <c r="AF124" s="400">
        <f t="shared" si="115"/>
        <v>0</v>
      </c>
    </row>
    <row r="125" spans="1:32">
      <c r="A125" s="394"/>
      <c r="B125" s="395"/>
      <c r="C125" s="422"/>
      <c r="D125" s="422"/>
      <c r="E125" s="361"/>
      <c r="F125" s="392"/>
      <c r="G125" s="392"/>
      <c r="H125" s="392"/>
      <c r="I125" s="392"/>
      <c r="J125" s="392"/>
      <c r="K125" s="392"/>
      <c r="L125" s="393"/>
      <c r="M125" s="393"/>
      <c r="N125" s="393"/>
      <c r="O125" s="393"/>
      <c r="P125" s="393"/>
      <c r="Q125" s="393"/>
      <c r="R125" s="373"/>
      <c r="S125" s="327"/>
      <c r="T125" s="392"/>
      <c r="U125" s="392"/>
      <c r="V125" s="392"/>
      <c r="W125" s="392"/>
      <c r="X125" s="392"/>
      <c r="Y125" s="392"/>
      <c r="Z125" s="393"/>
      <c r="AA125" s="393"/>
      <c r="AB125" s="393"/>
      <c r="AC125" s="393"/>
      <c r="AD125" s="393"/>
      <c r="AE125" s="393"/>
      <c r="AF125" s="373"/>
    </row>
    <row r="126" spans="1:32">
      <c r="A126" s="390" t="s">
        <v>136</v>
      </c>
      <c r="B126" s="391"/>
      <c r="E126" s="361"/>
      <c r="F126" s="392"/>
      <c r="G126" s="392"/>
      <c r="H126" s="392"/>
      <c r="I126" s="392"/>
      <c r="J126" s="392"/>
      <c r="K126" s="392"/>
      <c r="L126" s="393"/>
      <c r="M126" s="393"/>
      <c r="N126" s="393"/>
      <c r="O126" s="393"/>
      <c r="P126" s="393"/>
      <c r="Q126" s="393"/>
      <c r="R126" s="373"/>
      <c r="S126" s="327"/>
      <c r="T126" s="392"/>
      <c r="U126" s="392"/>
      <c r="V126" s="392"/>
      <c r="W126" s="392"/>
      <c r="X126" s="392"/>
      <c r="Y126" s="392"/>
      <c r="Z126" s="393"/>
      <c r="AA126" s="393"/>
      <c r="AB126" s="393"/>
      <c r="AC126" s="393"/>
      <c r="AD126" s="393"/>
      <c r="AE126" s="393"/>
      <c r="AF126" s="373"/>
    </row>
    <row r="127" spans="1:32">
      <c r="A127" s="328" t="s">
        <v>467</v>
      </c>
      <c r="B127" s="395"/>
      <c r="C127" s="430"/>
      <c r="D127" s="430"/>
      <c r="E127" s="361"/>
      <c r="F127" s="392">
        <f t="shared" ref="F127:Q136" si="116">+$C127/12</f>
        <v>0</v>
      </c>
      <c r="G127" s="392">
        <f t="shared" si="116"/>
        <v>0</v>
      </c>
      <c r="H127" s="392">
        <f t="shared" si="116"/>
        <v>0</v>
      </c>
      <c r="I127" s="392">
        <f t="shared" si="116"/>
        <v>0</v>
      </c>
      <c r="J127" s="392">
        <f t="shared" si="116"/>
        <v>0</v>
      </c>
      <c r="K127" s="392">
        <f t="shared" si="116"/>
        <v>0</v>
      </c>
      <c r="L127" s="392">
        <f t="shared" si="116"/>
        <v>0</v>
      </c>
      <c r="M127" s="392">
        <f t="shared" si="116"/>
        <v>0</v>
      </c>
      <c r="N127" s="392">
        <f t="shared" si="116"/>
        <v>0</v>
      </c>
      <c r="O127" s="392">
        <f t="shared" si="116"/>
        <v>0</v>
      </c>
      <c r="P127" s="392">
        <f t="shared" si="116"/>
        <v>0</v>
      </c>
      <c r="Q127" s="392">
        <f t="shared" si="116"/>
        <v>0</v>
      </c>
      <c r="R127" s="373">
        <f t="shared" ref="R127:R136" si="117">SUM(F127:Q127)</f>
        <v>0</v>
      </c>
      <c r="S127" s="270"/>
      <c r="T127" s="392">
        <f t="shared" ref="T127:T136" si="118">+F127*(1+$T$96)</f>
        <v>0</v>
      </c>
      <c r="U127" s="392">
        <f t="shared" ref="U127:U136" si="119">+G127*(1+$T$96)</f>
        <v>0</v>
      </c>
      <c r="V127" s="392">
        <f t="shared" ref="V127:V136" si="120">+H127*(1+$T$96)</f>
        <v>0</v>
      </c>
      <c r="W127" s="392">
        <f t="shared" ref="W127:W136" si="121">+I127*(1+$T$96)</f>
        <v>0</v>
      </c>
      <c r="X127" s="392">
        <f t="shared" ref="X127:X136" si="122">+J127*(1+$T$96)</f>
        <v>0</v>
      </c>
      <c r="Y127" s="392">
        <f t="shared" ref="Y127:Y136" si="123">+K127*(1+$T$96)</f>
        <v>0</v>
      </c>
      <c r="Z127" s="392">
        <f t="shared" ref="Z127:Z136" si="124">+L127*(1+$T$96)</f>
        <v>0</v>
      </c>
      <c r="AA127" s="392">
        <f t="shared" ref="AA127:AA136" si="125">+M127*(1+$T$96)</f>
        <v>0</v>
      </c>
      <c r="AB127" s="392">
        <f t="shared" ref="AB127:AB136" si="126">+N127*(1+$T$96)</f>
        <v>0</v>
      </c>
      <c r="AC127" s="392">
        <f t="shared" ref="AC127:AC136" si="127">+O127*(1+$T$96)</f>
        <v>0</v>
      </c>
      <c r="AD127" s="392">
        <f t="shared" ref="AD127:AD136" si="128">+P127*(1+$T$96)</f>
        <v>0</v>
      </c>
      <c r="AE127" s="392">
        <f t="shared" ref="AE127:AE136" si="129">+Q127*(1+$T$96)</f>
        <v>0</v>
      </c>
      <c r="AF127" s="373">
        <f t="shared" ref="AF127:AF136" si="130">SUM(T127:AE127)</f>
        <v>0</v>
      </c>
    </row>
    <row r="128" spans="1:32">
      <c r="A128" s="328" t="s">
        <v>468</v>
      </c>
      <c r="B128" s="395"/>
      <c r="C128" s="348"/>
      <c r="D128" s="348"/>
      <c r="E128" s="361"/>
      <c r="F128" s="392">
        <f t="shared" si="116"/>
        <v>0</v>
      </c>
      <c r="G128" s="392">
        <f t="shared" si="116"/>
        <v>0</v>
      </c>
      <c r="H128" s="392">
        <f t="shared" si="116"/>
        <v>0</v>
      </c>
      <c r="I128" s="392">
        <f t="shared" si="116"/>
        <v>0</v>
      </c>
      <c r="J128" s="392">
        <f t="shared" si="116"/>
        <v>0</v>
      </c>
      <c r="K128" s="392">
        <f t="shared" si="116"/>
        <v>0</v>
      </c>
      <c r="L128" s="392">
        <f t="shared" si="116"/>
        <v>0</v>
      </c>
      <c r="M128" s="392">
        <f t="shared" si="116"/>
        <v>0</v>
      </c>
      <c r="N128" s="392">
        <f t="shared" si="116"/>
        <v>0</v>
      </c>
      <c r="O128" s="392">
        <f t="shared" si="116"/>
        <v>0</v>
      </c>
      <c r="P128" s="392">
        <f t="shared" si="116"/>
        <v>0</v>
      </c>
      <c r="Q128" s="392">
        <f t="shared" si="116"/>
        <v>0</v>
      </c>
      <c r="R128" s="373">
        <f t="shared" si="117"/>
        <v>0</v>
      </c>
      <c r="S128" s="327"/>
      <c r="T128" s="392">
        <f t="shared" si="118"/>
        <v>0</v>
      </c>
      <c r="U128" s="392">
        <f t="shared" si="119"/>
        <v>0</v>
      </c>
      <c r="V128" s="392">
        <f t="shared" si="120"/>
        <v>0</v>
      </c>
      <c r="W128" s="392">
        <f t="shared" si="121"/>
        <v>0</v>
      </c>
      <c r="X128" s="392">
        <f t="shared" si="122"/>
        <v>0</v>
      </c>
      <c r="Y128" s="392">
        <f t="shared" si="123"/>
        <v>0</v>
      </c>
      <c r="Z128" s="392">
        <f t="shared" si="124"/>
        <v>0</v>
      </c>
      <c r="AA128" s="392">
        <f t="shared" si="125"/>
        <v>0</v>
      </c>
      <c r="AB128" s="392">
        <f t="shared" si="126"/>
        <v>0</v>
      </c>
      <c r="AC128" s="392">
        <f t="shared" si="127"/>
        <v>0</v>
      </c>
      <c r="AD128" s="392">
        <f t="shared" si="128"/>
        <v>0</v>
      </c>
      <c r="AE128" s="392">
        <f t="shared" si="129"/>
        <v>0</v>
      </c>
      <c r="AF128" s="373">
        <f t="shared" si="130"/>
        <v>0</v>
      </c>
    </row>
    <row r="129" spans="1:32">
      <c r="A129" s="394"/>
      <c r="B129" s="395"/>
      <c r="C129" s="431"/>
      <c r="D129" s="431"/>
      <c r="E129" s="361"/>
      <c r="F129" s="392">
        <f t="shared" si="116"/>
        <v>0</v>
      </c>
      <c r="G129" s="392">
        <f t="shared" si="116"/>
        <v>0</v>
      </c>
      <c r="H129" s="392">
        <f t="shared" si="116"/>
        <v>0</v>
      </c>
      <c r="I129" s="392">
        <f t="shared" si="116"/>
        <v>0</v>
      </c>
      <c r="J129" s="392">
        <f t="shared" si="116"/>
        <v>0</v>
      </c>
      <c r="K129" s="392">
        <f t="shared" si="116"/>
        <v>0</v>
      </c>
      <c r="L129" s="392">
        <f t="shared" si="116"/>
        <v>0</v>
      </c>
      <c r="M129" s="392">
        <f t="shared" si="116"/>
        <v>0</v>
      </c>
      <c r="N129" s="392">
        <f t="shared" si="116"/>
        <v>0</v>
      </c>
      <c r="O129" s="392">
        <f t="shared" si="116"/>
        <v>0</v>
      </c>
      <c r="P129" s="392">
        <f t="shared" si="116"/>
        <v>0</v>
      </c>
      <c r="Q129" s="392">
        <f t="shared" si="116"/>
        <v>0</v>
      </c>
      <c r="R129" s="373">
        <f t="shared" si="117"/>
        <v>0</v>
      </c>
      <c r="S129" s="327"/>
      <c r="T129" s="392">
        <f t="shared" si="118"/>
        <v>0</v>
      </c>
      <c r="U129" s="392">
        <f t="shared" si="119"/>
        <v>0</v>
      </c>
      <c r="V129" s="392">
        <f t="shared" si="120"/>
        <v>0</v>
      </c>
      <c r="W129" s="392">
        <f t="shared" si="121"/>
        <v>0</v>
      </c>
      <c r="X129" s="392">
        <f t="shared" si="122"/>
        <v>0</v>
      </c>
      <c r="Y129" s="392">
        <f t="shared" si="123"/>
        <v>0</v>
      </c>
      <c r="Z129" s="392">
        <f t="shared" si="124"/>
        <v>0</v>
      </c>
      <c r="AA129" s="392">
        <f t="shared" si="125"/>
        <v>0</v>
      </c>
      <c r="AB129" s="392">
        <f t="shared" si="126"/>
        <v>0</v>
      </c>
      <c r="AC129" s="392">
        <f t="shared" si="127"/>
        <v>0</v>
      </c>
      <c r="AD129" s="392">
        <f t="shared" si="128"/>
        <v>0</v>
      </c>
      <c r="AE129" s="392">
        <f t="shared" si="129"/>
        <v>0</v>
      </c>
      <c r="AF129" s="373">
        <f t="shared" si="130"/>
        <v>0</v>
      </c>
    </row>
    <row r="130" spans="1:32">
      <c r="A130" s="394"/>
      <c r="B130" s="395"/>
      <c r="C130" s="431"/>
      <c r="D130" s="431"/>
      <c r="E130" s="361"/>
      <c r="F130" s="392">
        <f t="shared" si="116"/>
        <v>0</v>
      </c>
      <c r="G130" s="392">
        <f t="shared" si="116"/>
        <v>0</v>
      </c>
      <c r="H130" s="392">
        <f t="shared" si="116"/>
        <v>0</v>
      </c>
      <c r="I130" s="392">
        <f t="shared" si="116"/>
        <v>0</v>
      </c>
      <c r="J130" s="392">
        <f t="shared" si="116"/>
        <v>0</v>
      </c>
      <c r="K130" s="392">
        <f t="shared" si="116"/>
        <v>0</v>
      </c>
      <c r="L130" s="392">
        <f t="shared" si="116"/>
        <v>0</v>
      </c>
      <c r="M130" s="392">
        <f t="shared" si="116"/>
        <v>0</v>
      </c>
      <c r="N130" s="392">
        <f t="shared" si="116"/>
        <v>0</v>
      </c>
      <c r="O130" s="392">
        <f t="shared" si="116"/>
        <v>0</v>
      </c>
      <c r="P130" s="392">
        <f t="shared" si="116"/>
        <v>0</v>
      </c>
      <c r="Q130" s="392">
        <f t="shared" si="116"/>
        <v>0</v>
      </c>
      <c r="R130" s="373">
        <f t="shared" si="117"/>
        <v>0</v>
      </c>
      <c r="S130" s="327"/>
      <c r="T130" s="392">
        <f t="shared" si="118"/>
        <v>0</v>
      </c>
      <c r="U130" s="392">
        <f t="shared" si="119"/>
        <v>0</v>
      </c>
      <c r="V130" s="392">
        <f t="shared" si="120"/>
        <v>0</v>
      </c>
      <c r="W130" s="392">
        <f t="shared" si="121"/>
        <v>0</v>
      </c>
      <c r="X130" s="392">
        <f t="shared" si="122"/>
        <v>0</v>
      </c>
      <c r="Y130" s="392">
        <f t="shared" si="123"/>
        <v>0</v>
      </c>
      <c r="Z130" s="392">
        <f t="shared" si="124"/>
        <v>0</v>
      </c>
      <c r="AA130" s="392">
        <f t="shared" si="125"/>
        <v>0</v>
      </c>
      <c r="AB130" s="392">
        <f t="shared" si="126"/>
        <v>0</v>
      </c>
      <c r="AC130" s="392">
        <f t="shared" si="127"/>
        <v>0</v>
      </c>
      <c r="AD130" s="392">
        <f t="shared" si="128"/>
        <v>0</v>
      </c>
      <c r="AE130" s="392">
        <f t="shared" si="129"/>
        <v>0</v>
      </c>
      <c r="AF130" s="373">
        <f t="shared" si="130"/>
        <v>0</v>
      </c>
    </row>
    <row r="131" spans="1:32">
      <c r="A131" s="394"/>
      <c r="B131" s="395"/>
      <c r="C131" s="431"/>
      <c r="D131" s="431"/>
      <c r="E131" s="361"/>
      <c r="F131" s="392">
        <f t="shared" si="116"/>
        <v>0</v>
      </c>
      <c r="G131" s="392">
        <f t="shared" si="116"/>
        <v>0</v>
      </c>
      <c r="H131" s="392">
        <f t="shared" si="116"/>
        <v>0</v>
      </c>
      <c r="I131" s="392">
        <f t="shared" si="116"/>
        <v>0</v>
      </c>
      <c r="J131" s="392">
        <f t="shared" si="116"/>
        <v>0</v>
      </c>
      <c r="K131" s="392">
        <f t="shared" si="116"/>
        <v>0</v>
      </c>
      <c r="L131" s="392">
        <f t="shared" si="116"/>
        <v>0</v>
      </c>
      <c r="M131" s="392">
        <f t="shared" si="116"/>
        <v>0</v>
      </c>
      <c r="N131" s="392">
        <f t="shared" si="116"/>
        <v>0</v>
      </c>
      <c r="O131" s="392">
        <f t="shared" si="116"/>
        <v>0</v>
      </c>
      <c r="P131" s="392">
        <f t="shared" si="116"/>
        <v>0</v>
      </c>
      <c r="Q131" s="392">
        <f t="shared" si="116"/>
        <v>0</v>
      </c>
      <c r="R131" s="373">
        <f t="shared" si="117"/>
        <v>0</v>
      </c>
      <c r="S131" s="327"/>
      <c r="T131" s="392">
        <f t="shared" si="118"/>
        <v>0</v>
      </c>
      <c r="U131" s="392">
        <f t="shared" si="119"/>
        <v>0</v>
      </c>
      <c r="V131" s="392">
        <f t="shared" si="120"/>
        <v>0</v>
      </c>
      <c r="W131" s="392">
        <f t="shared" si="121"/>
        <v>0</v>
      </c>
      <c r="X131" s="392">
        <f t="shared" si="122"/>
        <v>0</v>
      </c>
      <c r="Y131" s="392">
        <f t="shared" si="123"/>
        <v>0</v>
      </c>
      <c r="Z131" s="392">
        <f t="shared" si="124"/>
        <v>0</v>
      </c>
      <c r="AA131" s="392">
        <f t="shared" si="125"/>
        <v>0</v>
      </c>
      <c r="AB131" s="392">
        <f t="shared" si="126"/>
        <v>0</v>
      </c>
      <c r="AC131" s="392">
        <f t="shared" si="127"/>
        <v>0</v>
      </c>
      <c r="AD131" s="392">
        <f t="shared" si="128"/>
        <v>0</v>
      </c>
      <c r="AE131" s="392">
        <f t="shared" si="129"/>
        <v>0</v>
      </c>
      <c r="AF131" s="373">
        <f t="shared" si="130"/>
        <v>0</v>
      </c>
    </row>
    <row r="132" spans="1:32">
      <c r="A132" s="394"/>
      <c r="B132" s="395"/>
      <c r="C132" s="431"/>
      <c r="D132" s="431"/>
      <c r="E132" s="361"/>
      <c r="F132" s="392">
        <f t="shared" si="116"/>
        <v>0</v>
      </c>
      <c r="G132" s="392">
        <f t="shared" si="116"/>
        <v>0</v>
      </c>
      <c r="H132" s="392">
        <f t="shared" si="116"/>
        <v>0</v>
      </c>
      <c r="I132" s="392">
        <f t="shared" si="116"/>
        <v>0</v>
      </c>
      <c r="J132" s="392">
        <f t="shared" si="116"/>
        <v>0</v>
      </c>
      <c r="K132" s="392">
        <f t="shared" si="116"/>
        <v>0</v>
      </c>
      <c r="L132" s="392">
        <f t="shared" si="116"/>
        <v>0</v>
      </c>
      <c r="M132" s="392">
        <f t="shared" si="116"/>
        <v>0</v>
      </c>
      <c r="N132" s="392">
        <f t="shared" si="116"/>
        <v>0</v>
      </c>
      <c r="O132" s="392">
        <f t="shared" si="116"/>
        <v>0</v>
      </c>
      <c r="P132" s="392">
        <f t="shared" si="116"/>
        <v>0</v>
      </c>
      <c r="Q132" s="392">
        <f t="shared" si="116"/>
        <v>0</v>
      </c>
      <c r="R132" s="373">
        <f t="shared" si="117"/>
        <v>0</v>
      </c>
      <c r="S132" s="327"/>
      <c r="T132" s="392">
        <f t="shared" si="118"/>
        <v>0</v>
      </c>
      <c r="U132" s="392">
        <f t="shared" si="119"/>
        <v>0</v>
      </c>
      <c r="V132" s="392">
        <f t="shared" si="120"/>
        <v>0</v>
      </c>
      <c r="W132" s="392">
        <f t="shared" si="121"/>
        <v>0</v>
      </c>
      <c r="X132" s="392">
        <f t="shared" si="122"/>
        <v>0</v>
      </c>
      <c r="Y132" s="392">
        <f t="shared" si="123"/>
        <v>0</v>
      </c>
      <c r="Z132" s="392">
        <f t="shared" si="124"/>
        <v>0</v>
      </c>
      <c r="AA132" s="392">
        <f t="shared" si="125"/>
        <v>0</v>
      </c>
      <c r="AB132" s="392">
        <f t="shared" si="126"/>
        <v>0</v>
      </c>
      <c r="AC132" s="392">
        <f t="shared" si="127"/>
        <v>0</v>
      </c>
      <c r="AD132" s="392">
        <f t="shared" si="128"/>
        <v>0</v>
      </c>
      <c r="AE132" s="392">
        <f t="shared" si="129"/>
        <v>0</v>
      </c>
      <c r="AF132" s="373">
        <f t="shared" si="130"/>
        <v>0</v>
      </c>
    </row>
    <row r="133" spans="1:32">
      <c r="A133" s="394"/>
      <c r="B133" s="395"/>
      <c r="C133" s="432"/>
      <c r="D133" s="432"/>
      <c r="E133" s="361"/>
      <c r="F133" s="392">
        <f t="shared" si="116"/>
        <v>0</v>
      </c>
      <c r="G133" s="392">
        <f t="shared" si="116"/>
        <v>0</v>
      </c>
      <c r="H133" s="392">
        <f t="shared" si="116"/>
        <v>0</v>
      </c>
      <c r="I133" s="392">
        <f t="shared" si="116"/>
        <v>0</v>
      </c>
      <c r="J133" s="392">
        <f t="shared" si="116"/>
        <v>0</v>
      </c>
      <c r="K133" s="392">
        <f t="shared" si="116"/>
        <v>0</v>
      </c>
      <c r="L133" s="392">
        <f t="shared" si="116"/>
        <v>0</v>
      </c>
      <c r="M133" s="392">
        <f t="shared" si="116"/>
        <v>0</v>
      </c>
      <c r="N133" s="392">
        <f t="shared" si="116"/>
        <v>0</v>
      </c>
      <c r="O133" s="392">
        <f t="shared" si="116"/>
        <v>0</v>
      </c>
      <c r="P133" s="392">
        <f t="shared" si="116"/>
        <v>0</v>
      </c>
      <c r="Q133" s="392">
        <f t="shared" si="116"/>
        <v>0</v>
      </c>
      <c r="R133" s="373">
        <f t="shared" si="117"/>
        <v>0</v>
      </c>
      <c r="S133" s="327"/>
      <c r="T133" s="392">
        <f t="shared" si="118"/>
        <v>0</v>
      </c>
      <c r="U133" s="392">
        <f t="shared" si="119"/>
        <v>0</v>
      </c>
      <c r="V133" s="392">
        <f t="shared" si="120"/>
        <v>0</v>
      </c>
      <c r="W133" s="392">
        <f t="shared" si="121"/>
        <v>0</v>
      </c>
      <c r="X133" s="392">
        <f t="shared" si="122"/>
        <v>0</v>
      </c>
      <c r="Y133" s="392">
        <f t="shared" si="123"/>
        <v>0</v>
      </c>
      <c r="Z133" s="392">
        <f t="shared" si="124"/>
        <v>0</v>
      </c>
      <c r="AA133" s="392">
        <f t="shared" si="125"/>
        <v>0</v>
      </c>
      <c r="AB133" s="392">
        <f t="shared" si="126"/>
        <v>0</v>
      </c>
      <c r="AC133" s="392">
        <f t="shared" si="127"/>
        <v>0</v>
      </c>
      <c r="AD133" s="392">
        <f t="shared" si="128"/>
        <v>0</v>
      </c>
      <c r="AE133" s="392">
        <f t="shared" si="129"/>
        <v>0</v>
      </c>
      <c r="AF133" s="373">
        <f t="shared" si="130"/>
        <v>0</v>
      </c>
    </row>
    <row r="134" spans="1:32">
      <c r="A134" s="394"/>
      <c r="B134" s="395"/>
      <c r="C134" s="427"/>
      <c r="D134" s="431"/>
      <c r="E134" s="361"/>
      <c r="F134" s="392">
        <f t="shared" si="116"/>
        <v>0</v>
      </c>
      <c r="G134" s="392">
        <f t="shared" si="116"/>
        <v>0</v>
      </c>
      <c r="H134" s="392">
        <f t="shared" si="116"/>
        <v>0</v>
      </c>
      <c r="I134" s="392">
        <f t="shared" si="116"/>
        <v>0</v>
      </c>
      <c r="J134" s="392">
        <f t="shared" si="116"/>
        <v>0</v>
      </c>
      <c r="K134" s="392">
        <f t="shared" si="116"/>
        <v>0</v>
      </c>
      <c r="L134" s="392">
        <f t="shared" si="116"/>
        <v>0</v>
      </c>
      <c r="M134" s="392">
        <f t="shared" si="116"/>
        <v>0</v>
      </c>
      <c r="N134" s="392">
        <f t="shared" si="116"/>
        <v>0</v>
      </c>
      <c r="O134" s="392">
        <f t="shared" si="116"/>
        <v>0</v>
      </c>
      <c r="P134" s="392">
        <f t="shared" si="116"/>
        <v>0</v>
      </c>
      <c r="Q134" s="392">
        <f t="shared" si="116"/>
        <v>0</v>
      </c>
      <c r="R134" s="373">
        <f t="shared" si="117"/>
        <v>0</v>
      </c>
      <c r="S134" s="327"/>
      <c r="T134" s="392">
        <f t="shared" si="118"/>
        <v>0</v>
      </c>
      <c r="U134" s="392">
        <f t="shared" si="119"/>
        <v>0</v>
      </c>
      <c r="V134" s="392">
        <f t="shared" si="120"/>
        <v>0</v>
      </c>
      <c r="W134" s="392">
        <f t="shared" si="121"/>
        <v>0</v>
      </c>
      <c r="X134" s="392">
        <f t="shared" si="122"/>
        <v>0</v>
      </c>
      <c r="Y134" s="392">
        <f t="shared" si="123"/>
        <v>0</v>
      </c>
      <c r="Z134" s="392">
        <f t="shared" si="124"/>
        <v>0</v>
      </c>
      <c r="AA134" s="392">
        <f t="shared" si="125"/>
        <v>0</v>
      </c>
      <c r="AB134" s="392">
        <f t="shared" si="126"/>
        <v>0</v>
      </c>
      <c r="AC134" s="392">
        <f t="shared" si="127"/>
        <v>0</v>
      </c>
      <c r="AD134" s="392">
        <f t="shared" si="128"/>
        <v>0</v>
      </c>
      <c r="AE134" s="392">
        <f t="shared" si="129"/>
        <v>0</v>
      </c>
      <c r="AF134" s="373">
        <f t="shared" si="130"/>
        <v>0</v>
      </c>
    </row>
    <row r="135" spans="1:32">
      <c r="A135" s="394"/>
      <c r="B135" s="395"/>
      <c r="C135" s="432"/>
      <c r="D135" s="432"/>
      <c r="E135" s="433"/>
      <c r="F135" s="392">
        <f t="shared" si="116"/>
        <v>0</v>
      </c>
      <c r="G135" s="392">
        <f t="shared" si="116"/>
        <v>0</v>
      </c>
      <c r="H135" s="392">
        <f t="shared" si="116"/>
        <v>0</v>
      </c>
      <c r="I135" s="392">
        <f t="shared" si="116"/>
        <v>0</v>
      </c>
      <c r="J135" s="392">
        <f t="shared" si="116"/>
        <v>0</v>
      </c>
      <c r="K135" s="392">
        <f t="shared" si="116"/>
        <v>0</v>
      </c>
      <c r="L135" s="392">
        <f t="shared" si="116"/>
        <v>0</v>
      </c>
      <c r="M135" s="392">
        <f t="shared" si="116"/>
        <v>0</v>
      </c>
      <c r="N135" s="392">
        <f t="shared" si="116"/>
        <v>0</v>
      </c>
      <c r="O135" s="392">
        <f t="shared" si="116"/>
        <v>0</v>
      </c>
      <c r="P135" s="392">
        <f t="shared" si="116"/>
        <v>0</v>
      </c>
      <c r="Q135" s="392">
        <f t="shared" si="116"/>
        <v>0</v>
      </c>
      <c r="R135" s="373">
        <f t="shared" si="117"/>
        <v>0</v>
      </c>
      <c r="S135" s="327"/>
      <c r="T135" s="392">
        <f t="shared" si="118"/>
        <v>0</v>
      </c>
      <c r="U135" s="392">
        <f t="shared" si="119"/>
        <v>0</v>
      </c>
      <c r="V135" s="392">
        <f t="shared" si="120"/>
        <v>0</v>
      </c>
      <c r="W135" s="392">
        <f t="shared" si="121"/>
        <v>0</v>
      </c>
      <c r="X135" s="392">
        <f t="shared" si="122"/>
        <v>0</v>
      </c>
      <c r="Y135" s="392">
        <f t="shared" si="123"/>
        <v>0</v>
      </c>
      <c r="Z135" s="392">
        <f t="shared" si="124"/>
        <v>0</v>
      </c>
      <c r="AA135" s="392">
        <f t="shared" si="125"/>
        <v>0</v>
      </c>
      <c r="AB135" s="392">
        <f t="shared" si="126"/>
        <v>0</v>
      </c>
      <c r="AC135" s="392">
        <f t="shared" si="127"/>
        <v>0</v>
      </c>
      <c r="AD135" s="392">
        <f t="shared" si="128"/>
        <v>0</v>
      </c>
      <c r="AE135" s="392">
        <f t="shared" si="129"/>
        <v>0</v>
      </c>
      <c r="AF135" s="373">
        <f t="shared" si="130"/>
        <v>0</v>
      </c>
    </row>
    <row r="136" spans="1:32">
      <c r="A136" s="394"/>
      <c r="B136" s="395"/>
      <c r="C136" s="427"/>
      <c r="D136" s="431"/>
      <c r="E136" s="433"/>
      <c r="F136" s="392">
        <f t="shared" si="116"/>
        <v>0</v>
      </c>
      <c r="G136" s="392">
        <f t="shared" si="116"/>
        <v>0</v>
      </c>
      <c r="H136" s="392">
        <f t="shared" si="116"/>
        <v>0</v>
      </c>
      <c r="I136" s="392">
        <f t="shared" si="116"/>
        <v>0</v>
      </c>
      <c r="J136" s="392">
        <f t="shared" si="116"/>
        <v>0</v>
      </c>
      <c r="K136" s="392">
        <f t="shared" si="116"/>
        <v>0</v>
      </c>
      <c r="L136" s="392">
        <f t="shared" si="116"/>
        <v>0</v>
      </c>
      <c r="M136" s="392">
        <f t="shared" si="116"/>
        <v>0</v>
      </c>
      <c r="N136" s="392">
        <f t="shared" si="116"/>
        <v>0</v>
      </c>
      <c r="O136" s="392">
        <f t="shared" si="116"/>
        <v>0</v>
      </c>
      <c r="P136" s="392">
        <f t="shared" si="116"/>
        <v>0</v>
      </c>
      <c r="Q136" s="392">
        <f t="shared" si="116"/>
        <v>0</v>
      </c>
      <c r="R136" s="373">
        <f t="shared" si="117"/>
        <v>0</v>
      </c>
      <c r="S136" s="327"/>
      <c r="T136" s="392">
        <f t="shared" si="118"/>
        <v>0</v>
      </c>
      <c r="U136" s="392">
        <f t="shared" si="119"/>
        <v>0</v>
      </c>
      <c r="V136" s="392">
        <f t="shared" si="120"/>
        <v>0</v>
      </c>
      <c r="W136" s="392">
        <f t="shared" si="121"/>
        <v>0</v>
      </c>
      <c r="X136" s="392">
        <f t="shared" si="122"/>
        <v>0</v>
      </c>
      <c r="Y136" s="392">
        <f t="shared" si="123"/>
        <v>0</v>
      </c>
      <c r="Z136" s="392">
        <f t="shared" si="124"/>
        <v>0</v>
      </c>
      <c r="AA136" s="392">
        <f t="shared" si="125"/>
        <v>0</v>
      </c>
      <c r="AB136" s="392">
        <f t="shared" si="126"/>
        <v>0</v>
      </c>
      <c r="AC136" s="392">
        <f t="shared" si="127"/>
        <v>0</v>
      </c>
      <c r="AD136" s="392">
        <f t="shared" si="128"/>
        <v>0</v>
      </c>
      <c r="AE136" s="392">
        <f t="shared" si="129"/>
        <v>0</v>
      </c>
      <c r="AF136" s="373">
        <f t="shared" si="130"/>
        <v>0</v>
      </c>
    </row>
    <row r="137" spans="1:32">
      <c r="A137" s="394"/>
      <c r="B137" s="395"/>
      <c r="C137" s="427"/>
      <c r="D137" s="431"/>
      <c r="E137" s="433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  <c r="P137" s="398"/>
      <c r="Q137" s="398"/>
      <c r="R137" s="399"/>
      <c r="S137" s="327"/>
      <c r="T137" s="398"/>
      <c r="U137" s="398"/>
      <c r="V137" s="398"/>
      <c r="W137" s="398"/>
      <c r="X137" s="398"/>
      <c r="Y137" s="398"/>
      <c r="Z137" s="398"/>
      <c r="AA137" s="398"/>
      <c r="AB137" s="398"/>
      <c r="AC137" s="398"/>
      <c r="AD137" s="398"/>
      <c r="AE137" s="398"/>
      <c r="AF137" s="399"/>
    </row>
    <row r="138" spans="1:32">
      <c r="A138" s="394" t="s">
        <v>201</v>
      </c>
      <c r="B138" s="395"/>
      <c r="C138" s="427"/>
      <c r="D138" s="431"/>
      <c r="E138" s="433"/>
      <c r="F138" s="392">
        <f t="shared" ref="F138:R138" si="131">SUM(F127:F137)</f>
        <v>0</v>
      </c>
      <c r="G138" s="392">
        <f t="shared" si="131"/>
        <v>0</v>
      </c>
      <c r="H138" s="392">
        <f t="shared" si="131"/>
        <v>0</v>
      </c>
      <c r="I138" s="392">
        <f t="shared" si="131"/>
        <v>0</v>
      </c>
      <c r="J138" s="392">
        <f t="shared" si="131"/>
        <v>0</v>
      </c>
      <c r="K138" s="392">
        <f t="shared" si="131"/>
        <v>0</v>
      </c>
      <c r="L138" s="392">
        <f t="shared" si="131"/>
        <v>0</v>
      </c>
      <c r="M138" s="392">
        <f t="shared" si="131"/>
        <v>0</v>
      </c>
      <c r="N138" s="392">
        <f t="shared" si="131"/>
        <v>0</v>
      </c>
      <c r="O138" s="392">
        <f t="shared" si="131"/>
        <v>0</v>
      </c>
      <c r="P138" s="392">
        <f t="shared" si="131"/>
        <v>0</v>
      </c>
      <c r="Q138" s="392">
        <f t="shared" si="131"/>
        <v>0</v>
      </c>
      <c r="R138" s="400">
        <f t="shared" si="131"/>
        <v>0</v>
      </c>
      <c r="S138" s="327"/>
      <c r="T138" s="392">
        <f t="shared" ref="T138:AF138" si="132">SUM(T127:T137)</f>
        <v>0</v>
      </c>
      <c r="U138" s="392">
        <f t="shared" si="132"/>
        <v>0</v>
      </c>
      <c r="V138" s="392">
        <f t="shared" si="132"/>
        <v>0</v>
      </c>
      <c r="W138" s="392">
        <f t="shared" si="132"/>
        <v>0</v>
      </c>
      <c r="X138" s="392">
        <f t="shared" si="132"/>
        <v>0</v>
      </c>
      <c r="Y138" s="392">
        <f t="shared" si="132"/>
        <v>0</v>
      </c>
      <c r="Z138" s="392">
        <f t="shared" si="132"/>
        <v>0</v>
      </c>
      <c r="AA138" s="392">
        <f t="shared" si="132"/>
        <v>0</v>
      </c>
      <c r="AB138" s="392">
        <f t="shared" si="132"/>
        <v>0</v>
      </c>
      <c r="AC138" s="392">
        <f t="shared" si="132"/>
        <v>0</v>
      </c>
      <c r="AD138" s="392">
        <f t="shared" si="132"/>
        <v>0</v>
      </c>
      <c r="AE138" s="392">
        <f t="shared" si="132"/>
        <v>0</v>
      </c>
      <c r="AF138" s="400">
        <f t="shared" si="132"/>
        <v>0</v>
      </c>
    </row>
    <row r="139" spans="1:32">
      <c r="A139" s="394"/>
      <c r="B139" s="395"/>
      <c r="C139" s="427"/>
      <c r="D139" s="431"/>
      <c r="E139" s="433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400"/>
      <c r="S139" s="327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400"/>
    </row>
    <row r="140" spans="1:32">
      <c r="A140" s="390" t="s">
        <v>137</v>
      </c>
      <c r="B140" s="391"/>
      <c r="C140" s="434"/>
      <c r="D140" s="866"/>
      <c r="E140" s="433"/>
      <c r="F140" s="392"/>
      <c r="G140" s="392"/>
      <c r="H140" s="392"/>
      <c r="I140" s="392"/>
      <c r="J140" s="392"/>
      <c r="K140" s="392"/>
      <c r="L140" s="393"/>
      <c r="M140" s="393"/>
      <c r="N140" s="393"/>
      <c r="O140" s="393"/>
      <c r="P140" s="393"/>
      <c r="Q140" s="393"/>
      <c r="R140" s="373"/>
      <c r="S140" s="327"/>
      <c r="T140" s="392"/>
      <c r="U140" s="392"/>
      <c r="V140" s="392"/>
      <c r="W140" s="392"/>
      <c r="X140" s="392"/>
      <c r="Y140" s="392"/>
      <c r="Z140" s="393"/>
      <c r="AA140" s="393"/>
      <c r="AB140" s="393"/>
      <c r="AC140" s="393"/>
      <c r="AD140" s="393"/>
      <c r="AE140" s="393"/>
      <c r="AF140" s="373"/>
    </row>
    <row r="141" spans="1:32">
      <c r="A141" s="328" t="s">
        <v>500</v>
      </c>
      <c r="B141" s="361"/>
      <c r="C141" s="427"/>
      <c r="D141" s="431"/>
      <c r="E141" s="433"/>
      <c r="F141" s="392">
        <f t="shared" ref="F141:Q153" si="133">+$C141/12</f>
        <v>0</v>
      </c>
      <c r="G141" s="392">
        <f t="shared" si="133"/>
        <v>0</v>
      </c>
      <c r="H141" s="392">
        <f t="shared" si="133"/>
        <v>0</v>
      </c>
      <c r="I141" s="392">
        <f t="shared" si="133"/>
        <v>0</v>
      </c>
      <c r="J141" s="392">
        <f t="shared" si="133"/>
        <v>0</v>
      </c>
      <c r="K141" s="392">
        <f t="shared" si="133"/>
        <v>0</v>
      </c>
      <c r="L141" s="392">
        <f t="shared" si="133"/>
        <v>0</v>
      </c>
      <c r="M141" s="392">
        <f t="shared" si="133"/>
        <v>0</v>
      </c>
      <c r="N141" s="392">
        <f t="shared" si="133"/>
        <v>0</v>
      </c>
      <c r="O141" s="392">
        <f t="shared" si="133"/>
        <v>0</v>
      </c>
      <c r="P141" s="392">
        <f t="shared" si="133"/>
        <v>0</v>
      </c>
      <c r="Q141" s="392">
        <f t="shared" si="133"/>
        <v>0</v>
      </c>
      <c r="R141" s="373">
        <f>SUM(F141:Q141)</f>
        <v>0</v>
      </c>
      <c r="S141" s="327"/>
      <c r="T141" s="392">
        <f t="shared" ref="T141:T153" si="134">+F141*(1+$T$96)</f>
        <v>0</v>
      </c>
      <c r="U141" s="392">
        <f t="shared" ref="U141:U153" si="135">+G141*(1+$T$96)</f>
        <v>0</v>
      </c>
      <c r="V141" s="392">
        <f t="shared" ref="V141:V153" si="136">+H141*(1+$T$96)</f>
        <v>0</v>
      </c>
      <c r="W141" s="392">
        <f t="shared" ref="W141:W153" si="137">+I141*(1+$T$96)</f>
        <v>0</v>
      </c>
      <c r="X141" s="392">
        <f t="shared" ref="X141:X153" si="138">+J141*(1+$T$96)</f>
        <v>0</v>
      </c>
      <c r="Y141" s="392">
        <f t="shared" ref="Y141:Y153" si="139">+K141*(1+$T$96)</f>
        <v>0</v>
      </c>
      <c r="Z141" s="392">
        <f t="shared" ref="Z141:Z153" si="140">+L141*(1+$T$96)</f>
        <v>0</v>
      </c>
      <c r="AA141" s="392">
        <f t="shared" ref="AA141:AA153" si="141">+M141*(1+$T$96)</f>
        <v>0</v>
      </c>
      <c r="AB141" s="392">
        <f t="shared" ref="AB141:AB153" si="142">+N141*(1+$T$96)</f>
        <v>0</v>
      </c>
      <c r="AC141" s="392">
        <f t="shared" ref="AC141:AC153" si="143">+O141*(1+$T$96)</f>
        <v>0</v>
      </c>
      <c r="AD141" s="392">
        <f t="shared" ref="AD141:AD153" si="144">+P141*(1+$T$96)</f>
        <v>0</v>
      </c>
      <c r="AE141" s="392">
        <f t="shared" ref="AE141:AE153" si="145">+Q141*(1+$T$96)</f>
        <v>0</v>
      </c>
      <c r="AF141" s="373">
        <f>SUM(T141:AE141)</f>
        <v>0</v>
      </c>
    </row>
    <row r="142" spans="1:32">
      <c r="A142" s="361"/>
      <c r="B142" s="361"/>
      <c r="C142" s="427"/>
      <c r="D142" s="431"/>
      <c r="E142" s="433"/>
      <c r="F142" s="392">
        <f t="shared" si="133"/>
        <v>0</v>
      </c>
      <c r="G142" s="392">
        <f t="shared" si="133"/>
        <v>0</v>
      </c>
      <c r="H142" s="392">
        <f t="shared" si="133"/>
        <v>0</v>
      </c>
      <c r="I142" s="392">
        <f t="shared" si="133"/>
        <v>0</v>
      </c>
      <c r="J142" s="392">
        <f t="shared" si="133"/>
        <v>0</v>
      </c>
      <c r="K142" s="392">
        <f t="shared" si="133"/>
        <v>0</v>
      </c>
      <c r="L142" s="392">
        <f t="shared" si="133"/>
        <v>0</v>
      </c>
      <c r="M142" s="392">
        <f t="shared" si="133"/>
        <v>0</v>
      </c>
      <c r="N142" s="392">
        <f t="shared" si="133"/>
        <v>0</v>
      </c>
      <c r="O142" s="392">
        <f t="shared" si="133"/>
        <v>0</v>
      </c>
      <c r="P142" s="392">
        <f t="shared" si="133"/>
        <v>0</v>
      </c>
      <c r="Q142" s="392">
        <f t="shared" si="133"/>
        <v>0</v>
      </c>
      <c r="R142" s="373">
        <f>SUM(F142:Q142)</f>
        <v>0</v>
      </c>
      <c r="S142" s="327"/>
      <c r="T142" s="392">
        <f t="shared" si="134"/>
        <v>0</v>
      </c>
      <c r="U142" s="392">
        <f t="shared" si="135"/>
        <v>0</v>
      </c>
      <c r="V142" s="392">
        <f t="shared" si="136"/>
        <v>0</v>
      </c>
      <c r="W142" s="392">
        <f t="shared" si="137"/>
        <v>0</v>
      </c>
      <c r="X142" s="392">
        <f t="shared" si="138"/>
        <v>0</v>
      </c>
      <c r="Y142" s="392">
        <f t="shared" si="139"/>
        <v>0</v>
      </c>
      <c r="Z142" s="392">
        <f t="shared" si="140"/>
        <v>0</v>
      </c>
      <c r="AA142" s="392">
        <f t="shared" si="141"/>
        <v>0</v>
      </c>
      <c r="AB142" s="392">
        <f t="shared" si="142"/>
        <v>0</v>
      </c>
      <c r="AC142" s="392">
        <f t="shared" si="143"/>
        <v>0</v>
      </c>
      <c r="AD142" s="392">
        <f t="shared" si="144"/>
        <v>0</v>
      </c>
      <c r="AE142" s="392">
        <f t="shared" si="145"/>
        <v>0</v>
      </c>
      <c r="AF142" s="373">
        <f>SUM(T142:AE142)</f>
        <v>0</v>
      </c>
    </row>
    <row r="143" spans="1:32">
      <c r="A143" s="361"/>
      <c r="B143" s="361"/>
      <c r="C143" s="427"/>
      <c r="D143" s="431"/>
      <c r="E143" s="433"/>
      <c r="F143" s="392">
        <f t="shared" si="133"/>
        <v>0</v>
      </c>
      <c r="G143" s="392">
        <f t="shared" si="133"/>
        <v>0</v>
      </c>
      <c r="H143" s="392">
        <f t="shared" si="133"/>
        <v>0</v>
      </c>
      <c r="I143" s="392">
        <f t="shared" si="133"/>
        <v>0</v>
      </c>
      <c r="J143" s="392">
        <f t="shared" si="133"/>
        <v>0</v>
      </c>
      <c r="K143" s="392">
        <f t="shared" si="133"/>
        <v>0</v>
      </c>
      <c r="L143" s="392">
        <f t="shared" si="133"/>
        <v>0</v>
      </c>
      <c r="M143" s="392">
        <f t="shared" si="133"/>
        <v>0</v>
      </c>
      <c r="N143" s="392">
        <f t="shared" si="133"/>
        <v>0</v>
      </c>
      <c r="O143" s="392">
        <f t="shared" si="133"/>
        <v>0</v>
      </c>
      <c r="P143" s="392">
        <f t="shared" si="133"/>
        <v>0</v>
      </c>
      <c r="Q143" s="392">
        <f t="shared" si="133"/>
        <v>0</v>
      </c>
      <c r="R143" s="373">
        <f t="shared" ref="R143:R153" si="146">SUM(F143:Q143)</f>
        <v>0</v>
      </c>
      <c r="S143" s="327"/>
      <c r="T143" s="392">
        <f t="shared" si="134"/>
        <v>0</v>
      </c>
      <c r="U143" s="392">
        <f t="shared" si="135"/>
        <v>0</v>
      </c>
      <c r="V143" s="392">
        <f t="shared" si="136"/>
        <v>0</v>
      </c>
      <c r="W143" s="392">
        <f t="shared" si="137"/>
        <v>0</v>
      </c>
      <c r="X143" s="392">
        <f t="shared" si="138"/>
        <v>0</v>
      </c>
      <c r="Y143" s="392">
        <f t="shared" si="139"/>
        <v>0</v>
      </c>
      <c r="Z143" s="392">
        <f t="shared" si="140"/>
        <v>0</v>
      </c>
      <c r="AA143" s="392">
        <f t="shared" si="141"/>
        <v>0</v>
      </c>
      <c r="AB143" s="392">
        <f t="shared" si="142"/>
        <v>0</v>
      </c>
      <c r="AC143" s="392">
        <f t="shared" si="143"/>
        <v>0</v>
      </c>
      <c r="AD143" s="392">
        <f t="shared" si="144"/>
        <v>0</v>
      </c>
      <c r="AE143" s="392">
        <f t="shared" si="145"/>
        <v>0</v>
      </c>
      <c r="AF143" s="373">
        <f t="shared" ref="AF143:AF153" si="147">SUM(T143:AE143)</f>
        <v>0</v>
      </c>
    </row>
    <row r="144" spans="1:32">
      <c r="A144" s="361"/>
      <c r="B144" s="361"/>
      <c r="C144" s="427"/>
      <c r="D144" s="427"/>
      <c r="E144" s="433"/>
      <c r="F144" s="392">
        <f t="shared" si="133"/>
        <v>0</v>
      </c>
      <c r="G144" s="392">
        <f t="shared" si="133"/>
        <v>0</v>
      </c>
      <c r="H144" s="392">
        <f t="shared" si="133"/>
        <v>0</v>
      </c>
      <c r="I144" s="392">
        <f t="shared" si="133"/>
        <v>0</v>
      </c>
      <c r="J144" s="392">
        <f t="shared" si="133"/>
        <v>0</v>
      </c>
      <c r="K144" s="392">
        <f t="shared" si="133"/>
        <v>0</v>
      </c>
      <c r="L144" s="392">
        <f t="shared" si="133"/>
        <v>0</v>
      </c>
      <c r="M144" s="392">
        <f t="shared" si="133"/>
        <v>0</v>
      </c>
      <c r="N144" s="392">
        <f t="shared" si="133"/>
        <v>0</v>
      </c>
      <c r="O144" s="392">
        <f t="shared" si="133"/>
        <v>0</v>
      </c>
      <c r="P144" s="392">
        <f t="shared" si="133"/>
        <v>0</v>
      </c>
      <c r="Q144" s="392">
        <f t="shared" si="133"/>
        <v>0</v>
      </c>
      <c r="R144" s="373">
        <f t="shared" si="146"/>
        <v>0</v>
      </c>
      <c r="S144" s="327"/>
      <c r="T144" s="392">
        <f t="shared" si="134"/>
        <v>0</v>
      </c>
      <c r="U144" s="392">
        <f t="shared" si="135"/>
        <v>0</v>
      </c>
      <c r="V144" s="392">
        <f t="shared" si="136"/>
        <v>0</v>
      </c>
      <c r="W144" s="392">
        <f t="shared" si="137"/>
        <v>0</v>
      </c>
      <c r="X144" s="392">
        <f t="shared" si="138"/>
        <v>0</v>
      </c>
      <c r="Y144" s="392">
        <f t="shared" si="139"/>
        <v>0</v>
      </c>
      <c r="Z144" s="392">
        <f t="shared" si="140"/>
        <v>0</v>
      </c>
      <c r="AA144" s="392">
        <f t="shared" si="141"/>
        <v>0</v>
      </c>
      <c r="AB144" s="392">
        <f t="shared" si="142"/>
        <v>0</v>
      </c>
      <c r="AC144" s="392">
        <f t="shared" si="143"/>
        <v>0</v>
      </c>
      <c r="AD144" s="392">
        <f t="shared" si="144"/>
        <v>0</v>
      </c>
      <c r="AE144" s="392">
        <f t="shared" si="145"/>
        <v>0</v>
      </c>
      <c r="AF144" s="373">
        <f t="shared" si="147"/>
        <v>0</v>
      </c>
    </row>
    <row r="145" spans="1:32">
      <c r="A145" s="394"/>
      <c r="B145" s="395"/>
      <c r="C145" s="427"/>
      <c r="D145" s="427"/>
      <c r="E145" s="433"/>
      <c r="F145" s="392">
        <f t="shared" si="133"/>
        <v>0</v>
      </c>
      <c r="G145" s="392">
        <f t="shared" si="133"/>
        <v>0</v>
      </c>
      <c r="H145" s="392">
        <f t="shared" si="133"/>
        <v>0</v>
      </c>
      <c r="I145" s="392">
        <f t="shared" si="133"/>
        <v>0</v>
      </c>
      <c r="J145" s="392">
        <f t="shared" si="133"/>
        <v>0</v>
      </c>
      <c r="K145" s="392">
        <f t="shared" si="133"/>
        <v>0</v>
      </c>
      <c r="L145" s="392">
        <f t="shared" si="133"/>
        <v>0</v>
      </c>
      <c r="M145" s="392">
        <f t="shared" si="133"/>
        <v>0</v>
      </c>
      <c r="N145" s="392">
        <f t="shared" si="133"/>
        <v>0</v>
      </c>
      <c r="O145" s="392">
        <f t="shared" si="133"/>
        <v>0</v>
      </c>
      <c r="P145" s="392">
        <f t="shared" si="133"/>
        <v>0</v>
      </c>
      <c r="Q145" s="392">
        <f t="shared" si="133"/>
        <v>0</v>
      </c>
      <c r="R145" s="373">
        <f t="shared" si="146"/>
        <v>0</v>
      </c>
      <c r="S145" s="327"/>
      <c r="T145" s="392">
        <f t="shared" si="134"/>
        <v>0</v>
      </c>
      <c r="U145" s="392">
        <f t="shared" si="135"/>
        <v>0</v>
      </c>
      <c r="V145" s="392">
        <f t="shared" si="136"/>
        <v>0</v>
      </c>
      <c r="W145" s="392">
        <f t="shared" si="137"/>
        <v>0</v>
      </c>
      <c r="X145" s="392">
        <f t="shared" si="138"/>
        <v>0</v>
      </c>
      <c r="Y145" s="392">
        <f t="shared" si="139"/>
        <v>0</v>
      </c>
      <c r="Z145" s="392">
        <f t="shared" si="140"/>
        <v>0</v>
      </c>
      <c r="AA145" s="392">
        <f t="shared" si="141"/>
        <v>0</v>
      </c>
      <c r="AB145" s="392">
        <f t="shared" si="142"/>
        <v>0</v>
      </c>
      <c r="AC145" s="392">
        <f t="shared" si="143"/>
        <v>0</v>
      </c>
      <c r="AD145" s="392">
        <f t="shared" si="144"/>
        <v>0</v>
      </c>
      <c r="AE145" s="392">
        <f t="shared" si="145"/>
        <v>0</v>
      </c>
      <c r="AF145" s="373">
        <f t="shared" si="147"/>
        <v>0</v>
      </c>
    </row>
    <row r="146" spans="1:32">
      <c r="A146" s="394"/>
      <c r="B146" s="395"/>
      <c r="C146" s="427"/>
      <c r="D146" s="427"/>
      <c r="E146" s="433"/>
      <c r="F146" s="392">
        <f t="shared" si="133"/>
        <v>0</v>
      </c>
      <c r="G146" s="392">
        <f t="shared" si="133"/>
        <v>0</v>
      </c>
      <c r="H146" s="392">
        <f t="shared" si="133"/>
        <v>0</v>
      </c>
      <c r="I146" s="392">
        <f t="shared" si="133"/>
        <v>0</v>
      </c>
      <c r="J146" s="392">
        <f t="shared" si="133"/>
        <v>0</v>
      </c>
      <c r="K146" s="392">
        <f t="shared" si="133"/>
        <v>0</v>
      </c>
      <c r="L146" s="392">
        <f t="shared" si="133"/>
        <v>0</v>
      </c>
      <c r="M146" s="392">
        <f t="shared" si="133"/>
        <v>0</v>
      </c>
      <c r="N146" s="392">
        <f t="shared" si="133"/>
        <v>0</v>
      </c>
      <c r="O146" s="392">
        <f t="shared" si="133"/>
        <v>0</v>
      </c>
      <c r="P146" s="392">
        <f t="shared" si="133"/>
        <v>0</v>
      </c>
      <c r="Q146" s="392">
        <f t="shared" si="133"/>
        <v>0</v>
      </c>
      <c r="R146" s="373">
        <f t="shared" si="146"/>
        <v>0</v>
      </c>
      <c r="S146" s="327"/>
      <c r="T146" s="392">
        <f t="shared" si="134"/>
        <v>0</v>
      </c>
      <c r="U146" s="392">
        <f t="shared" si="135"/>
        <v>0</v>
      </c>
      <c r="V146" s="392">
        <f t="shared" si="136"/>
        <v>0</v>
      </c>
      <c r="W146" s="392">
        <f t="shared" si="137"/>
        <v>0</v>
      </c>
      <c r="X146" s="392">
        <f t="shared" si="138"/>
        <v>0</v>
      </c>
      <c r="Y146" s="392">
        <f t="shared" si="139"/>
        <v>0</v>
      </c>
      <c r="Z146" s="392">
        <f t="shared" si="140"/>
        <v>0</v>
      </c>
      <c r="AA146" s="392">
        <f t="shared" si="141"/>
        <v>0</v>
      </c>
      <c r="AB146" s="392">
        <f t="shared" si="142"/>
        <v>0</v>
      </c>
      <c r="AC146" s="392">
        <f t="shared" si="143"/>
        <v>0</v>
      </c>
      <c r="AD146" s="392">
        <f t="shared" si="144"/>
        <v>0</v>
      </c>
      <c r="AE146" s="392">
        <f t="shared" si="145"/>
        <v>0</v>
      </c>
      <c r="AF146" s="373">
        <f t="shared" si="147"/>
        <v>0</v>
      </c>
    </row>
    <row r="147" spans="1:32">
      <c r="A147" s="394"/>
      <c r="B147" s="395"/>
      <c r="C147" s="427"/>
      <c r="D147" s="427"/>
      <c r="E147" s="433"/>
      <c r="F147" s="392">
        <f t="shared" si="133"/>
        <v>0</v>
      </c>
      <c r="G147" s="392">
        <f t="shared" si="133"/>
        <v>0</v>
      </c>
      <c r="H147" s="392">
        <f t="shared" si="133"/>
        <v>0</v>
      </c>
      <c r="I147" s="392">
        <f t="shared" si="133"/>
        <v>0</v>
      </c>
      <c r="J147" s="392">
        <f t="shared" si="133"/>
        <v>0</v>
      </c>
      <c r="K147" s="392">
        <f t="shared" si="133"/>
        <v>0</v>
      </c>
      <c r="L147" s="392">
        <f t="shared" si="133"/>
        <v>0</v>
      </c>
      <c r="M147" s="392">
        <f t="shared" si="133"/>
        <v>0</v>
      </c>
      <c r="N147" s="392">
        <f t="shared" si="133"/>
        <v>0</v>
      </c>
      <c r="O147" s="392">
        <f t="shared" si="133"/>
        <v>0</v>
      </c>
      <c r="P147" s="392">
        <f t="shared" si="133"/>
        <v>0</v>
      </c>
      <c r="Q147" s="392">
        <f t="shared" si="133"/>
        <v>0</v>
      </c>
      <c r="R147" s="373">
        <f t="shared" si="146"/>
        <v>0</v>
      </c>
      <c r="S147" s="327"/>
      <c r="T147" s="392">
        <f t="shared" si="134"/>
        <v>0</v>
      </c>
      <c r="U147" s="392">
        <f t="shared" si="135"/>
        <v>0</v>
      </c>
      <c r="V147" s="392">
        <f t="shared" si="136"/>
        <v>0</v>
      </c>
      <c r="W147" s="392">
        <f t="shared" si="137"/>
        <v>0</v>
      </c>
      <c r="X147" s="392">
        <f t="shared" si="138"/>
        <v>0</v>
      </c>
      <c r="Y147" s="392">
        <f t="shared" si="139"/>
        <v>0</v>
      </c>
      <c r="Z147" s="392">
        <f t="shared" si="140"/>
        <v>0</v>
      </c>
      <c r="AA147" s="392">
        <f t="shared" si="141"/>
        <v>0</v>
      </c>
      <c r="AB147" s="392">
        <f t="shared" si="142"/>
        <v>0</v>
      </c>
      <c r="AC147" s="392">
        <f t="shared" si="143"/>
        <v>0</v>
      </c>
      <c r="AD147" s="392">
        <f t="shared" si="144"/>
        <v>0</v>
      </c>
      <c r="AE147" s="392">
        <f t="shared" si="145"/>
        <v>0</v>
      </c>
      <c r="AF147" s="373">
        <f t="shared" si="147"/>
        <v>0</v>
      </c>
    </row>
    <row r="148" spans="1:32">
      <c r="A148" s="394"/>
      <c r="B148" s="395"/>
      <c r="C148" s="427"/>
      <c r="D148" s="427"/>
      <c r="E148" s="433"/>
      <c r="F148" s="392">
        <f t="shared" si="133"/>
        <v>0</v>
      </c>
      <c r="G148" s="392">
        <f t="shared" si="133"/>
        <v>0</v>
      </c>
      <c r="H148" s="392">
        <f t="shared" si="133"/>
        <v>0</v>
      </c>
      <c r="I148" s="392">
        <f t="shared" si="133"/>
        <v>0</v>
      </c>
      <c r="J148" s="392">
        <f t="shared" si="133"/>
        <v>0</v>
      </c>
      <c r="K148" s="392">
        <f t="shared" si="133"/>
        <v>0</v>
      </c>
      <c r="L148" s="392">
        <f t="shared" si="133"/>
        <v>0</v>
      </c>
      <c r="M148" s="392">
        <f t="shared" si="133"/>
        <v>0</v>
      </c>
      <c r="N148" s="392">
        <f t="shared" si="133"/>
        <v>0</v>
      </c>
      <c r="O148" s="392">
        <f t="shared" si="133"/>
        <v>0</v>
      </c>
      <c r="P148" s="392">
        <f t="shared" si="133"/>
        <v>0</v>
      </c>
      <c r="Q148" s="392">
        <f t="shared" si="133"/>
        <v>0</v>
      </c>
      <c r="R148" s="375">
        <f t="shared" si="146"/>
        <v>0</v>
      </c>
      <c r="S148" s="327"/>
      <c r="T148" s="392">
        <f t="shared" si="134"/>
        <v>0</v>
      </c>
      <c r="U148" s="392">
        <f t="shared" si="135"/>
        <v>0</v>
      </c>
      <c r="V148" s="392">
        <f t="shared" si="136"/>
        <v>0</v>
      </c>
      <c r="W148" s="392">
        <f t="shared" si="137"/>
        <v>0</v>
      </c>
      <c r="X148" s="392">
        <f t="shared" si="138"/>
        <v>0</v>
      </c>
      <c r="Y148" s="392">
        <f t="shared" si="139"/>
        <v>0</v>
      </c>
      <c r="Z148" s="392">
        <f t="shared" si="140"/>
        <v>0</v>
      </c>
      <c r="AA148" s="392">
        <f t="shared" si="141"/>
        <v>0</v>
      </c>
      <c r="AB148" s="392">
        <f t="shared" si="142"/>
        <v>0</v>
      </c>
      <c r="AC148" s="392">
        <f t="shared" si="143"/>
        <v>0</v>
      </c>
      <c r="AD148" s="392">
        <f t="shared" si="144"/>
        <v>0</v>
      </c>
      <c r="AE148" s="392">
        <f t="shared" si="145"/>
        <v>0</v>
      </c>
      <c r="AF148" s="375">
        <f t="shared" si="147"/>
        <v>0</v>
      </c>
    </row>
    <row r="149" spans="1:32">
      <c r="A149" s="394"/>
      <c r="B149" s="395"/>
      <c r="C149" s="427"/>
      <c r="D149" s="427"/>
      <c r="E149" s="433"/>
      <c r="F149" s="392">
        <f t="shared" si="133"/>
        <v>0</v>
      </c>
      <c r="G149" s="392">
        <f t="shared" si="133"/>
        <v>0</v>
      </c>
      <c r="H149" s="392">
        <f t="shared" si="133"/>
        <v>0</v>
      </c>
      <c r="I149" s="392">
        <f t="shared" si="133"/>
        <v>0</v>
      </c>
      <c r="J149" s="392">
        <f t="shared" si="133"/>
        <v>0</v>
      </c>
      <c r="K149" s="392">
        <f t="shared" si="133"/>
        <v>0</v>
      </c>
      <c r="L149" s="392">
        <f t="shared" si="133"/>
        <v>0</v>
      </c>
      <c r="M149" s="392">
        <f t="shared" si="133"/>
        <v>0</v>
      </c>
      <c r="N149" s="392">
        <f t="shared" si="133"/>
        <v>0</v>
      </c>
      <c r="O149" s="392">
        <f t="shared" si="133"/>
        <v>0</v>
      </c>
      <c r="P149" s="392">
        <f t="shared" si="133"/>
        <v>0</v>
      </c>
      <c r="Q149" s="392">
        <f t="shared" si="133"/>
        <v>0</v>
      </c>
      <c r="R149" s="375">
        <f t="shared" si="146"/>
        <v>0</v>
      </c>
      <c r="S149" s="327"/>
      <c r="T149" s="392">
        <f t="shared" si="134"/>
        <v>0</v>
      </c>
      <c r="U149" s="392">
        <f t="shared" si="135"/>
        <v>0</v>
      </c>
      <c r="V149" s="392">
        <f t="shared" si="136"/>
        <v>0</v>
      </c>
      <c r="W149" s="392">
        <f t="shared" si="137"/>
        <v>0</v>
      </c>
      <c r="X149" s="392">
        <f t="shared" si="138"/>
        <v>0</v>
      </c>
      <c r="Y149" s="392">
        <f t="shared" si="139"/>
        <v>0</v>
      </c>
      <c r="Z149" s="392">
        <f t="shared" si="140"/>
        <v>0</v>
      </c>
      <c r="AA149" s="392">
        <f t="shared" si="141"/>
        <v>0</v>
      </c>
      <c r="AB149" s="392">
        <f t="shared" si="142"/>
        <v>0</v>
      </c>
      <c r="AC149" s="392">
        <f t="shared" si="143"/>
        <v>0</v>
      </c>
      <c r="AD149" s="392">
        <f t="shared" si="144"/>
        <v>0</v>
      </c>
      <c r="AE149" s="392">
        <f t="shared" si="145"/>
        <v>0</v>
      </c>
      <c r="AF149" s="375">
        <f t="shared" si="147"/>
        <v>0</v>
      </c>
    </row>
    <row r="150" spans="1:32">
      <c r="A150" s="394"/>
      <c r="B150" s="395"/>
      <c r="C150" s="427"/>
      <c r="D150" s="427"/>
      <c r="E150" s="433"/>
      <c r="F150" s="392">
        <f t="shared" si="133"/>
        <v>0</v>
      </c>
      <c r="G150" s="392">
        <f t="shared" si="133"/>
        <v>0</v>
      </c>
      <c r="H150" s="392">
        <f t="shared" si="133"/>
        <v>0</v>
      </c>
      <c r="I150" s="392">
        <f t="shared" si="133"/>
        <v>0</v>
      </c>
      <c r="J150" s="392">
        <f t="shared" si="133"/>
        <v>0</v>
      </c>
      <c r="K150" s="392">
        <f t="shared" si="133"/>
        <v>0</v>
      </c>
      <c r="L150" s="392">
        <f t="shared" si="133"/>
        <v>0</v>
      </c>
      <c r="M150" s="392">
        <f t="shared" si="133"/>
        <v>0</v>
      </c>
      <c r="N150" s="392">
        <f t="shared" si="133"/>
        <v>0</v>
      </c>
      <c r="O150" s="392">
        <f t="shared" si="133"/>
        <v>0</v>
      </c>
      <c r="P150" s="392">
        <f t="shared" si="133"/>
        <v>0</v>
      </c>
      <c r="Q150" s="392">
        <f t="shared" si="133"/>
        <v>0</v>
      </c>
      <c r="R150" s="375">
        <f t="shared" si="146"/>
        <v>0</v>
      </c>
      <c r="S150" s="327"/>
      <c r="T150" s="392">
        <f t="shared" si="134"/>
        <v>0</v>
      </c>
      <c r="U150" s="392">
        <f t="shared" si="135"/>
        <v>0</v>
      </c>
      <c r="V150" s="392">
        <f t="shared" si="136"/>
        <v>0</v>
      </c>
      <c r="W150" s="392">
        <f t="shared" si="137"/>
        <v>0</v>
      </c>
      <c r="X150" s="392">
        <f t="shared" si="138"/>
        <v>0</v>
      </c>
      <c r="Y150" s="392">
        <f t="shared" si="139"/>
        <v>0</v>
      </c>
      <c r="Z150" s="392">
        <f t="shared" si="140"/>
        <v>0</v>
      </c>
      <c r="AA150" s="392">
        <f t="shared" si="141"/>
        <v>0</v>
      </c>
      <c r="AB150" s="392">
        <f t="shared" si="142"/>
        <v>0</v>
      </c>
      <c r="AC150" s="392">
        <f t="shared" si="143"/>
        <v>0</v>
      </c>
      <c r="AD150" s="392">
        <f t="shared" si="144"/>
        <v>0</v>
      </c>
      <c r="AE150" s="392">
        <f t="shared" si="145"/>
        <v>0</v>
      </c>
      <c r="AF150" s="375">
        <f t="shared" si="147"/>
        <v>0</v>
      </c>
    </row>
    <row r="151" spans="1:32">
      <c r="A151" s="394"/>
      <c r="B151" s="395"/>
      <c r="C151" s="427"/>
      <c r="D151" s="427"/>
      <c r="E151" s="433"/>
      <c r="F151" s="392">
        <f t="shared" si="133"/>
        <v>0</v>
      </c>
      <c r="G151" s="392">
        <f t="shared" si="133"/>
        <v>0</v>
      </c>
      <c r="H151" s="392">
        <f t="shared" si="133"/>
        <v>0</v>
      </c>
      <c r="I151" s="392">
        <f t="shared" si="133"/>
        <v>0</v>
      </c>
      <c r="J151" s="392">
        <f t="shared" si="133"/>
        <v>0</v>
      </c>
      <c r="K151" s="392">
        <f t="shared" si="133"/>
        <v>0</v>
      </c>
      <c r="L151" s="392">
        <f t="shared" si="133"/>
        <v>0</v>
      </c>
      <c r="M151" s="392">
        <f t="shared" si="133"/>
        <v>0</v>
      </c>
      <c r="N151" s="392">
        <f t="shared" si="133"/>
        <v>0</v>
      </c>
      <c r="O151" s="392">
        <f t="shared" si="133"/>
        <v>0</v>
      </c>
      <c r="P151" s="392">
        <f t="shared" si="133"/>
        <v>0</v>
      </c>
      <c r="Q151" s="392">
        <f t="shared" si="133"/>
        <v>0</v>
      </c>
      <c r="R151" s="375">
        <f t="shared" si="146"/>
        <v>0</v>
      </c>
      <c r="S151" s="327"/>
      <c r="T151" s="392">
        <f t="shared" si="134"/>
        <v>0</v>
      </c>
      <c r="U151" s="392">
        <f t="shared" si="135"/>
        <v>0</v>
      </c>
      <c r="V151" s="392">
        <f t="shared" si="136"/>
        <v>0</v>
      </c>
      <c r="W151" s="392">
        <f t="shared" si="137"/>
        <v>0</v>
      </c>
      <c r="X151" s="392">
        <f t="shared" si="138"/>
        <v>0</v>
      </c>
      <c r="Y151" s="392">
        <f t="shared" si="139"/>
        <v>0</v>
      </c>
      <c r="Z151" s="392">
        <f t="shared" si="140"/>
        <v>0</v>
      </c>
      <c r="AA151" s="392">
        <f t="shared" si="141"/>
        <v>0</v>
      </c>
      <c r="AB151" s="392">
        <f t="shared" si="142"/>
        <v>0</v>
      </c>
      <c r="AC151" s="392">
        <f t="shared" si="143"/>
        <v>0</v>
      </c>
      <c r="AD151" s="392">
        <f t="shared" si="144"/>
        <v>0</v>
      </c>
      <c r="AE151" s="392">
        <f t="shared" si="145"/>
        <v>0</v>
      </c>
      <c r="AF151" s="375">
        <f t="shared" si="147"/>
        <v>0</v>
      </c>
    </row>
    <row r="152" spans="1:32">
      <c r="A152" s="394"/>
      <c r="B152" s="395"/>
      <c r="C152" s="427"/>
      <c r="D152" s="427"/>
      <c r="E152" s="433"/>
      <c r="F152" s="392">
        <f t="shared" si="133"/>
        <v>0</v>
      </c>
      <c r="G152" s="392">
        <f t="shared" si="133"/>
        <v>0</v>
      </c>
      <c r="H152" s="392">
        <f t="shared" si="133"/>
        <v>0</v>
      </c>
      <c r="I152" s="392">
        <f t="shared" si="133"/>
        <v>0</v>
      </c>
      <c r="J152" s="392">
        <f t="shared" si="133"/>
        <v>0</v>
      </c>
      <c r="K152" s="392">
        <f t="shared" si="133"/>
        <v>0</v>
      </c>
      <c r="L152" s="392">
        <f t="shared" si="133"/>
        <v>0</v>
      </c>
      <c r="M152" s="392">
        <f t="shared" si="133"/>
        <v>0</v>
      </c>
      <c r="N152" s="392">
        <f t="shared" si="133"/>
        <v>0</v>
      </c>
      <c r="O152" s="392">
        <f t="shared" si="133"/>
        <v>0</v>
      </c>
      <c r="P152" s="392">
        <f t="shared" si="133"/>
        <v>0</v>
      </c>
      <c r="Q152" s="392">
        <f t="shared" si="133"/>
        <v>0</v>
      </c>
      <c r="R152" s="375">
        <f t="shared" si="146"/>
        <v>0</v>
      </c>
      <c r="S152" s="327"/>
      <c r="T152" s="392">
        <f t="shared" si="134"/>
        <v>0</v>
      </c>
      <c r="U152" s="392">
        <f t="shared" si="135"/>
        <v>0</v>
      </c>
      <c r="V152" s="392">
        <f t="shared" si="136"/>
        <v>0</v>
      </c>
      <c r="W152" s="392">
        <f t="shared" si="137"/>
        <v>0</v>
      </c>
      <c r="X152" s="392">
        <f t="shared" si="138"/>
        <v>0</v>
      </c>
      <c r="Y152" s="392">
        <f t="shared" si="139"/>
        <v>0</v>
      </c>
      <c r="Z152" s="392">
        <f t="shared" si="140"/>
        <v>0</v>
      </c>
      <c r="AA152" s="392">
        <f t="shared" si="141"/>
        <v>0</v>
      </c>
      <c r="AB152" s="392">
        <f t="shared" si="142"/>
        <v>0</v>
      </c>
      <c r="AC152" s="392">
        <f t="shared" si="143"/>
        <v>0</v>
      </c>
      <c r="AD152" s="392">
        <f t="shared" si="144"/>
        <v>0</v>
      </c>
      <c r="AE152" s="392">
        <f t="shared" si="145"/>
        <v>0</v>
      </c>
      <c r="AF152" s="375">
        <f t="shared" si="147"/>
        <v>0</v>
      </c>
    </row>
    <row r="153" spans="1:32">
      <c r="A153" s="394"/>
      <c r="B153" s="395"/>
      <c r="C153" s="427"/>
      <c r="D153" s="427"/>
      <c r="E153" s="361"/>
      <c r="F153" s="392">
        <f t="shared" si="133"/>
        <v>0</v>
      </c>
      <c r="G153" s="392">
        <f t="shared" si="133"/>
        <v>0</v>
      </c>
      <c r="H153" s="392">
        <f t="shared" si="133"/>
        <v>0</v>
      </c>
      <c r="I153" s="392">
        <f t="shared" si="133"/>
        <v>0</v>
      </c>
      <c r="J153" s="392">
        <f t="shared" si="133"/>
        <v>0</v>
      </c>
      <c r="K153" s="392">
        <f t="shared" si="133"/>
        <v>0</v>
      </c>
      <c r="L153" s="392">
        <f t="shared" si="133"/>
        <v>0</v>
      </c>
      <c r="M153" s="392">
        <f t="shared" si="133"/>
        <v>0</v>
      </c>
      <c r="N153" s="392">
        <f t="shared" si="133"/>
        <v>0</v>
      </c>
      <c r="O153" s="392">
        <f t="shared" si="133"/>
        <v>0</v>
      </c>
      <c r="P153" s="392">
        <f t="shared" si="133"/>
        <v>0</v>
      </c>
      <c r="Q153" s="392">
        <f t="shared" si="133"/>
        <v>0</v>
      </c>
      <c r="R153" s="375">
        <f t="shared" si="146"/>
        <v>0</v>
      </c>
      <c r="S153" s="327"/>
      <c r="T153" s="392">
        <f t="shared" si="134"/>
        <v>0</v>
      </c>
      <c r="U153" s="392">
        <f t="shared" si="135"/>
        <v>0</v>
      </c>
      <c r="V153" s="392">
        <f t="shared" si="136"/>
        <v>0</v>
      </c>
      <c r="W153" s="392">
        <f t="shared" si="137"/>
        <v>0</v>
      </c>
      <c r="X153" s="392">
        <f t="shared" si="138"/>
        <v>0</v>
      </c>
      <c r="Y153" s="392">
        <f t="shared" si="139"/>
        <v>0</v>
      </c>
      <c r="Z153" s="392">
        <f t="shared" si="140"/>
        <v>0</v>
      </c>
      <c r="AA153" s="392">
        <f t="shared" si="141"/>
        <v>0</v>
      </c>
      <c r="AB153" s="392">
        <f t="shared" si="142"/>
        <v>0</v>
      </c>
      <c r="AC153" s="392">
        <f t="shared" si="143"/>
        <v>0</v>
      </c>
      <c r="AD153" s="392">
        <f t="shared" si="144"/>
        <v>0</v>
      </c>
      <c r="AE153" s="392">
        <f t="shared" si="145"/>
        <v>0</v>
      </c>
      <c r="AF153" s="375">
        <f t="shared" si="147"/>
        <v>0</v>
      </c>
    </row>
    <row r="154" spans="1:32">
      <c r="A154" s="394"/>
      <c r="B154" s="395"/>
      <c r="C154" s="427"/>
      <c r="D154" s="427"/>
      <c r="E154" s="361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404"/>
      <c r="S154" s="327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404"/>
    </row>
    <row r="155" spans="1:32">
      <c r="A155" s="394" t="s">
        <v>201</v>
      </c>
      <c r="B155" s="395"/>
      <c r="C155" s="427"/>
      <c r="D155" s="427"/>
      <c r="E155" s="361"/>
      <c r="F155" s="392">
        <f>SUM(F141:F154)</f>
        <v>0</v>
      </c>
      <c r="G155" s="392">
        <f t="shared" ref="G155:Q155" si="148">SUM(G141:G154)</f>
        <v>0</v>
      </c>
      <c r="H155" s="392">
        <f t="shared" si="148"/>
        <v>0</v>
      </c>
      <c r="I155" s="392">
        <f t="shared" si="148"/>
        <v>0</v>
      </c>
      <c r="J155" s="392">
        <f t="shared" si="148"/>
        <v>0</v>
      </c>
      <c r="K155" s="392">
        <f t="shared" si="148"/>
        <v>0</v>
      </c>
      <c r="L155" s="392">
        <f t="shared" si="148"/>
        <v>0</v>
      </c>
      <c r="M155" s="392">
        <f t="shared" si="148"/>
        <v>0</v>
      </c>
      <c r="N155" s="392">
        <f t="shared" si="148"/>
        <v>0</v>
      </c>
      <c r="O155" s="392">
        <f t="shared" si="148"/>
        <v>0</v>
      </c>
      <c r="P155" s="392">
        <f t="shared" si="148"/>
        <v>0</v>
      </c>
      <c r="Q155" s="392">
        <f t="shared" si="148"/>
        <v>0</v>
      </c>
      <c r="R155" s="405">
        <f>SUM(R141:R154)</f>
        <v>0</v>
      </c>
      <c r="S155" s="327"/>
      <c r="T155" s="392">
        <f>SUM(T141:T154)</f>
        <v>0</v>
      </c>
      <c r="U155" s="392">
        <f t="shared" ref="U155:AE155" si="149">SUM(U141:U154)</f>
        <v>0</v>
      </c>
      <c r="V155" s="392">
        <f t="shared" si="149"/>
        <v>0</v>
      </c>
      <c r="W155" s="392">
        <f t="shared" si="149"/>
        <v>0</v>
      </c>
      <c r="X155" s="392">
        <f t="shared" si="149"/>
        <v>0</v>
      </c>
      <c r="Y155" s="392">
        <f t="shared" si="149"/>
        <v>0</v>
      </c>
      <c r="Z155" s="392">
        <f t="shared" si="149"/>
        <v>0</v>
      </c>
      <c r="AA155" s="392">
        <f t="shared" si="149"/>
        <v>0</v>
      </c>
      <c r="AB155" s="392">
        <f t="shared" si="149"/>
        <v>0</v>
      </c>
      <c r="AC155" s="392">
        <f t="shared" si="149"/>
        <v>0</v>
      </c>
      <c r="AD155" s="392">
        <f t="shared" si="149"/>
        <v>0</v>
      </c>
      <c r="AE155" s="392">
        <f t="shared" si="149"/>
        <v>0</v>
      </c>
      <c r="AF155" s="405">
        <f>SUM(AF141:AF154)</f>
        <v>0</v>
      </c>
    </row>
    <row r="156" spans="1:32">
      <c r="A156" s="394"/>
      <c r="B156" s="395"/>
      <c r="C156" s="427"/>
      <c r="D156" s="427"/>
      <c r="E156" s="361"/>
      <c r="F156" s="392"/>
      <c r="G156" s="392"/>
      <c r="H156" s="392"/>
      <c r="I156" s="392"/>
      <c r="J156" s="392"/>
      <c r="K156" s="392"/>
      <c r="L156" s="393"/>
      <c r="M156" s="393"/>
      <c r="N156" s="393"/>
      <c r="O156" s="393"/>
      <c r="P156" s="393"/>
      <c r="Q156" s="393"/>
      <c r="R156" s="375"/>
      <c r="S156" s="327"/>
      <c r="T156" s="392"/>
      <c r="U156" s="392"/>
      <c r="V156" s="392"/>
      <c r="W156" s="392"/>
      <c r="X156" s="392"/>
      <c r="Y156" s="392"/>
      <c r="Z156" s="393"/>
      <c r="AA156" s="393"/>
      <c r="AB156" s="393"/>
      <c r="AC156" s="393"/>
      <c r="AD156" s="393"/>
      <c r="AE156" s="393"/>
      <c r="AF156" s="375"/>
    </row>
    <row r="157" spans="1:32">
      <c r="A157" s="390" t="s">
        <v>138</v>
      </c>
      <c r="B157" s="391"/>
      <c r="C157" s="873"/>
      <c r="D157" s="873"/>
      <c r="E157" s="361"/>
      <c r="F157" s="392"/>
      <c r="G157" s="392"/>
      <c r="H157" s="392"/>
      <c r="I157" s="392"/>
      <c r="J157" s="392"/>
      <c r="K157" s="392"/>
      <c r="L157" s="393"/>
      <c r="M157" s="393"/>
      <c r="N157" s="393"/>
      <c r="O157" s="393"/>
      <c r="P157" s="393"/>
      <c r="Q157" s="393"/>
      <c r="R157" s="375"/>
      <c r="S157" s="327"/>
      <c r="T157" s="392"/>
      <c r="U157" s="392"/>
      <c r="V157" s="392"/>
      <c r="W157" s="392"/>
      <c r="X157" s="392"/>
      <c r="Y157" s="392"/>
      <c r="Z157" s="393"/>
      <c r="AA157" s="393"/>
      <c r="AB157" s="393"/>
      <c r="AC157" s="393"/>
      <c r="AD157" s="393"/>
      <c r="AE157" s="393"/>
      <c r="AF157" s="375"/>
    </row>
    <row r="158" spans="1:32">
      <c r="A158" s="394" t="s">
        <v>228</v>
      </c>
      <c r="B158" s="395"/>
      <c r="C158" s="427"/>
      <c r="D158" s="427"/>
      <c r="E158" s="427"/>
      <c r="F158" s="392">
        <f t="shared" ref="F158:Q169" si="150">+$C158/12</f>
        <v>0</v>
      </c>
      <c r="G158" s="392">
        <f t="shared" si="150"/>
        <v>0</v>
      </c>
      <c r="H158" s="392">
        <f t="shared" si="150"/>
        <v>0</v>
      </c>
      <c r="I158" s="392">
        <f t="shared" si="150"/>
        <v>0</v>
      </c>
      <c r="J158" s="392">
        <f t="shared" si="150"/>
        <v>0</v>
      </c>
      <c r="K158" s="392">
        <f t="shared" si="150"/>
        <v>0</v>
      </c>
      <c r="L158" s="392">
        <f t="shared" si="150"/>
        <v>0</v>
      </c>
      <c r="M158" s="392">
        <f t="shared" si="150"/>
        <v>0</v>
      </c>
      <c r="N158" s="392">
        <f t="shared" si="150"/>
        <v>0</v>
      </c>
      <c r="O158" s="392">
        <f t="shared" si="150"/>
        <v>0</v>
      </c>
      <c r="P158" s="392">
        <f t="shared" si="150"/>
        <v>0</v>
      </c>
      <c r="Q158" s="392">
        <f t="shared" si="150"/>
        <v>0</v>
      </c>
      <c r="R158" s="375">
        <f>SUM(F158:Q158)</f>
        <v>0</v>
      </c>
      <c r="S158" s="327"/>
      <c r="T158" s="392">
        <f t="shared" ref="T158:T163" si="151">+F158*(1+$T$96)</f>
        <v>0</v>
      </c>
      <c r="U158" s="392">
        <f t="shared" ref="U158:U159" si="152">+G158*(1+$T$96)</f>
        <v>0</v>
      </c>
      <c r="V158" s="392">
        <f t="shared" ref="V158:V159" si="153">+H158*(1+$T$96)</f>
        <v>0</v>
      </c>
      <c r="W158" s="392">
        <f t="shared" ref="W158:W159" si="154">+I158*(1+$T$96)</f>
        <v>0</v>
      </c>
      <c r="X158" s="392">
        <f t="shared" ref="X158:X159" si="155">+J158*(1+$T$96)</f>
        <v>0</v>
      </c>
      <c r="Y158" s="392">
        <f t="shared" ref="Y158:Y159" si="156">+K158*(1+$T$96)</f>
        <v>0</v>
      </c>
      <c r="Z158" s="392">
        <f t="shared" ref="Z158:Z159" si="157">+L158*(1+$T$96)</f>
        <v>0</v>
      </c>
      <c r="AA158" s="392">
        <f t="shared" ref="AA158:AA159" si="158">+M158*(1+$T$96)</f>
        <v>0</v>
      </c>
      <c r="AB158" s="392">
        <f t="shared" ref="AB158:AB159" si="159">+N158*(1+$T$96)</f>
        <v>0</v>
      </c>
      <c r="AC158" s="392">
        <f t="shared" ref="AC158:AC159" si="160">+O158*(1+$T$96)</f>
        <v>0</v>
      </c>
      <c r="AD158" s="392">
        <f t="shared" ref="AD158:AD159" si="161">+P158*(1+$T$96)</f>
        <v>0</v>
      </c>
      <c r="AE158" s="392">
        <f t="shared" ref="AE158:AE159" si="162">+Q158*(1+$T$96)</f>
        <v>0</v>
      </c>
      <c r="AF158" s="375">
        <f>SUM(T158:AE158)</f>
        <v>0</v>
      </c>
    </row>
    <row r="159" spans="1:32">
      <c r="A159" s="394" t="s">
        <v>386</v>
      </c>
      <c r="B159" s="395"/>
      <c r="C159" s="427"/>
      <c r="D159" s="427"/>
      <c r="E159" s="427"/>
      <c r="F159" s="392">
        <f t="shared" si="150"/>
        <v>0</v>
      </c>
      <c r="G159" s="392">
        <f t="shared" si="150"/>
        <v>0</v>
      </c>
      <c r="H159" s="392">
        <f t="shared" si="150"/>
        <v>0</v>
      </c>
      <c r="I159" s="392">
        <f t="shared" si="150"/>
        <v>0</v>
      </c>
      <c r="J159" s="392">
        <f t="shared" si="150"/>
        <v>0</v>
      </c>
      <c r="K159" s="392">
        <f t="shared" si="150"/>
        <v>0</v>
      </c>
      <c r="L159" s="392">
        <f t="shared" si="150"/>
        <v>0</v>
      </c>
      <c r="M159" s="392">
        <f t="shared" si="150"/>
        <v>0</v>
      </c>
      <c r="N159" s="392">
        <f t="shared" si="150"/>
        <v>0</v>
      </c>
      <c r="O159" s="392">
        <f t="shared" si="150"/>
        <v>0</v>
      </c>
      <c r="P159" s="392">
        <f t="shared" si="150"/>
        <v>0</v>
      </c>
      <c r="Q159" s="392">
        <f t="shared" si="150"/>
        <v>0</v>
      </c>
      <c r="R159" s="375">
        <f t="shared" ref="R159:R169" si="163">SUM(F159:Q159)</f>
        <v>0</v>
      </c>
      <c r="S159" s="327"/>
      <c r="T159" s="392">
        <f t="shared" si="151"/>
        <v>0</v>
      </c>
      <c r="U159" s="392">
        <f t="shared" si="152"/>
        <v>0</v>
      </c>
      <c r="V159" s="392">
        <f t="shared" si="153"/>
        <v>0</v>
      </c>
      <c r="W159" s="392">
        <f t="shared" si="154"/>
        <v>0</v>
      </c>
      <c r="X159" s="392">
        <f t="shared" si="155"/>
        <v>0</v>
      </c>
      <c r="Y159" s="392">
        <f t="shared" si="156"/>
        <v>0</v>
      </c>
      <c r="Z159" s="392">
        <f t="shared" si="157"/>
        <v>0</v>
      </c>
      <c r="AA159" s="392">
        <f t="shared" si="158"/>
        <v>0</v>
      </c>
      <c r="AB159" s="392">
        <f t="shared" si="159"/>
        <v>0</v>
      </c>
      <c r="AC159" s="392">
        <f t="shared" si="160"/>
        <v>0</v>
      </c>
      <c r="AD159" s="392">
        <f t="shared" si="161"/>
        <v>0</v>
      </c>
      <c r="AE159" s="392">
        <f t="shared" si="162"/>
        <v>0</v>
      </c>
      <c r="AF159" s="375">
        <f t="shared" ref="AF159:AF169" si="164">SUM(T159:AE159)</f>
        <v>0</v>
      </c>
    </row>
    <row r="160" spans="1:32">
      <c r="A160" s="394" t="s">
        <v>227</v>
      </c>
      <c r="B160" s="395"/>
      <c r="C160" s="427"/>
      <c r="D160" s="427"/>
      <c r="E160" s="427"/>
      <c r="F160" s="392">
        <f t="shared" si="150"/>
        <v>0</v>
      </c>
      <c r="G160" s="392">
        <f t="shared" si="150"/>
        <v>0</v>
      </c>
      <c r="H160" s="392">
        <f t="shared" si="150"/>
        <v>0</v>
      </c>
      <c r="I160" s="392">
        <f t="shared" si="150"/>
        <v>0</v>
      </c>
      <c r="J160" s="392">
        <f t="shared" si="150"/>
        <v>0</v>
      </c>
      <c r="K160" s="392">
        <f t="shared" si="150"/>
        <v>0</v>
      </c>
      <c r="L160" s="392">
        <f t="shared" si="150"/>
        <v>0</v>
      </c>
      <c r="M160" s="392">
        <f t="shared" si="150"/>
        <v>0</v>
      </c>
      <c r="N160" s="392">
        <f t="shared" si="150"/>
        <v>0</v>
      </c>
      <c r="O160" s="392">
        <f t="shared" si="150"/>
        <v>0</v>
      </c>
      <c r="P160" s="392">
        <f t="shared" si="150"/>
        <v>0</v>
      </c>
      <c r="Q160" s="392">
        <f t="shared" si="150"/>
        <v>0</v>
      </c>
      <c r="R160" s="375">
        <f t="shared" si="163"/>
        <v>0</v>
      </c>
      <c r="S160" s="327"/>
      <c r="T160" s="392">
        <f t="shared" si="151"/>
        <v>0</v>
      </c>
      <c r="U160" s="392">
        <f>+$D160/12</f>
        <v>0</v>
      </c>
      <c r="V160" s="392">
        <f t="shared" ref="V160:AE160" si="165">+$D160/12</f>
        <v>0</v>
      </c>
      <c r="W160" s="392">
        <f t="shared" si="165"/>
        <v>0</v>
      </c>
      <c r="X160" s="392">
        <f t="shared" si="165"/>
        <v>0</v>
      </c>
      <c r="Y160" s="392">
        <f t="shared" si="165"/>
        <v>0</v>
      </c>
      <c r="Z160" s="392">
        <f t="shared" si="165"/>
        <v>0</v>
      </c>
      <c r="AA160" s="392">
        <f t="shared" si="165"/>
        <v>0</v>
      </c>
      <c r="AB160" s="392">
        <f t="shared" si="165"/>
        <v>0</v>
      </c>
      <c r="AC160" s="392">
        <f t="shared" si="165"/>
        <v>0</v>
      </c>
      <c r="AD160" s="392">
        <f t="shared" si="165"/>
        <v>0</v>
      </c>
      <c r="AE160" s="392">
        <f t="shared" si="165"/>
        <v>0</v>
      </c>
      <c r="AF160" s="375">
        <f t="shared" si="164"/>
        <v>0</v>
      </c>
    </row>
    <row r="161" spans="1:32">
      <c r="B161" s="395"/>
      <c r="C161" s="427"/>
      <c r="D161" s="427"/>
      <c r="E161" s="427"/>
      <c r="F161" s="392">
        <f t="shared" si="150"/>
        <v>0</v>
      </c>
      <c r="G161" s="392">
        <f t="shared" si="150"/>
        <v>0</v>
      </c>
      <c r="H161" s="392">
        <f t="shared" si="150"/>
        <v>0</v>
      </c>
      <c r="I161" s="392">
        <f t="shared" si="150"/>
        <v>0</v>
      </c>
      <c r="J161" s="392">
        <f t="shared" si="150"/>
        <v>0</v>
      </c>
      <c r="K161" s="392">
        <f t="shared" si="150"/>
        <v>0</v>
      </c>
      <c r="L161" s="392">
        <f t="shared" si="150"/>
        <v>0</v>
      </c>
      <c r="M161" s="392">
        <f t="shared" si="150"/>
        <v>0</v>
      </c>
      <c r="N161" s="392">
        <f t="shared" si="150"/>
        <v>0</v>
      </c>
      <c r="O161" s="392">
        <f t="shared" si="150"/>
        <v>0</v>
      </c>
      <c r="P161" s="392">
        <f t="shared" si="150"/>
        <v>0</v>
      </c>
      <c r="Q161" s="392">
        <f t="shared" si="150"/>
        <v>0</v>
      </c>
      <c r="R161" s="375">
        <f t="shared" si="163"/>
        <v>0</v>
      </c>
      <c r="S161" s="327"/>
      <c r="T161" s="392">
        <f t="shared" si="151"/>
        <v>0</v>
      </c>
      <c r="U161" s="392">
        <f t="shared" ref="U161:U169" si="166">+G161*(1+$T$96)</f>
        <v>0</v>
      </c>
      <c r="V161" s="392">
        <f t="shared" ref="V161:V169" si="167">+H161*(1+$T$96)</f>
        <v>0</v>
      </c>
      <c r="W161" s="392">
        <f t="shared" ref="W161:W169" si="168">+I161*(1+$T$96)</f>
        <v>0</v>
      </c>
      <c r="X161" s="392">
        <f t="shared" ref="X161:X169" si="169">+J161*(1+$T$96)</f>
        <v>0</v>
      </c>
      <c r="Y161" s="392">
        <f t="shared" ref="Y161:Y169" si="170">+K161*(1+$T$96)</f>
        <v>0</v>
      </c>
      <c r="Z161" s="392">
        <f t="shared" ref="Z161:Z169" si="171">+L161*(1+$T$96)</f>
        <v>0</v>
      </c>
      <c r="AA161" s="392">
        <f t="shared" ref="AA161:AA169" si="172">+M161*(1+$T$96)</f>
        <v>0</v>
      </c>
      <c r="AB161" s="392">
        <f t="shared" ref="AB161:AB169" si="173">+N161*(1+$T$96)</f>
        <v>0</v>
      </c>
      <c r="AC161" s="392">
        <f t="shared" ref="AC161:AC169" si="174">+O161*(1+$T$96)</f>
        <v>0</v>
      </c>
      <c r="AD161" s="392">
        <f t="shared" ref="AD161:AD169" si="175">+P161*(1+$T$96)</f>
        <v>0</v>
      </c>
      <c r="AE161" s="392">
        <f t="shared" ref="AE161:AE169" si="176">+Q161*(1+$T$96)</f>
        <v>0</v>
      </c>
      <c r="AF161" s="375">
        <f t="shared" si="164"/>
        <v>0</v>
      </c>
    </row>
    <row r="162" spans="1:32">
      <c r="A162" s="394"/>
      <c r="B162" s="395"/>
      <c r="C162" s="427"/>
      <c r="D162" s="427"/>
      <c r="E162" s="361"/>
      <c r="F162" s="392">
        <f t="shared" si="150"/>
        <v>0</v>
      </c>
      <c r="G162" s="392">
        <f t="shared" si="150"/>
        <v>0</v>
      </c>
      <c r="H162" s="392">
        <f t="shared" si="150"/>
        <v>0</v>
      </c>
      <c r="I162" s="392">
        <f t="shared" si="150"/>
        <v>0</v>
      </c>
      <c r="J162" s="392">
        <f t="shared" si="150"/>
        <v>0</v>
      </c>
      <c r="K162" s="392">
        <f t="shared" si="150"/>
        <v>0</v>
      </c>
      <c r="L162" s="392">
        <f t="shared" si="150"/>
        <v>0</v>
      </c>
      <c r="M162" s="392">
        <f t="shared" si="150"/>
        <v>0</v>
      </c>
      <c r="N162" s="392">
        <f t="shared" si="150"/>
        <v>0</v>
      </c>
      <c r="O162" s="392">
        <f t="shared" si="150"/>
        <v>0</v>
      </c>
      <c r="P162" s="392">
        <f t="shared" si="150"/>
        <v>0</v>
      </c>
      <c r="Q162" s="392">
        <f t="shared" si="150"/>
        <v>0</v>
      </c>
      <c r="R162" s="375">
        <f t="shared" si="163"/>
        <v>0</v>
      </c>
      <c r="S162" s="327"/>
      <c r="T162" s="392">
        <f t="shared" si="151"/>
        <v>0</v>
      </c>
      <c r="U162" s="392">
        <f t="shared" si="166"/>
        <v>0</v>
      </c>
      <c r="V162" s="392">
        <f t="shared" si="167"/>
        <v>0</v>
      </c>
      <c r="W162" s="392">
        <f t="shared" si="168"/>
        <v>0</v>
      </c>
      <c r="X162" s="392">
        <f t="shared" si="169"/>
        <v>0</v>
      </c>
      <c r="Y162" s="392">
        <f t="shared" si="170"/>
        <v>0</v>
      </c>
      <c r="Z162" s="392">
        <f t="shared" si="171"/>
        <v>0</v>
      </c>
      <c r="AA162" s="392">
        <f t="shared" si="172"/>
        <v>0</v>
      </c>
      <c r="AB162" s="392">
        <f t="shared" si="173"/>
        <v>0</v>
      </c>
      <c r="AC162" s="392">
        <f t="shared" si="174"/>
        <v>0</v>
      </c>
      <c r="AD162" s="392">
        <f t="shared" si="175"/>
        <v>0</v>
      </c>
      <c r="AE162" s="392">
        <f t="shared" si="176"/>
        <v>0</v>
      </c>
      <c r="AF162" s="375">
        <f t="shared" si="164"/>
        <v>0</v>
      </c>
    </row>
    <row r="163" spans="1:32">
      <c r="A163" s="394"/>
      <c r="B163" s="395"/>
      <c r="C163" s="427"/>
      <c r="D163" s="427"/>
      <c r="E163" s="361"/>
      <c r="F163" s="392">
        <f t="shared" si="150"/>
        <v>0</v>
      </c>
      <c r="G163" s="392">
        <f t="shared" si="150"/>
        <v>0</v>
      </c>
      <c r="H163" s="392">
        <f t="shared" si="150"/>
        <v>0</v>
      </c>
      <c r="I163" s="392">
        <f t="shared" si="150"/>
        <v>0</v>
      </c>
      <c r="J163" s="392">
        <f t="shared" si="150"/>
        <v>0</v>
      </c>
      <c r="K163" s="392">
        <f t="shared" si="150"/>
        <v>0</v>
      </c>
      <c r="L163" s="392">
        <f t="shared" si="150"/>
        <v>0</v>
      </c>
      <c r="M163" s="392">
        <f t="shared" si="150"/>
        <v>0</v>
      </c>
      <c r="N163" s="392">
        <f t="shared" si="150"/>
        <v>0</v>
      </c>
      <c r="O163" s="392">
        <f t="shared" si="150"/>
        <v>0</v>
      </c>
      <c r="P163" s="392">
        <f t="shared" si="150"/>
        <v>0</v>
      </c>
      <c r="Q163" s="392">
        <f t="shared" si="150"/>
        <v>0</v>
      </c>
      <c r="R163" s="375">
        <f t="shared" si="163"/>
        <v>0</v>
      </c>
      <c r="S163" s="327"/>
      <c r="T163" s="392">
        <f t="shared" si="151"/>
        <v>0</v>
      </c>
      <c r="U163" s="392">
        <f t="shared" si="166"/>
        <v>0</v>
      </c>
      <c r="V163" s="392">
        <f t="shared" si="167"/>
        <v>0</v>
      </c>
      <c r="W163" s="392">
        <f t="shared" si="168"/>
        <v>0</v>
      </c>
      <c r="X163" s="392">
        <f t="shared" si="169"/>
        <v>0</v>
      </c>
      <c r="Y163" s="392">
        <f t="shared" si="170"/>
        <v>0</v>
      </c>
      <c r="Z163" s="392">
        <f t="shared" si="171"/>
        <v>0</v>
      </c>
      <c r="AA163" s="392">
        <f t="shared" si="172"/>
        <v>0</v>
      </c>
      <c r="AB163" s="392">
        <f t="shared" si="173"/>
        <v>0</v>
      </c>
      <c r="AC163" s="392">
        <f t="shared" si="174"/>
        <v>0</v>
      </c>
      <c r="AD163" s="392">
        <f t="shared" si="175"/>
        <v>0</v>
      </c>
      <c r="AE163" s="392">
        <f t="shared" si="176"/>
        <v>0</v>
      </c>
      <c r="AF163" s="375">
        <f t="shared" si="164"/>
        <v>0</v>
      </c>
    </row>
    <row r="164" spans="1:32">
      <c r="A164" s="394"/>
      <c r="B164" s="395"/>
      <c r="C164" s="427"/>
      <c r="D164" s="427"/>
      <c r="E164" s="361"/>
      <c r="F164" s="392">
        <f t="shared" si="150"/>
        <v>0</v>
      </c>
      <c r="G164" s="392">
        <f t="shared" si="150"/>
        <v>0</v>
      </c>
      <c r="H164" s="392">
        <f t="shared" si="150"/>
        <v>0</v>
      </c>
      <c r="I164" s="392">
        <f t="shared" si="150"/>
        <v>0</v>
      </c>
      <c r="J164" s="392">
        <f t="shared" si="150"/>
        <v>0</v>
      </c>
      <c r="K164" s="392">
        <f t="shared" si="150"/>
        <v>0</v>
      </c>
      <c r="L164" s="392">
        <f t="shared" si="150"/>
        <v>0</v>
      </c>
      <c r="M164" s="392">
        <f t="shared" si="150"/>
        <v>0</v>
      </c>
      <c r="N164" s="392">
        <f t="shared" si="150"/>
        <v>0</v>
      </c>
      <c r="O164" s="392">
        <f t="shared" si="150"/>
        <v>0</v>
      </c>
      <c r="P164" s="392">
        <f t="shared" si="150"/>
        <v>0</v>
      </c>
      <c r="Q164" s="392">
        <f t="shared" si="150"/>
        <v>0</v>
      </c>
      <c r="R164" s="375">
        <f t="shared" si="163"/>
        <v>0</v>
      </c>
      <c r="S164" s="327"/>
      <c r="T164" s="392">
        <f t="shared" ref="T164:T169" si="177">+F164*(1+$T$96)</f>
        <v>0</v>
      </c>
      <c r="U164" s="392">
        <f t="shared" si="166"/>
        <v>0</v>
      </c>
      <c r="V164" s="392">
        <f t="shared" si="167"/>
        <v>0</v>
      </c>
      <c r="W164" s="392">
        <f t="shared" si="168"/>
        <v>0</v>
      </c>
      <c r="X164" s="392">
        <f t="shared" si="169"/>
        <v>0</v>
      </c>
      <c r="Y164" s="392">
        <f t="shared" si="170"/>
        <v>0</v>
      </c>
      <c r="Z164" s="392">
        <f t="shared" si="171"/>
        <v>0</v>
      </c>
      <c r="AA164" s="392">
        <f t="shared" si="172"/>
        <v>0</v>
      </c>
      <c r="AB164" s="392">
        <f t="shared" si="173"/>
        <v>0</v>
      </c>
      <c r="AC164" s="392">
        <f t="shared" si="174"/>
        <v>0</v>
      </c>
      <c r="AD164" s="392">
        <f t="shared" si="175"/>
        <v>0</v>
      </c>
      <c r="AE164" s="392">
        <f t="shared" si="176"/>
        <v>0</v>
      </c>
      <c r="AF164" s="375">
        <f t="shared" si="164"/>
        <v>0</v>
      </c>
    </row>
    <row r="165" spans="1:32">
      <c r="A165" s="394"/>
      <c r="B165" s="395"/>
      <c r="C165" s="427"/>
      <c r="D165" s="427"/>
      <c r="E165" s="361"/>
      <c r="F165" s="392">
        <f t="shared" si="150"/>
        <v>0</v>
      </c>
      <c r="G165" s="392">
        <f t="shared" si="150"/>
        <v>0</v>
      </c>
      <c r="H165" s="392">
        <f t="shared" si="150"/>
        <v>0</v>
      </c>
      <c r="I165" s="392">
        <f t="shared" si="150"/>
        <v>0</v>
      </c>
      <c r="J165" s="392">
        <f t="shared" si="150"/>
        <v>0</v>
      </c>
      <c r="K165" s="392">
        <f t="shared" si="150"/>
        <v>0</v>
      </c>
      <c r="L165" s="392">
        <f t="shared" si="150"/>
        <v>0</v>
      </c>
      <c r="M165" s="392">
        <f t="shared" si="150"/>
        <v>0</v>
      </c>
      <c r="N165" s="392">
        <f t="shared" si="150"/>
        <v>0</v>
      </c>
      <c r="O165" s="392">
        <f t="shared" si="150"/>
        <v>0</v>
      </c>
      <c r="P165" s="392">
        <f t="shared" si="150"/>
        <v>0</v>
      </c>
      <c r="Q165" s="392">
        <f t="shared" si="150"/>
        <v>0</v>
      </c>
      <c r="R165" s="375">
        <f t="shared" si="163"/>
        <v>0</v>
      </c>
      <c r="S165" s="327"/>
      <c r="T165" s="392">
        <f t="shared" si="177"/>
        <v>0</v>
      </c>
      <c r="U165" s="392">
        <f t="shared" si="166"/>
        <v>0</v>
      </c>
      <c r="V165" s="392">
        <f t="shared" si="167"/>
        <v>0</v>
      </c>
      <c r="W165" s="392">
        <f t="shared" si="168"/>
        <v>0</v>
      </c>
      <c r="X165" s="392">
        <f t="shared" si="169"/>
        <v>0</v>
      </c>
      <c r="Y165" s="392">
        <f t="shared" si="170"/>
        <v>0</v>
      </c>
      <c r="Z165" s="392">
        <f t="shared" si="171"/>
        <v>0</v>
      </c>
      <c r="AA165" s="392">
        <f t="shared" si="172"/>
        <v>0</v>
      </c>
      <c r="AB165" s="392">
        <f t="shared" si="173"/>
        <v>0</v>
      </c>
      <c r="AC165" s="392">
        <f t="shared" si="174"/>
        <v>0</v>
      </c>
      <c r="AD165" s="392">
        <f t="shared" si="175"/>
        <v>0</v>
      </c>
      <c r="AE165" s="392">
        <f t="shared" si="176"/>
        <v>0</v>
      </c>
      <c r="AF165" s="375">
        <f t="shared" si="164"/>
        <v>0</v>
      </c>
    </row>
    <row r="166" spans="1:32">
      <c r="A166" s="394"/>
      <c r="B166" s="395"/>
      <c r="C166" s="427"/>
      <c r="D166" s="427"/>
      <c r="E166" s="361"/>
      <c r="F166" s="392">
        <f t="shared" si="150"/>
        <v>0</v>
      </c>
      <c r="G166" s="392">
        <f t="shared" si="150"/>
        <v>0</v>
      </c>
      <c r="H166" s="392">
        <f t="shared" si="150"/>
        <v>0</v>
      </c>
      <c r="I166" s="392">
        <f t="shared" si="150"/>
        <v>0</v>
      </c>
      <c r="J166" s="392">
        <f t="shared" si="150"/>
        <v>0</v>
      </c>
      <c r="K166" s="392">
        <f t="shared" si="150"/>
        <v>0</v>
      </c>
      <c r="L166" s="392">
        <f t="shared" si="150"/>
        <v>0</v>
      </c>
      <c r="M166" s="392">
        <f t="shared" si="150"/>
        <v>0</v>
      </c>
      <c r="N166" s="392">
        <f t="shared" si="150"/>
        <v>0</v>
      </c>
      <c r="O166" s="392">
        <f t="shared" si="150"/>
        <v>0</v>
      </c>
      <c r="P166" s="392">
        <f t="shared" si="150"/>
        <v>0</v>
      </c>
      <c r="Q166" s="392">
        <f t="shared" si="150"/>
        <v>0</v>
      </c>
      <c r="R166" s="375">
        <f t="shared" si="163"/>
        <v>0</v>
      </c>
      <c r="S166" s="327"/>
      <c r="T166" s="392">
        <f t="shared" si="177"/>
        <v>0</v>
      </c>
      <c r="U166" s="392">
        <f t="shared" si="166"/>
        <v>0</v>
      </c>
      <c r="V166" s="392">
        <f t="shared" si="167"/>
        <v>0</v>
      </c>
      <c r="W166" s="392">
        <f t="shared" si="168"/>
        <v>0</v>
      </c>
      <c r="X166" s="392">
        <f t="shared" si="169"/>
        <v>0</v>
      </c>
      <c r="Y166" s="392">
        <f t="shared" si="170"/>
        <v>0</v>
      </c>
      <c r="Z166" s="392">
        <f t="shared" si="171"/>
        <v>0</v>
      </c>
      <c r="AA166" s="392">
        <f t="shared" si="172"/>
        <v>0</v>
      </c>
      <c r="AB166" s="392">
        <f t="shared" si="173"/>
        <v>0</v>
      </c>
      <c r="AC166" s="392">
        <f t="shared" si="174"/>
        <v>0</v>
      </c>
      <c r="AD166" s="392">
        <f t="shared" si="175"/>
        <v>0</v>
      </c>
      <c r="AE166" s="392">
        <f t="shared" si="176"/>
        <v>0</v>
      </c>
      <c r="AF166" s="375">
        <f t="shared" si="164"/>
        <v>0</v>
      </c>
    </row>
    <row r="167" spans="1:32">
      <c r="A167" s="394"/>
      <c r="B167" s="395"/>
      <c r="C167" s="427"/>
      <c r="D167" s="427"/>
      <c r="E167" s="361"/>
      <c r="F167" s="392">
        <f t="shared" si="150"/>
        <v>0</v>
      </c>
      <c r="G167" s="392">
        <f t="shared" si="150"/>
        <v>0</v>
      </c>
      <c r="H167" s="392">
        <f t="shared" si="150"/>
        <v>0</v>
      </c>
      <c r="I167" s="392">
        <f t="shared" si="150"/>
        <v>0</v>
      </c>
      <c r="J167" s="392">
        <f t="shared" si="150"/>
        <v>0</v>
      </c>
      <c r="K167" s="392">
        <f t="shared" si="150"/>
        <v>0</v>
      </c>
      <c r="L167" s="392">
        <f t="shared" si="150"/>
        <v>0</v>
      </c>
      <c r="M167" s="392">
        <f t="shared" si="150"/>
        <v>0</v>
      </c>
      <c r="N167" s="392">
        <f t="shared" si="150"/>
        <v>0</v>
      </c>
      <c r="O167" s="392">
        <f t="shared" si="150"/>
        <v>0</v>
      </c>
      <c r="P167" s="392">
        <f t="shared" si="150"/>
        <v>0</v>
      </c>
      <c r="Q167" s="392">
        <f t="shared" si="150"/>
        <v>0</v>
      </c>
      <c r="R167" s="375">
        <f t="shared" si="163"/>
        <v>0</v>
      </c>
      <c r="S167" s="327"/>
      <c r="T167" s="392">
        <f t="shared" si="177"/>
        <v>0</v>
      </c>
      <c r="U167" s="392">
        <f t="shared" si="166"/>
        <v>0</v>
      </c>
      <c r="V167" s="392">
        <f t="shared" si="167"/>
        <v>0</v>
      </c>
      <c r="W167" s="392">
        <f t="shared" si="168"/>
        <v>0</v>
      </c>
      <c r="X167" s="392">
        <f t="shared" si="169"/>
        <v>0</v>
      </c>
      <c r="Y167" s="392">
        <f t="shared" si="170"/>
        <v>0</v>
      </c>
      <c r="Z167" s="392">
        <f t="shared" si="171"/>
        <v>0</v>
      </c>
      <c r="AA167" s="392">
        <f t="shared" si="172"/>
        <v>0</v>
      </c>
      <c r="AB167" s="392">
        <f t="shared" si="173"/>
        <v>0</v>
      </c>
      <c r="AC167" s="392">
        <f t="shared" si="174"/>
        <v>0</v>
      </c>
      <c r="AD167" s="392">
        <f t="shared" si="175"/>
        <v>0</v>
      </c>
      <c r="AE167" s="392">
        <f t="shared" si="176"/>
        <v>0</v>
      </c>
      <c r="AF167" s="375">
        <f t="shared" si="164"/>
        <v>0</v>
      </c>
    </row>
    <row r="168" spans="1:32">
      <c r="A168" s="394"/>
      <c r="B168" s="395"/>
      <c r="C168" s="427"/>
      <c r="D168" s="427"/>
      <c r="E168" s="361"/>
      <c r="F168" s="392">
        <f t="shared" si="150"/>
        <v>0</v>
      </c>
      <c r="G168" s="392">
        <f t="shared" si="150"/>
        <v>0</v>
      </c>
      <c r="H168" s="392">
        <f t="shared" si="150"/>
        <v>0</v>
      </c>
      <c r="I168" s="392">
        <f t="shared" si="150"/>
        <v>0</v>
      </c>
      <c r="J168" s="392">
        <f t="shared" si="150"/>
        <v>0</v>
      </c>
      <c r="K168" s="392">
        <f t="shared" si="150"/>
        <v>0</v>
      </c>
      <c r="L168" s="392">
        <f t="shared" si="150"/>
        <v>0</v>
      </c>
      <c r="M168" s="392">
        <f t="shared" si="150"/>
        <v>0</v>
      </c>
      <c r="N168" s="392">
        <f t="shared" si="150"/>
        <v>0</v>
      </c>
      <c r="O168" s="392">
        <f t="shared" si="150"/>
        <v>0</v>
      </c>
      <c r="P168" s="392">
        <f t="shared" si="150"/>
        <v>0</v>
      </c>
      <c r="Q168" s="392">
        <f t="shared" si="150"/>
        <v>0</v>
      </c>
      <c r="R168" s="375">
        <f t="shared" si="163"/>
        <v>0</v>
      </c>
      <c r="S168" s="327"/>
      <c r="T168" s="392">
        <f t="shared" si="177"/>
        <v>0</v>
      </c>
      <c r="U168" s="392">
        <f t="shared" si="166"/>
        <v>0</v>
      </c>
      <c r="V168" s="392">
        <f t="shared" si="167"/>
        <v>0</v>
      </c>
      <c r="W168" s="392">
        <f t="shared" si="168"/>
        <v>0</v>
      </c>
      <c r="X168" s="392">
        <f t="shared" si="169"/>
        <v>0</v>
      </c>
      <c r="Y168" s="392">
        <f t="shared" si="170"/>
        <v>0</v>
      </c>
      <c r="Z168" s="392">
        <f t="shared" si="171"/>
        <v>0</v>
      </c>
      <c r="AA168" s="392">
        <f t="shared" si="172"/>
        <v>0</v>
      </c>
      <c r="AB168" s="392">
        <f t="shared" si="173"/>
        <v>0</v>
      </c>
      <c r="AC168" s="392">
        <f t="shared" si="174"/>
        <v>0</v>
      </c>
      <c r="AD168" s="392">
        <f t="shared" si="175"/>
        <v>0</v>
      </c>
      <c r="AE168" s="392">
        <f t="shared" si="176"/>
        <v>0</v>
      </c>
      <c r="AF168" s="375">
        <f t="shared" si="164"/>
        <v>0</v>
      </c>
    </row>
    <row r="169" spans="1:32">
      <c r="A169" s="394"/>
      <c r="B169" s="395"/>
      <c r="C169" s="427"/>
      <c r="D169" s="427"/>
      <c r="E169" s="361"/>
      <c r="F169" s="392">
        <f t="shared" si="150"/>
        <v>0</v>
      </c>
      <c r="G169" s="392">
        <f t="shared" si="150"/>
        <v>0</v>
      </c>
      <c r="H169" s="392">
        <f t="shared" si="150"/>
        <v>0</v>
      </c>
      <c r="I169" s="392">
        <f t="shared" si="150"/>
        <v>0</v>
      </c>
      <c r="J169" s="392">
        <f t="shared" si="150"/>
        <v>0</v>
      </c>
      <c r="K169" s="392">
        <f t="shared" si="150"/>
        <v>0</v>
      </c>
      <c r="L169" s="392">
        <f t="shared" si="150"/>
        <v>0</v>
      </c>
      <c r="M169" s="392">
        <f t="shared" si="150"/>
        <v>0</v>
      </c>
      <c r="N169" s="392">
        <f t="shared" si="150"/>
        <v>0</v>
      </c>
      <c r="O169" s="392">
        <f t="shared" si="150"/>
        <v>0</v>
      </c>
      <c r="P169" s="392">
        <f t="shared" si="150"/>
        <v>0</v>
      </c>
      <c r="Q169" s="392">
        <f t="shared" si="150"/>
        <v>0</v>
      </c>
      <c r="R169" s="375">
        <f t="shared" si="163"/>
        <v>0</v>
      </c>
      <c r="S169" s="327"/>
      <c r="T169" s="392">
        <f t="shared" si="177"/>
        <v>0</v>
      </c>
      <c r="U169" s="392">
        <f t="shared" si="166"/>
        <v>0</v>
      </c>
      <c r="V169" s="392">
        <f t="shared" si="167"/>
        <v>0</v>
      </c>
      <c r="W169" s="392">
        <f t="shared" si="168"/>
        <v>0</v>
      </c>
      <c r="X169" s="392">
        <f t="shared" si="169"/>
        <v>0</v>
      </c>
      <c r="Y169" s="392">
        <f t="shared" si="170"/>
        <v>0</v>
      </c>
      <c r="Z169" s="392">
        <f t="shared" si="171"/>
        <v>0</v>
      </c>
      <c r="AA169" s="392">
        <f t="shared" si="172"/>
        <v>0</v>
      </c>
      <c r="AB169" s="392">
        <f t="shared" si="173"/>
        <v>0</v>
      </c>
      <c r="AC169" s="392">
        <f t="shared" si="174"/>
        <v>0</v>
      </c>
      <c r="AD169" s="392">
        <f t="shared" si="175"/>
        <v>0</v>
      </c>
      <c r="AE169" s="392">
        <f t="shared" si="176"/>
        <v>0</v>
      </c>
      <c r="AF169" s="375">
        <f t="shared" si="164"/>
        <v>0</v>
      </c>
    </row>
    <row r="170" spans="1:32">
      <c r="A170" s="394"/>
      <c r="B170" s="395"/>
      <c r="C170" s="427"/>
      <c r="D170" s="427"/>
      <c r="E170" s="361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404"/>
      <c r="S170" s="327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404"/>
    </row>
    <row r="171" spans="1:32">
      <c r="A171" s="394" t="s">
        <v>201</v>
      </c>
      <c r="B171" s="395"/>
      <c r="C171" s="427"/>
      <c r="D171" s="427"/>
      <c r="E171" s="361"/>
      <c r="F171" s="392">
        <f t="shared" ref="F171:R171" si="178">SUM(F158:F170)</f>
        <v>0</v>
      </c>
      <c r="G171" s="392">
        <f t="shared" si="178"/>
        <v>0</v>
      </c>
      <c r="H171" s="392">
        <f t="shared" si="178"/>
        <v>0</v>
      </c>
      <c r="I171" s="392">
        <f t="shared" si="178"/>
        <v>0</v>
      </c>
      <c r="J171" s="392">
        <f t="shared" si="178"/>
        <v>0</v>
      </c>
      <c r="K171" s="392">
        <f t="shared" si="178"/>
        <v>0</v>
      </c>
      <c r="L171" s="392">
        <f t="shared" si="178"/>
        <v>0</v>
      </c>
      <c r="M171" s="392">
        <f t="shared" si="178"/>
        <v>0</v>
      </c>
      <c r="N171" s="392">
        <f t="shared" si="178"/>
        <v>0</v>
      </c>
      <c r="O171" s="392">
        <f t="shared" si="178"/>
        <v>0</v>
      </c>
      <c r="P171" s="392">
        <f t="shared" si="178"/>
        <v>0</v>
      </c>
      <c r="Q171" s="392">
        <f t="shared" si="178"/>
        <v>0</v>
      </c>
      <c r="R171" s="405">
        <f t="shared" si="178"/>
        <v>0</v>
      </c>
      <c r="S171" s="327"/>
      <c r="T171" s="392">
        <f t="shared" ref="T171:AF171" si="179">SUM(T158:T170)</f>
        <v>0</v>
      </c>
      <c r="U171" s="392">
        <f t="shared" si="179"/>
        <v>0</v>
      </c>
      <c r="V171" s="392">
        <f t="shared" si="179"/>
        <v>0</v>
      </c>
      <c r="W171" s="392">
        <f t="shared" si="179"/>
        <v>0</v>
      </c>
      <c r="X171" s="392">
        <f t="shared" si="179"/>
        <v>0</v>
      </c>
      <c r="Y171" s="392">
        <f t="shared" si="179"/>
        <v>0</v>
      </c>
      <c r="Z171" s="392">
        <f t="shared" si="179"/>
        <v>0</v>
      </c>
      <c r="AA171" s="392">
        <f t="shared" si="179"/>
        <v>0</v>
      </c>
      <c r="AB171" s="392">
        <f t="shared" si="179"/>
        <v>0</v>
      </c>
      <c r="AC171" s="392">
        <f t="shared" si="179"/>
        <v>0</v>
      </c>
      <c r="AD171" s="392">
        <f t="shared" si="179"/>
        <v>0</v>
      </c>
      <c r="AE171" s="392">
        <f t="shared" si="179"/>
        <v>0</v>
      </c>
      <c r="AF171" s="405">
        <f t="shared" si="179"/>
        <v>0</v>
      </c>
    </row>
    <row r="172" spans="1:32">
      <c r="A172" s="361"/>
      <c r="B172" s="361"/>
      <c r="C172" s="427"/>
      <c r="D172" s="427"/>
      <c r="E172" s="361"/>
      <c r="F172" s="385"/>
      <c r="G172" s="385"/>
      <c r="H172" s="385"/>
      <c r="I172" s="352"/>
      <c r="J172" s="352"/>
      <c r="K172" s="352"/>
      <c r="L172" s="374"/>
      <c r="M172" s="374"/>
      <c r="N172" s="374"/>
      <c r="O172" s="374"/>
      <c r="P172" s="374"/>
      <c r="Q172" s="388"/>
      <c r="R172" s="373"/>
      <c r="S172" s="327"/>
      <c r="T172" s="385"/>
      <c r="U172" s="385"/>
      <c r="V172" s="385"/>
      <c r="W172" s="352"/>
      <c r="X172" s="352"/>
      <c r="Y172" s="352"/>
      <c r="Z172" s="374"/>
      <c r="AA172" s="374"/>
      <c r="AB172" s="374"/>
      <c r="AC172" s="374"/>
      <c r="AD172" s="374"/>
      <c r="AE172" s="388"/>
      <c r="AF172" s="373"/>
    </row>
    <row r="173" spans="1:32">
      <c r="A173" s="390" t="s">
        <v>139</v>
      </c>
      <c r="B173" s="391"/>
      <c r="C173" s="434"/>
      <c r="D173" s="434"/>
      <c r="E173" s="361"/>
      <c r="F173" s="392"/>
      <c r="G173" s="392"/>
      <c r="H173" s="392"/>
      <c r="I173" s="392"/>
      <c r="J173" s="392"/>
      <c r="K173" s="392"/>
      <c r="L173" s="393"/>
      <c r="M173" s="393"/>
      <c r="N173" s="393"/>
      <c r="O173" s="393"/>
      <c r="P173" s="393"/>
      <c r="Q173" s="393"/>
      <c r="R173" s="375"/>
      <c r="S173" s="327"/>
      <c r="T173" s="392"/>
      <c r="U173" s="392"/>
      <c r="V173" s="392"/>
      <c r="W173" s="392"/>
      <c r="X173" s="392"/>
      <c r="Y173" s="392"/>
      <c r="Z173" s="393"/>
      <c r="AA173" s="393"/>
      <c r="AB173" s="393"/>
      <c r="AC173" s="393"/>
      <c r="AD173" s="393"/>
      <c r="AE173" s="393"/>
      <c r="AF173" s="375"/>
    </row>
    <row r="174" spans="1:32">
      <c r="A174" s="394" t="s">
        <v>229</v>
      </c>
      <c r="B174" s="395"/>
      <c r="C174" s="427"/>
      <c r="D174" s="427"/>
      <c r="E174" s="361"/>
      <c r="F174" s="392">
        <f t="shared" ref="F174:Q185" si="180">+$C174/12</f>
        <v>0</v>
      </c>
      <c r="G174" s="392">
        <f t="shared" si="180"/>
        <v>0</v>
      </c>
      <c r="H174" s="392">
        <f t="shared" si="180"/>
        <v>0</v>
      </c>
      <c r="I174" s="392">
        <f t="shared" si="180"/>
        <v>0</v>
      </c>
      <c r="J174" s="392">
        <f t="shared" si="180"/>
        <v>0</v>
      </c>
      <c r="K174" s="392">
        <f t="shared" si="180"/>
        <v>0</v>
      </c>
      <c r="L174" s="392">
        <f t="shared" si="180"/>
        <v>0</v>
      </c>
      <c r="M174" s="392">
        <f t="shared" si="180"/>
        <v>0</v>
      </c>
      <c r="N174" s="392">
        <f t="shared" si="180"/>
        <v>0</v>
      </c>
      <c r="O174" s="392">
        <f t="shared" si="180"/>
        <v>0</v>
      </c>
      <c r="P174" s="392">
        <f t="shared" si="180"/>
        <v>0</v>
      </c>
      <c r="Q174" s="392">
        <f t="shared" si="180"/>
        <v>0</v>
      </c>
      <c r="R174" s="375">
        <f>SUM(F174:Q174)</f>
        <v>0</v>
      </c>
      <c r="S174" s="327"/>
      <c r="T174" s="392">
        <f t="shared" ref="T174" si="181">+F174*(1+$T$96)</f>
        <v>0</v>
      </c>
      <c r="U174" s="392">
        <f t="shared" ref="U174" si="182">+G174*(1+$T$96)</f>
        <v>0</v>
      </c>
      <c r="V174" s="392">
        <f t="shared" ref="V174" si="183">+H174*(1+$T$96)</f>
        <v>0</v>
      </c>
      <c r="W174" s="392">
        <f t="shared" ref="W174" si="184">+I174*(1+$T$96)</f>
        <v>0</v>
      </c>
      <c r="X174" s="392">
        <f t="shared" ref="X174" si="185">+J174*(1+$T$96)</f>
        <v>0</v>
      </c>
      <c r="Y174" s="392">
        <f t="shared" ref="Y174" si="186">+K174*(1+$T$96)</f>
        <v>0</v>
      </c>
      <c r="Z174" s="392">
        <f t="shared" ref="Z174" si="187">+L174*(1+$T$96)</f>
        <v>0</v>
      </c>
      <c r="AA174" s="392">
        <f t="shared" ref="AA174" si="188">+M174*(1+$T$96)</f>
        <v>0</v>
      </c>
      <c r="AB174" s="392">
        <f t="shared" ref="AB174" si="189">+N174*(1+$T$96)</f>
        <v>0</v>
      </c>
      <c r="AC174" s="392">
        <f t="shared" ref="AC174" si="190">+O174*(1+$T$96)</f>
        <v>0</v>
      </c>
      <c r="AD174" s="392">
        <f t="shared" ref="AD174" si="191">+P174*(1+$T$96)</f>
        <v>0</v>
      </c>
      <c r="AE174" s="392">
        <f t="shared" ref="AE174" si="192">+Q174*(1+$T$96)</f>
        <v>0</v>
      </c>
      <c r="AF174" s="375">
        <f>SUM(T174:AE174)</f>
        <v>0</v>
      </c>
    </row>
    <row r="175" spans="1:32">
      <c r="A175" s="394"/>
      <c r="B175" s="395"/>
      <c r="C175" s="427"/>
      <c r="D175" s="427"/>
      <c r="E175" s="361"/>
      <c r="F175" s="392">
        <f t="shared" si="180"/>
        <v>0</v>
      </c>
      <c r="G175" s="392">
        <f t="shared" si="180"/>
        <v>0</v>
      </c>
      <c r="H175" s="392">
        <f t="shared" si="180"/>
        <v>0</v>
      </c>
      <c r="I175" s="392">
        <f t="shared" si="180"/>
        <v>0</v>
      </c>
      <c r="J175" s="392">
        <f t="shared" si="180"/>
        <v>0</v>
      </c>
      <c r="K175" s="392">
        <f t="shared" si="180"/>
        <v>0</v>
      </c>
      <c r="L175" s="392">
        <f t="shared" si="180"/>
        <v>0</v>
      </c>
      <c r="M175" s="392">
        <f t="shared" si="180"/>
        <v>0</v>
      </c>
      <c r="N175" s="392">
        <f t="shared" si="180"/>
        <v>0</v>
      </c>
      <c r="O175" s="392">
        <f t="shared" si="180"/>
        <v>0</v>
      </c>
      <c r="P175" s="392">
        <f t="shared" si="180"/>
        <v>0</v>
      </c>
      <c r="Q175" s="392">
        <f t="shared" si="180"/>
        <v>0</v>
      </c>
      <c r="R175" s="375">
        <f t="shared" ref="R175:R185" si="193">SUM(F175:Q175)</f>
        <v>0</v>
      </c>
      <c r="S175" s="327"/>
      <c r="T175" s="392">
        <f t="shared" ref="T175:T185" si="194">+F175*(1+$T$96)</f>
        <v>0</v>
      </c>
      <c r="U175" s="392">
        <f t="shared" ref="U175:U185" si="195">+G175*(1+$T$96)</f>
        <v>0</v>
      </c>
      <c r="V175" s="392">
        <f t="shared" ref="V175:V185" si="196">+H175*(1+$T$96)</f>
        <v>0</v>
      </c>
      <c r="W175" s="392">
        <f t="shared" ref="W175:W185" si="197">+I175*(1+$T$96)</f>
        <v>0</v>
      </c>
      <c r="X175" s="392">
        <f t="shared" ref="X175:X185" si="198">+J175*(1+$T$96)</f>
        <v>0</v>
      </c>
      <c r="Y175" s="392">
        <f t="shared" ref="Y175:Y185" si="199">+K175*(1+$T$96)</f>
        <v>0</v>
      </c>
      <c r="Z175" s="392">
        <f t="shared" ref="Z175:Z185" si="200">+L175*(1+$T$96)</f>
        <v>0</v>
      </c>
      <c r="AA175" s="392">
        <f t="shared" ref="AA175:AA185" si="201">+M175*(1+$T$96)</f>
        <v>0</v>
      </c>
      <c r="AB175" s="392">
        <f t="shared" ref="AB175:AB185" si="202">+N175*(1+$T$96)</f>
        <v>0</v>
      </c>
      <c r="AC175" s="392">
        <f t="shared" ref="AC175:AC185" si="203">+O175*(1+$T$96)</f>
        <v>0</v>
      </c>
      <c r="AD175" s="392">
        <f t="shared" ref="AD175:AD185" si="204">+P175*(1+$T$96)</f>
        <v>0</v>
      </c>
      <c r="AE175" s="392">
        <f t="shared" ref="AE175:AE185" si="205">+Q175*(1+$T$96)</f>
        <v>0</v>
      </c>
      <c r="AF175" s="375">
        <f t="shared" ref="AF175:AF185" si="206">SUM(T175:AE175)</f>
        <v>0</v>
      </c>
    </row>
    <row r="176" spans="1:32">
      <c r="A176" s="394"/>
      <c r="B176" s="395"/>
      <c r="C176" s="427"/>
      <c r="D176" s="427"/>
      <c r="E176" s="361"/>
      <c r="F176" s="392">
        <f t="shared" si="180"/>
        <v>0</v>
      </c>
      <c r="G176" s="392">
        <f t="shared" si="180"/>
        <v>0</v>
      </c>
      <c r="H176" s="392">
        <f t="shared" si="180"/>
        <v>0</v>
      </c>
      <c r="I176" s="392">
        <f t="shared" si="180"/>
        <v>0</v>
      </c>
      <c r="J176" s="392">
        <f t="shared" si="180"/>
        <v>0</v>
      </c>
      <c r="K176" s="392">
        <f t="shared" si="180"/>
        <v>0</v>
      </c>
      <c r="L176" s="392">
        <f t="shared" si="180"/>
        <v>0</v>
      </c>
      <c r="M176" s="392">
        <f t="shared" si="180"/>
        <v>0</v>
      </c>
      <c r="N176" s="392">
        <f t="shared" si="180"/>
        <v>0</v>
      </c>
      <c r="O176" s="392">
        <f t="shared" si="180"/>
        <v>0</v>
      </c>
      <c r="P176" s="392">
        <f t="shared" si="180"/>
        <v>0</v>
      </c>
      <c r="Q176" s="392">
        <f t="shared" si="180"/>
        <v>0</v>
      </c>
      <c r="R176" s="375">
        <f t="shared" si="193"/>
        <v>0</v>
      </c>
      <c r="S176" s="327"/>
      <c r="T176" s="392">
        <f t="shared" si="194"/>
        <v>0</v>
      </c>
      <c r="U176" s="392">
        <f t="shared" si="195"/>
        <v>0</v>
      </c>
      <c r="V176" s="392">
        <f t="shared" si="196"/>
        <v>0</v>
      </c>
      <c r="W176" s="392">
        <f t="shared" si="197"/>
        <v>0</v>
      </c>
      <c r="X176" s="392">
        <f t="shared" si="198"/>
        <v>0</v>
      </c>
      <c r="Y176" s="392">
        <f t="shared" si="199"/>
        <v>0</v>
      </c>
      <c r="Z176" s="392">
        <f t="shared" si="200"/>
        <v>0</v>
      </c>
      <c r="AA176" s="392">
        <f t="shared" si="201"/>
        <v>0</v>
      </c>
      <c r="AB176" s="392">
        <f t="shared" si="202"/>
        <v>0</v>
      </c>
      <c r="AC176" s="392">
        <f t="shared" si="203"/>
        <v>0</v>
      </c>
      <c r="AD176" s="392">
        <f t="shared" si="204"/>
        <v>0</v>
      </c>
      <c r="AE176" s="392">
        <f t="shared" si="205"/>
        <v>0</v>
      </c>
      <c r="AF176" s="375">
        <f t="shared" si="206"/>
        <v>0</v>
      </c>
    </row>
    <row r="177" spans="1:32">
      <c r="A177" s="394"/>
      <c r="B177" s="395"/>
      <c r="C177" s="427"/>
      <c r="D177" s="427"/>
      <c r="E177" s="361"/>
      <c r="F177" s="392">
        <f t="shared" si="180"/>
        <v>0</v>
      </c>
      <c r="G177" s="392">
        <f t="shared" si="180"/>
        <v>0</v>
      </c>
      <c r="H177" s="392">
        <f t="shared" si="180"/>
        <v>0</v>
      </c>
      <c r="I177" s="392">
        <f t="shared" si="180"/>
        <v>0</v>
      </c>
      <c r="J177" s="392">
        <f t="shared" si="180"/>
        <v>0</v>
      </c>
      <c r="K177" s="392">
        <f t="shared" si="180"/>
        <v>0</v>
      </c>
      <c r="L177" s="392">
        <f t="shared" si="180"/>
        <v>0</v>
      </c>
      <c r="M177" s="392">
        <f t="shared" si="180"/>
        <v>0</v>
      </c>
      <c r="N177" s="392">
        <f t="shared" si="180"/>
        <v>0</v>
      </c>
      <c r="O177" s="392">
        <f t="shared" si="180"/>
        <v>0</v>
      </c>
      <c r="P177" s="392">
        <f t="shared" si="180"/>
        <v>0</v>
      </c>
      <c r="Q177" s="392">
        <f t="shared" si="180"/>
        <v>0</v>
      </c>
      <c r="R177" s="375">
        <f t="shared" si="193"/>
        <v>0</v>
      </c>
      <c r="S177" s="327"/>
      <c r="T177" s="392">
        <f t="shared" si="194"/>
        <v>0</v>
      </c>
      <c r="U177" s="392">
        <f t="shared" si="195"/>
        <v>0</v>
      </c>
      <c r="V177" s="392">
        <f t="shared" si="196"/>
        <v>0</v>
      </c>
      <c r="W177" s="392">
        <f t="shared" si="197"/>
        <v>0</v>
      </c>
      <c r="X177" s="392">
        <f t="shared" si="198"/>
        <v>0</v>
      </c>
      <c r="Y177" s="392">
        <f t="shared" si="199"/>
        <v>0</v>
      </c>
      <c r="Z177" s="392">
        <f t="shared" si="200"/>
        <v>0</v>
      </c>
      <c r="AA177" s="392">
        <f t="shared" si="201"/>
        <v>0</v>
      </c>
      <c r="AB177" s="392">
        <f t="shared" si="202"/>
        <v>0</v>
      </c>
      <c r="AC177" s="392">
        <f t="shared" si="203"/>
        <v>0</v>
      </c>
      <c r="AD177" s="392">
        <f t="shared" si="204"/>
        <v>0</v>
      </c>
      <c r="AE177" s="392">
        <f t="shared" si="205"/>
        <v>0</v>
      </c>
      <c r="AF177" s="375">
        <f t="shared" si="206"/>
        <v>0</v>
      </c>
    </row>
    <row r="178" spans="1:32">
      <c r="A178" s="394"/>
      <c r="B178" s="395"/>
      <c r="C178" s="427"/>
      <c r="D178" s="427"/>
      <c r="E178" s="361"/>
      <c r="F178" s="392">
        <f t="shared" si="180"/>
        <v>0</v>
      </c>
      <c r="G178" s="392">
        <f t="shared" si="180"/>
        <v>0</v>
      </c>
      <c r="H178" s="392">
        <f t="shared" si="180"/>
        <v>0</v>
      </c>
      <c r="I178" s="392">
        <f t="shared" si="180"/>
        <v>0</v>
      </c>
      <c r="J178" s="392">
        <f t="shared" si="180"/>
        <v>0</v>
      </c>
      <c r="K178" s="392">
        <f t="shared" si="180"/>
        <v>0</v>
      </c>
      <c r="L178" s="392">
        <f t="shared" si="180"/>
        <v>0</v>
      </c>
      <c r="M178" s="392">
        <f t="shared" si="180"/>
        <v>0</v>
      </c>
      <c r="N178" s="392">
        <f t="shared" si="180"/>
        <v>0</v>
      </c>
      <c r="O178" s="392">
        <f t="shared" si="180"/>
        <v>0</v>
      </c>
      <c r="P178" s="392">
        <f t="shared" si="180"/>
        <v>0</v>
      </c>
      <c r="Q178" s="392">
        <f t="shared" si="180"/>
        <v>0</v>
      </c>
      <c r="R178" s="375">
        <f t="shared" si="193"/>
        <v>0</v>
      </c>
      <c r="S178" s="327"/>
      <c r="T178" s="392">
        <f t="shared" si="194"/>
        <v>0</v>
      </c>
      <c r="U178" s="392">
        <f t="shared" si="195"/>
        <v>0</v>
      </c>
      <c r="V178" s="392">
        <f t="shared" si="196"/>
        <v>0</v>
      </c>
      <c r="W178" s="392">
        <f t="shared" si="197"/>
        <v>0</v>
      </c>
      <c r="X178" s="392">
        <f t="shared" si="198"/>
        <v>0</v>
      </c>
      <c r="Y178" s="392">
        <f t="shared" si="199"/>
        <v>0</v>
      </c>
      <c r="Z178" s="392">
        <f t="shared" si="200"/>
        <v>0</v>
      </c>
      <c r="AA178" s="392">
        <f t="shared" si="201"/>
        <v>0</v>
      </c>
      <c r="AB178" s="392">
        <f t="shared" si="202"/>
        <v>0</v>
      </c>
      <c r="AC178" s="392">
        <f t="shared" si="203"/>
        <v>0</v>
      </c>
      <c r="AD178" s="392">
        <f t="shared" si="204"/>
        <v>0</v>
      </c>
      <c r="AE178" s="392">
        <f t="shared" si="205"/>
        <v>0</v>
      </c>
      <c r="AF178" s="375">
        <f t="shared" si="206"/>
        <v>0</v>
      </c>
    </row>
    <row r="179" spans="1:32">
      <c r="A179" s="394"/>
      <c r="B179" s="395"/>
      <c r="C179" s="427"/>
      <c r="D179" s="427"/>
      <c r="E179" s="361"/>
      <c r="F179" s="392">
        <f t="shared" si="180"/>
        <v>0</v>
      </c>
      <c r="G179" s="392">
        <f t="shared" si="180"/>
        <v>0</v>
      </c>
      <c r="H179" s="392">
        <f t="shared" si="180"/>
        <v>0</v>
      </c>
      <c r="I179" s="392">
        <f t="shared" si="180"/>
        <v>0</v>
      </c>
      <c r="J179" s="392">
        <f t="shared" si="180"/>
        <v>0</v>
      </c>
      <c r="K179" s="392">
        <f t="shared" si="180"/>
        <v>0</v>
      </c>
      <c r="L179" s="392">
        <f t="shared" si="180"/>
        <v>0</v>
      </c>
      <c r="M179" s="392">
        <f t="shared" si="180"/>
        <v>0</v>
      </c>
      <c r="N179" s="392">
        <f t="shared" si="180"/>
        <v>0</v>
      </c>
      <c r="O179" s="392">
        <f t="shared" si="180"/>
        <v>0</v>
      </c>
      <c r="P179" s="392">
        <f t="shared" si="180"/>
        <v>0</v>
      </c>
      <c r="Q179" s="392">
        <f t="shared" si="180"/>
        <v>0</v>
      </c>
      <c r="R179" s="375">
        <f t="shared" si="193"/>
        <v>0</v>
      </c>
      <c r="S179" s="327"/>
      <c r="T179" s="392">
        <f t="shared" si="194"/>
        <v>0</v>
      </c>
      <c r="U179" s="392">
        <f t="shared" si="195"/>
        <v>0</v>
      </c>
      <c r="V179" s="392">
        <f t="shared" si="196"/>
        <v>0</v>
      </c>
      <c r="W179" s="392">
        <f t="shared" si="197"/>
        <v>0</v>
      </c>
      <c r="X179" s="392">
        <f t="shared" si="198"/>
        <v>0</v>
      </c>
      <c r="Y179" s="392">
        <f t="shared" si="199"/>
        <v>0</v>
      </c>
      <c r="Z179" s="392">
        <f t="shared" si="200"/>
        <v>0</v>
      </c>
      <c r="AA179" s="392">
        <f t="shared" si="201"/>
        <v>0</v>
      </c>
      <c r="AB179" s="392">
        <f t="shared" si="202"/>
        <v>0</v>
      </c>
      <c r="AC179" s="392">
        <f t="shared" si="203"/>
        <v>0</v>
      </c>
      <c r="AD179" s="392">
        <f t="shared" si="204"/>
        <v>0</v>
      </c>
      <c r="AE179" s="392">
        <f t="shared" si="205"/>
        <v>0</v>
      </c>
      <c r="AF179" s="375">
        <f t="shared" si="206"/>
        <v>0</v>
      </c>
    </row>
    <row r="180" spans="1:32">
      <c r="A180" s="394"/>
      <c r="B180" s="395"/>
      <c r="C180" s="427"/>
      <c r="D180" s="427"/>
      <c r="E180" s="361"/>
      <c r="F180" s="392">
        <f t="shared" si="180"/>
        <v>0</v>
      </c>
      <c r="G180" s="392">
        <f t="shared" si="180"/>
        <v>0</v>
      </c>
      <c r="H180" s="392">
        <f t="shared" si="180"/>
        <v>0</v>
      </c>
      <c r="I180" s="392">
        <f t="shared" si="180"/>
        <v>0</v>
      </c>
      <c r="J180" s="392">
        <f t="shared" si="180"/>
        <v>0</v>
      </c>
      <c r="K180" s="392">
        <f t="shared" si="180"/>
        <v>0</v>
      </c>
      <c r="L180" s="392">
        <f t="shared" si="180"/>
        <v>0</v>
      </c>
      <c r="M180" s="392">
        <f t="shared" si="180"/>
        <v>0</v>
      </c>
      <c r="N180" s="392">
        <f t="shared" si="180"/>
        <v>0</v>
      </c>
      <c r="O180" s="392">
        <f t="shared" si="180"/>
        <v>0</v>
      </c>
      <c r="P180" s="392">
        <f t="shared" si="180"/>
        <v>0</v>
      </c>
      <c r="Q180" s="392">
        <f t="shared" si="180"/>
        <v>0</v>
      </c>
      <c r="R180" s="375">
        <f t="shared" si="193"/>
        <v>0</v>
      </c>
      <c r="S180" s="327"/>
      <c r="T180" s="392">
        <f t="shared" si="194"/>
        <v>0</v>
      </c>
      <c r="U180" s="392">
        <f t="shared" si="195"/>
        <v>0</v>
      </c>
      <c r="V180" s="392">
        <f t="shared" si="196"/>
        <v>0</v>
      </c>
      <c r="W180" s="392">
        <f t="shared" si="197"/>
        <v>0</v>
      </c>
      <c r="X180" s="392">
        <f t="shared" si="198"/>
        <v>0</v>
      </c>
      <c r="Y180" s="392">
        <f t="shared" si="199"/>
        <v>0</v>
      </c>
      <c r="Z180" s="392">
        <f t="shared" si="200"/>
        <v>0</v>
      </c>
      <c r="AA180" s="392">
        <f t="shared" si="201"/>
        <v>0</v>
      </c>
      <c r="AB180" s="392">
        <f t="shared" si="202"/>
        <v>0</v>
      </c>
      <c r="AC180" s="392">
        <f t="shared" si="203"/>
        <v>0</v>
      </c>
      <c r="AD180" s="392">
        <f t="shared" si="204"/>
        <v>0</v>
      </c>
      <c r="AE180" s="392">
        <f t="shared" si="205"/>
        <v>0</v>
      </c>
      <c r="AF180" s="375">
        <f t="shared" si="206"/>
        <v>0</v>
      </c>
    </row>
    <row r="181" spans="1:32">
      <c r="A181" s="394"/>
      <c r="B181" s="395"/>
      <c r="C181" s="427"/>
      <c r="D181" s="427"/>
      <c r="E181" s="361"/>
      <c r="F181" s="392">
        <f t="shared" si="180"/>
        <v>0</v>
      </c>
      <c r="G181" s="392">
        <f t="shared" si="180"/>
        <v>0</v>
      </c>
      <c r="H181" s="392">
        <f t="shared" si="180"/>
        <v>0</v>
      </c>
      <c r="I181" s="392">
        <f t="shared" si="180"/>
        <v>0</v>
      </c>
      <c r="J181" s="392">
        <f t="shared" si="180"/>
        <v>0</v>
      </c>
      <c r="K181" s="392">
        <f t="shared" si="180"/>
        <v>0</v>
      </c>
      <c r="L181" s="392">
        <f t="shared" si="180"/>
        <v>0</v>
      </c>
      <c r="M181" s="392">
        <f t="shared" si="180"/>
        <v>0</v>
      </c>
      <c r="N181" s="392">
        <f t="shared" si="180"/>
        <v>0</v>
      </c>
      <c r="O181" s="392">
        <f t="shared" si="180"/>
        <v>0</v>
      </c>
      <c r="P181" s="392">
        <f t="shared" si="180"/>
        <v>0</v>
      </c>
      <c r="Q181" s="392">
        <f t="shared" si="180"/>
        <v>0</v>
      </c>
      <c r="R181" s="375">
        <f t="shared" si="193"/>
        <v>0</v>
      </c>
      <c r="S181" s="327"/>
      <c r="T181" s="392">
        <f t="shared" si="194"/>
        <v>0</v>
      </c>
      <c r="U181" s="392">
        <f t="shared" si="195"/>
        <v>0</v>
      </c>
      <c r="V181" s="392">
        <f t="shared" si="196"/>
        <v>0</v>
      </c>
      <c r="W181" s="392">
        <f t="shared" si="197"/>
        <v>0</v>
      </c>
      <c r="X181" s="392">
        <f t="shared" si="198"/>
        <v>0</v>
      </c>
      <c r="Y181" s="392">
        <f t="shared" si="199"/>
        <v>0</v>
      </c>
      <c r="Z181" s="392">
        <f t="shared" si="200"/>
        <v>0</v>
      </c>
      <c r="AA181" s="392">
        <f t="shared" si="201"/>
        <v>0</v>
      </c>
      <c r="AB181" s="392">
        <f t="shared" si="202"/>
        <v>0</v>
      </c>
      <c r="AC181" s="392">
        <f t="shared" si="203"/>
        <v>0</v>
      </c>
      <c r="AD181" s="392">
        <f t="shared" si="204"/>
        <v>0</v>
      </c>
      <c r="AE181" s="392">
        <f t="shared" si="205"/>
        <v>0</v>
      </c>
      <c r="AF181" s="375">
        <f t="shared" si="206"/>
        <v>0</v>
      </c>
    </row>
    <row r="182" spans="1:32">
      <c r="A182" s="394"/>
      <c r="B182" s="395"/>
      <c r="C182" s="427"/>
      <c r="D182" s="427"/>
      <c r="E182" s="361"/>
      <c r="F182" s="392">
        <f t="shared" si="180"/>
        <v>0</v>
      </c>
      <c r="G182" s="392">
        <f t="shared" si="180"/>
        <v>0</v>
      </c>
      <c r="H182" s="392">
        <f t="shared" si="180"/>
        <v>0</v>
      </c>
      <c r="I182" s="392">
        <f t="shared" si="180"/>
        <v>0</v>
      </c>
      <c r="J182" s="392">
        <f t="shared" si="180"/>
        <v>0</v>
      </c>
      <c r="K182" s="392">
        <f t="shared" si="180"/>
        <v>0</v>
      </c>
      <c r="L182" s="392">
        <f t="shared" si="180"/>
        <v>0</v>
      </c>
      <c r="M182" s="392">
        <f t="shared" si="180"/>
        <v>0</v>
      </c>
      <c r="N182" s="392">
        <f t="shared" si="180"/>
        <v>0</v>
      </c>
      <c r="O182" s="392">
        <f t="shared" si="180"/>
        <v>0</v>
      </c>
      <c r="P182" s="392">
        <f t="shared" si="180"/>
        <v>0</v>
      </c>
      <c r="Q182" s="392">
        <f t="shared" si="180"/>
        <v>0</v>
      </c>
      <c r="R182" s="375">
        <f t="shared" si="193"/>
        <v>0</v>
      </c>
      <c r="S182" s="327"/>
      <c r="T182" s="392">
        <f t="shared" si="194"/>
        <v>0</v>
      </c>
      <c r="U182" s="392">
        <f t="shared" si="195"/>
        <v>0</v>
      </c>
      <c r="V182" s="392">
        <f t="shared" si="196"/>
        <v>0</v>
      </c>
      <c r="W182" s="392">
        <f t="shared" si="197"/>
        <v>0</v>
      </c>
      <c r="X182" s="392">
        <f t="shared" si="198"/>
        <v>0</v>
      </c>
      <c r="Y182" s="392">
        <f t="shared" si="199"/>
        <v>0</v>
      </c>
      <c r="Z182" s="392">
        <f t="shared" si="200"/>
        <v>0</v>
      </c>
      <c r="AA182" s="392">
        <f t="shared" si="201"/>
        <v>0</v>
      </c>
      <c r="AB182" s="392">
        <f t="shared" si="202"/>
        <v>0</v>
      </c>
      <c r="AC182" s="392">
        <f t="shared" si="203"/>
        <v>0</v>
      </c>
      <c r="AD182" s="392">
        <f t="shared" si="204"/>
        <v>0</v>
      </c>
      <c r="AE182" s="392">
        <f t="shared" si="205"/>
        <v>0</v>
      </c>
      <c r="AF182" s="375">
        <f t="shared" si="206"/>
        <v>0</v>
      </c>
    </row>
    <row r="183" spans="1:32">
      <c r="A183" s="394"/>
      <c r="B183" s="395"/>
      <c r="C183" s="427"/>
      <c r="D183" s="427"/>
      <c r="E183" s="361"/>
      <c r="F183" s="392">
        <f t="shared" si="180"/>
        <v>0</v>
      </c>
      <c r="G183" s="392">
        <f t="shared" si="180"/>
        <v>0</v>
      </c>
      <c r="H183" s="392">
        <f t="shared" si="180"/>
        <v>0</v>
      </c>
      <c r="I183" s="392">
        <f t="shared" si="180"/>
        <v>0</v>
      </c>
      <c r="J183" s="392">
        <f t="shared" si="180"/>
        <v>0</v>
      </c>
      <c r="K183" s="392">
        <f t="shared" si="180"/>
        <v>0</v>
      </c>
      <c r="L183" s="392">
        <f t="shared" si="180"/>
        <v>0</v>
      </c>
      <c r="M183" s="392">
        <f t="shared" si="180"/>
        <v>0</v>
      </c>
      <c r="N183" s="392">
        <f t="shared" si="180"/>
        <v>0</v>
      </c>
      <c r="O183" s="392">
        <f t="shared" si="180"/>
        <v>0</v>
      </c>
      <c r="P183" s="392">
        <f t="shared" si="180"/>
        <v>0</v>
      </c>
      <c r="Q183" s="392">
        <f t="shared" si="180"/>
        <v>0</v>
      </c>
      <c r="R183" s="375">
        <f t="shared" si="193"/>
        <v>0</v>
      </c>
      <c r="S183" s="327"/>
      <c r="T183" s="392">
        <f t="shared" si="194"/>
        <v>0</v>
      </c>
      <c r="U183" s="392">
        <f t="shared" si="195"/>
        <v>0</v>
      </c>
      <c r="V183" s="392">
        <f t="shared" si="196"/>
        <v>0</v>
      </c>
      <c r="W183" s="392">
        <f t="shared" si="197"/>
        <v>0</v>
      </c>
      <c r="X183" s="392">
        <f t="shared" si="198"/>
        <v>0</v>
      </c>
      <c r="Y183" s="392">
        <f t="shared" si="199"/>
        <v>0</v>
      </c>
      <c r="Z183" s="392">
        <f t="shared" si="200"/>
        <v>0</v>
      </c>
      <c r="AA183" s="392">
        <f t="shared" si="201"/>
        <v>0</v>
      </c>
      <c r="AB183" s="392">
        <f t="shared" si="202"/>
        <v>0</v>
      </c>
      <c r="AC183" s="392">
        <f t="shared" si="203"/>
        <v>0</v>
      </c>
      <c r="AD183" s="392">
        <f t="shared" si="204"/>
        <v>0</v>
      </c>
      <c r="AE183" s="392">
        <f t="shared" si="205"/>
        <v>0</v>
      </c>
      <c r="AF183" s="375">
        <f t="shared" si="206"/>
        <v>0</v>
      </c>
    </row>
    <row r="184" spans="1:32">
      <c r="A184" s="394"/>
      <c r="B184" s="395"/>
      <c r="C184" s="427"/>
      <c r="D184" s="427"/>
      <c r="E184" s="361"/>
      <c r="F184" s="392">
        <f t="shared" si="180"/>
        <v>0</v>
      </c>
      <c r="G184" s="392">
        <f t="shared" si="180"/>
        <v>0</v>
      </c>
      <c r="H184" s="392">
        <f t="shared" si="180"/>
        <v>0</v>
      </c>
      <c r="I184" s="392">
        <f t="shared" si="180"/>
        <v>0</v>
      </c>
      <c r="J184" s="392">
        <f t="shared" si="180"/>
        <v>0</v>
      </c>
      <c r="K184" s="392">
        <f t="shared" si="180"/>
        <v>0</v>
      </c>
      <c r="L184" s="392">
        <f t="shared" si="180"/>
        <v>0</v>
      </c>
      <c r="M184" s="392">
        <f t="shared" si="180"/>
        <v>0</v>
      </c>
      <c r="N184" s="392">
        <f t="shared" si="180"/>
        <v>0</v>
      </c>
      <c r="O184" s="392">
        <f t="shared" si="180"/>
        <v>0</v>
      </c>
      <c r="P184" s="392">
        <f t="shared" si="180"/>
        <v>0</v>
      </c>
      <c r="Q184" s="392">
        <f t="shared" si="180"/>
        <v>0</v>
      </c>
      <c r="R184" s="375">
        <f t="shared" si="193"/>
        <v>0</v>
      </c>
      <c r="S184" s="327"/>
      <c r="T184" s="392">
        <f t="shared" si="194"/>
        <v>0</v>
      </c>
      <c r="U184" s="392">
        <f t="shared" si="195"/>
        <v>0</v>
      </c>
      <c r="V184" s="392">
        <f t="shared" si="196"/>
        <v>0</v>
      </c>
      <c r="W184" s="392">
        <f t="shared" si="197"/>
        <v>0</v>
      </c>
      <c r="X184" s="392">
        <f t="shared" si="198"/>
        <v>0</v>
      </c>
      <c r="Y184" s="392">
        <f t="shared" si="199"/>
        <v>0</v>
      </c>
      <c r="Z184" s="392">
        <f t="shared" si="200"/>
        <v>0</v>
      </c>
      <c r="AA184" s="392">
        <f t="shared" si="201"/>
        <v>0</v>
      </c>
      <c r="AB184" s="392">
        <f t="shared" si="202"/>
        <v>0</v>
      </c>
      <c r="AC184" s="392">
        <f t="shared" si="203"/>
        <v>0</v>
      </c>
      <c r="AD184" s="392">
        <f t="shared" si="204"/>
        <v>0</v>
      </c>
      <c r="AE184" s="392">
        <f t="shared" si="205"/>
        <v>0</v>
      </c>
      <c r="AF184" s="375">
        <f t="shared" si="206"/>
        <v>0</v>
      </c>
    </row>
    <row r="185" spans="1:32">
      <c r="A185" s="394"/>
      <c r="B185" s="395"/>
      <c r="C185" s="427"/>
      <c r="D185" s="427"/>
      <c r="E185" s="361"/>
      <c r="F185" s="392">
        <f t="shared" si="180"/>
        <v>0</v>
      </c>
      <c r="G185" s="392">
        <f t="shared" si="180"/>
        <v>0</v>
      </c>
      <c r="H185" s="392">
        <f t="shared" si="180"/>
        <v>0</v>
      </c>
      <c r="I185" s="392">
        <f t="shared" si="180"/>
        <v>0</v>
      </c>
      <c r="J185" s="392">
        <f t="shared" si="180"/>
        <v>0</v>
      </c>
      <c r="K185" s="392">
        <f t="shared" si="180"/>
        <v>0</v>
      </c>
      <c r="L185" s="392">
        <f t="shared" si="180"/>
        <v>0</v>
      </c>
      <c r="M185" s="392">
        <f t="shared" si="180"/>
        <v>0</v>
      </c>
      <c r="N185" s="392">
        <f t="shared" si="180"/>
        <v>0</v>
      </c>
      <c r="O185" s="392">
        <f t="shared" si="180"/>
        <v>0</v>
      </c>
      <c r="P185" s="392">
        <f t="shared" si="180"/>
        <v>0</v>
      </c>
      <c r="Q185" s="392">
        <f t="shared" si="180"/>
        <v>0</v>
      </c>
      <c r="R185" s="375">
        <f t="shared" si="193"/>
        <v>0</v>
      </c>
      <c r="S185" s="327"/>
      <c r="T185" s="392">
        <f t="shared" si="194"/>
        <v>0</v>
      </c>
      <c r="U185" s="392">
        <f t="shared" si="195"/>
        <v>0</v>
      </c>
      <c r="V185" s="392">
        <f t="shared" si="196"/>
        <v>0</v>
      </c>
      <c r="W185" s="392">
        <f t="shared" si="197"/>
        <v>0</v>
      </c>
      <c r="X185" s="392">
        <f t="shared" si="198"/>
        <v>0</v>
      </c>
      <c r="Y185" s="392">
        <f t="shared" si="199"/>
        <v>0</v>
      </c>
      <c r="Z185" s="392">
        <f t="shared" si="200"/>
        <v>0</v>
      </c>
      <c r="AA185" s="392">
        <f t="shared" si="201"/>
        <v>0</v>
      </c>
      <c r="AB185" s="392">
        <f t="shared" si="202"/>
        <v>0</v>
      </c>
      <c r="AC185" s="392">
        <f t="shared" si="203"/>
        <v>0</v>
      </c>
      <c r="AD185" s="392">
        <f t="shared" si="204"/>
        <v>0</v>
      </c>
      <c r="AE185" s="392">
        <f t="shared" si="205"/>
        <v>0</v>
      </c>
      <c r="AF185" s="375">
        <f t="shared" si="206"/>
        <v>0</v>
      </c>
    </row>
    <row r="186" spans="1:32">
      <c r="A186" s="394"/>
      <c r="B186" s="395"/>
      <c r="C186" s="427"/>
      <c r="D186" s="427"/>
      <c r="E186" s="361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404"/>
      <c r="S186" s="327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404"/>
    </row>
    <row r="187" spans="1:32">
      <c r="A187" s="394" t="s">
        <v>201</v>
      </c>
      <c r="B187" s="395"/>
      <c r="C187" s="427"/>
      <c r="D187" s="427"/>
      <c r="E187" s="361"/>
      <c r="F187" s="392">
        <f t="shared" ref="F187:R187" si="207">SUM(F174:F186)</f>
        <v>0</v>
      </c>
      <c r="G187" s="392">
        <f t="shared" si="207"/>
        <v>0</v>
      </c>
      <c r="H187" s="392">
        <f t="shared" si="207"/>
        <v>0</v>
      </c>
      <c r="I187" s="392">
        <f t="shared" si="207"/>
        <v>0</v>
      </c>
      <c r="J187" s="392">
        <f t="shared" si="207"/>
        <v>0</v>
      </c>
      <c r="K187" s="392">
        <f t="shared" si="207"/>
        <v>0</v>
      </c>
      <c r="L187" s="392">
        <f t="shared" si="207"/>
        <v>0</v>
      </c>
      <c r="M187" s="392">
        <f t="shared" si="207"/>
        <v>0</v>
      </c>
      <c r="N187" s="392">
        <f t="shared" si="207"/>
        <v>0</v>
      </c>
      <c r="O187" s="392">
        <f t="shared" si="207"/>
        <v>0</v>
      </c>
      <c r="P187" s="392">
        <f t="shared" si="207"/>
        <v>0</v>
      </c>
      <c r="Q187" s="392">
        <f t="shared" si="207"/>
        <v>0</v>
      </c>
      <c r="R187" s="405">
        <f t="shared" si="207"/>
        <v>0</v>
      </c>
      <c r="S187" s="327"/>
      <c r="T187" s="392">
        <f t="shared" ref="T187:AF187" si="208">SUM(T174:T186)</f>
        <v>0</v>
      </c>
      <c r="U187" s="392">
        <f t="shared" si="208"/>
        <v>0</v>
      </c>
      <c r="V187" s="392">
        <f t="shared" si="208"/>
        <v>0</v>
      </c>
      <c r="W187" s="392">
        <f t="shared" si="208"/>
        <v>0</v>
      </c>
      <c r="X187" s="392">
        <f t="shared" si="208"/>
        <v>0</v>
      </c>
      <c r="Y187" s="392">
        <f t="shared" si="208"/>
        <v>0</v>
      </c>
      <c r="Z187" s="392">
        <f t="shared" si="208"/>
        <v>0</v>
      </c>
      <c r="AA187" s="392">
        <f t="shared" si="208"/>
        <v>0</v>
      </c>
      <c r="AB187" s="392">
        <f t="shared" si="208"/>
        <v>0</v>
      </c>
      <c r="AC187" s="392">
        <f t="shared" si="208"/>
        <v>0</v>
      </c>
      <c r="AD187" s="392">
        <f t="shared" si="208"/>
        <v>0</v>
      </c>
      <c r="AE187" s="392">
        <f t="shared" si="208"/>
        <v>0</v>
      </c>
      <c r="AF187" s="405">
        <f t="shared" si="208"/>
        <v>0</v>
      </c>
    </row>
    <row r="188" spans="1:32">
      <c r="A188" s="361"/>
      <c r="B188" s="361"/>
      <c r="C188" s="427"/>
      <c r="D188" s="427"/>
      <c r="E188" s="361"/>
      <c r="F188" s="385"/>
      <c r="G188" s="385"/>
      <c r="H188" s="385"/>
      <c r="I188" s="352"/>
      <c r="J188" s="352"/>
      <c r="K188" s="352"/>
      <c r="L188" s="374"/>
      <c r="M188" s="374"/>
      <c r="N188" s="374"/>
      <c r="O188" s="374"/>
      <c r="P188" s="374"/>
      <c r="Q188" s="388"/>
      <c r="R188" s="373"/>
      <c r="S188" s="327"/>
      <c r="T188" s="385"/>
      <c r="U188" s="385"/>
      <c r="V188" s="385"/>
      <c r="W188" s="352"/>
      <c r="X188" s="352"/>
      <c r="Y188" s="352"/>
      <c r="Z188" s="374"/>
      <c r="AA188" s="374"/>
      <c r="AB188" s="374"/>
      <c r="AC188" s="374"/>
      <c r="AD188" s="374"/>
      <c r="AE188" s="388"/>
      <c r="AF188" s="373"/>
    </row>
    <row r="189" spans="1:32">
      <c r="A189" s="390" t="s">
        <v>140</v>
      </c>
      <c r="B189" s="797" t="s">
        <v>399</v>
      </c>
      <c r="C189" s="434"/>
      <c r="D189" s="434"/>
      <c r="E189" s="361"/>
      <c r="F189" s="392"/>
      <c r="G189" s="392"/>
      <c r="H189" s="392"/>
      <c r="I189" s="392"/>
      <c r="J189" s="392"/>
      <c r="K189" s="392"/>
      <c r="L189" s="393"/>
      <c r="M189" s="393"/>
      <c r="N189" s="393"/>
      <c r="O189" s="393"/>
      <c r="P189" s="393"/>
      <c r="Q189" s="393"/>
      <c r="R189" s="375"/>
      <c r="S189" s="327"/>
      <c r="T189" s="392"/>
      <c r="U189" s="392"/>
      <c r="V189" s="392"/>
      <c r="W189" s="392"/>
      <c r="X189" s="392"/>
      <c r="Y189" s="392"/>
      <c r="Z189" s="393"/>
      <c r="AA189" s="393"/>
      <c r="AB189" s="393"/>
      <c r="AC189" s="393"/>
      <c r="AD189" s="393"/>
      <c r="AE189" s="393"/>
      <c r="AF189" s="375"/>
    </row>
    <row r="190" spans="1:32">
      <c r="A190" s="394"/>
      <c r="B190" s="395"/>
      <c r="C190" s="427"/>
      <c r="D190" s="427"/>
      <c r="E190" s="361"/>
      <c r="F190" s="392">
        <f t="shared" ref="F190:Q201" si="209">+$C190/12</f>
        <v>0</v>
      </c>
      <c r="G190" s="392">
        <f t="shared" si="209"/>
        <v>0</v>
      </c>
      <c r="H190" s="392">
        <f t="shared" si="209"/>
        <v>0</v>
      </c>
      <c r="I190" s="392">
        <f t="shared" si="209"/>
        <v>0</v>
      </c>
      <c r="J190" s="392">
        <f t="shared" si="209"/>
        <v>0</v>
      </c>
      <c r="K190" s="392">
        <f t="shared" si="209"/>
        <v>0</v>
      </c>
      <c r="L190" s="392">
        <f t="shared" si="209"/>
        <v>0</v>
      </c>
      <c r="M190" s="392">
        <f t="shared" si="209"/>
        <v>0</v>
      </c>
      <c r="N190" s="392">
        <f t="shared" si="209"/>
        <v>0</v>
      </c>
      <c r="O190" s="392">
        <f t="shared" si="209"/>
        <v>0</v>
      </c>
      <c r="P190" s="392">
        <f t="shared" si="209"/>
        <v>0</v>
      </c>
      <c r="Q190" s="392">
        <f t="shared" si="209"/>
        <v>0</v>
      </c>
      <c r="R190" s="375">
        <f>SUM(F190:Q190)</f>
        <v>0</v>
      </c>
      <c r="S190" s="327"/>
      <c r="T190" s="392">
        <f t="shared" ref="T190" si="210">+F190*(1+$T$96)</f>
        <v>0</v>
      </c>
      <c r="U190" s="392">
        <f t="shared" ref="U190" si="211">+G190*(1+$T$96)</f>
        <v>0</v>
      </c>
      <c r="V190" s="392">
        <f t="shared" ref="V190" si="212">+H190*(1+$T$96)</f>
        <v>0</v>
      </c>
      <c r="W190" s="392">
        <f t="shared" ref="W190" si="213">+I190*(1+$T$96)</f>
        <v>0</v>
      </c>
      <c r="X190" s="392">
        <f t="shared" ref="X190" si="214">+J190*(1+$T$96)</f>
        <v>0</v>
      </c>
      <c r="Y190" s="392">
        <f t="shared" ref="Y190" si="215">+K190*(1+$T$96)</f>
        <v>0</v>
      </c>
      <c r="Z190" s="392">
        <f t="shared" ref="Z190" si="216">+L190*(1+$T$96)</f>
        <v>0</v>
      </c>
      <c r="AA190" s="392">
        <f t="shared" ref="AA190" si="217">+M190*(1+$T$96)</f>
        <v>0</v>
      </c>
      <c r="AB190" s="392">
        <f t="shared" ref="AB190" si="218">+N190*(1+$T$96)</f>
        <v>0</v>
      </c>
      <c r="AC190" s="392">
        <f t="shared" ref="AC190" si="219">+O190*(1+$T$96)</f>
        <v>0</v>
      </c>
      <c r="AD190" s="392">
        <f t="shared" ref="AD190" si="220">+P190*(1+$T$96)</f>
        <v>0</v>
      </c>
      <c r="AE190" s="392">
        <f t="shared" ref="AE190" si="221">+Q190*(1+$T$96)</f>
        <v>0</v>
      </c>
      <c r="AF190" s="375">
        <f>SUM(T190:AE190)</f>
        <v>0</v>
      </c>
    </row>
    <row r="191" spans="1:32">
      <c r="A191" s="394"/>
      <c r="B191" s="395"/>
      <c r="C191" s="427"/>
      <c r="D191" s="427"/>
      <c r="E191" s="361"/>
      <c r="F191" s="392">
        <f t="shared" si="209"/>
        <v>0</v>
      </c>
      <c r="G191" s="392">
        <f t="shared" si="209"/>
        <v>0</v>
      </c>
      <c r="H191" s="392">
        <f t="shared" si="209"/>
        <v>0</v>
      </c>
      <c r="I191" s="392">
        <f t="shared" si="209"/>
        <v>0</v>
      </c>
      <c r="J191" s="392">
        <f t="shared" si="209"/>
        <v>0</v>
      </c>
      <c r="K191" s="392">
        <f t="shared" si="209"/>
        <v>0</v>
      </c>
      <c r="L191" s="392">
        <f t="shared" si="209"/>
        <v>0</v>
      </c>
      <c r="M191" s="392">
        <f t="shared" si="209"/>
        <v>0</v>
      </c>
      <c r="N191" s="392">
        <f t="shared" si="209"/>
        <v>0</v>
      </c>
      <c r="O191" s="392">
        <f t="shared" si="209"/>
        <v>0</v>
      </c>
      <c r="P191" s="392">
        <f t="shared" si="209"/>
        <v>0</v>
      </c>
      <c r="Q191" s="392">
        <f t="shared" si="209"/>
        <v>0</v>
      </c>
      <c r="R191" s="375">
        <f t="shared" ref="R191:R201" si="222">SUM(F191:Q191)</f>
        <v>0</v>
      </c>
      <c r="S191" s="327"/>
      <c r="T191" s="392">
        <f t="shared" ref="T191:T201" si="223">+F191*(1+$T$96)</f>
        <v>0</v>
      </c>
      <c r="U191" s="392">
        <f t="shared" ref="U191:U201" si="224">+G191*(1+$T$96)</f>
        <v>0</v>
      </c>
      <c r="V191" s="392">
        <f t="shared" ref="V191:V201" si="225">+H191*(1+$T$96)</f>
        <v>0</v>
      </c>
      <c r="W191" s="392">
        <f t="shared" ref="W191:W201" si="226">+I191*(1+$T$96)</f>
        <v>0</v>
      </c>
      <c r="X191" s="392">
        <f t="shared" ref="X191:X201" si="227">+J191*(1+$T$96)</f>
        <v>0</v>
      </c>
      <c r="Y191" s="392">
        <f t="shared" ref="Y191:Y201" si="228">+K191*(1+$T$96)</f>
        <v>0</v>
      </c>
      <c r="Z191" s="392">
        <f t="shared" ref="Z191:Z201" si="229">+L191*(1+$T$96)</f>
        <v>0</v>
      </c>
      <c r="AA191" s="392">
        <f t="shared" ref="AA191:AA201" si="230">+M191*(1+$T$96)</f>
        <v>0</v>
      </c>
      <c r="AB191" s="392">
        <f t="shared" ref="AB191:AB201" si="231">+N191*(1+$T$96)</f>
        <v>0</v>
      </c>
      <c r="AC191" s="392">
        <f t="shared" ref="AC191:AC201" si="232">+O191*(1+$T$96)</f>
        <v>0</v>
      </c>
      <c r="AD191" s="392">
        <f t="shared" ref="AD191:AD201" si="233">+P191*(1+$T$96)</f>
        <v>0</v>
      </c>
      <c r="AE191" s="392">
        <f t="shared" ref="AE191:AE201" si="234">+Q191*(1+$T$96)</f>
        <v>0</v>
      </c>
      <c r="AF191" s="375">
        <f t="shared" ref="AF191:AF201" si="235">SUM(T191:AE191)</f>
        <v>0</v>
      </c>
    </row>
    <row r="192" spans="1:32">
      <c r="A192" s="394"/>
      <c r="B192" s="395"/>
      <c r="C192" s="427"/>
      <c r="D192" s="427"/>
      <c r="E192" s="361"/>
      <c r="F192" s="392">
        <f t="shared" si="209"/>
        <v>0</v>
      </c>
      <c r="G192" s="392">
        <f t="shared" si="209"/>
        <v>0</v>
      </c>
      <c r="H192" s="392">
        <f t="shared" si="209"/>
        <v>0</v>
      </c>
      <c r="I192" s="392">
        <f t="shared" si="209"/>
        <v>0</v>
      </c>
      <c r="J192" s="392">
        <f t="shared" si="209"/>
        <v>0</v>
      </c>
      <c r="K192" s="392">
        <f t="shared" si="209"/>
        <v>0</v>
      </c>
      <c r="L192" s="392">
        <f t="shared" si="209"/>
        <v>0</v>
      </c>
      <c r="M192" s="392">
        <f t="shared" si="209"/>
        <v>0</v>
      </c>
      <c r="N192" s="392">
        <f t="shared" si="209"/>
        <v>0</v>
      </c>
      <c r="O192" s="392">
        <f t="shared" si="209"/>
        <v>0</v>
      </c>
      <c r="P192" s="392">
        <f t="shared" si="209"/>
        <v>0</v>
      </c>
      <c r="Q192" s="392">
        <f t="shared" si="209"/>
        <v>0</v>
      </c>
      <c r="R192" s="375">
        <f t="shared" si="222"/>
        <v>0</v>
      </c>
      <c r="S192" s="327"/>
      <c r="T192" s="392">
        <f t="shared" si="223"/>
        <v>0</v>
      </c>
      <c r="U192" s="392">
        <f t="shared" si="224"/>
        <v>0</v>
      </c>
      <c r="V192" s="392">
        <f t="shared" si="225"/>
        <v>0</v>
      </c>
      <c r="W192" s="392">
        <f t="shared" si="226"/>
        <v>0</v>
      </c>
      <c r="X192" s="392">
        <f t="shared" si="227"/>
        <v>0</v>
      </c>
      <c r="Y192" s="392">
        <f t="shared" si="228"/>
        <v>0</v>
      </c>
      <c r="Z192" s="392">
        <f t="shared" si="229"/>
        <v>0</v>
      </c>
      <c r="AA192" s="392">
        <f t="shared" si="230"/>
        <v>0</v>
      </c>
      <c r="AB192" s="392">
        <f t="shared" si="231"/>
        <v>0</v>
      </c>
      <c r="AC192" s="392">
        <f t="shared" si="232"/>
        <v>0</v>
      </c>
      <c r="AD192" s="392">
        <f t="shared" si="233"/>
        <v>0</v>
      </c>
      <c r="AE192" s="392">
        <f t="shared" si="234"/>
        <v>0</v>
      </c>
      <c r="AF192" s="375">
        <f t="shared" si="235"/>
        <v>0</v>
      </c>
    </row>
    <row r="193" spans="1:32">
      <c r="A193" s="394"/>
      <c r="B193" s="395"/>
      <c r="C193" s="427"/>
      <c r="D193" s="427"/>
      <c r="E193" s="361"/>
      <c r="F193" s="392">
        <f t="shared" si="209"/>
        <v>0</v>
      </c>
      <c r="G193" s="392">
        <f t="shared" si="209"/>
        <v>0</v>
      </c>
      <c r="H193" s="392">
        <f t="shared" si="209"/>
        <v>0</v>
      </c>
      <c r="I193" s="392">
        <f t="shared" si="209"/>
        <v>0</v>
      </c>
      <c r="J193" s="392">
        <f t="shared" si="209"/>
        <v>0</v>
      </c>
      <c r="K193" s="392">
        <f t="shared" si="209"/>
        <v>0</v>
      </c>
      <c r="L193" s="392">
        <f t="shared" si="209"/>
        <v>0</v>
      </c>
      <c r="M193" s="392">
        <f t="shared" si="209"/>
        <v>0</v>
      </c>
      <c r="N193" s="392">
        <f t="shared" si="209"/>
        <v>0</v>
      </c>
      <c r="O193" s="392">
        <f t="shared" si="209"/>
        <v>0</v>
      </c>
      <c r="P193" s="392">
        <f t="shared" si="209"/>
        <v>0</v>
      </c>
      <c r="Q193" s="392">
        <f t="shared" si="209"/>
        <v>0</v>
      </c>
      <c r="R193" s="375">
        <f t="shared" si="222"/>
        <v>0</v>
      </c>
      <c r="S193" s="327"/>
      <c r="T193" s="392">
        <f t="shared" si="223"/>
        <v>0</v>
      </c>
      <c r="U193" s="392">
        <f t="shared" si="224"/>
        <v>0</v>
      </c>
      <c r="V193" s="392">
        <f t="shared" si="225"/>
        <v>0</v>
      </c>
      <c r="W193" s="392">
        <f t="shared" si="226"/>
        <v>0</v>
      </c>
      <c r="X193" s="392">
        <f t="shared" si="227"/>
        <v>0</v>
      </c>
      <c r="Y193" s="392">
        <f t="shared" si="228"/>
        <v>0</v>
      </c>
      <c r="Z193" s="392">
        <f t="shared" si="229"/>
        <v>0</v>
      </c>
      <c r="AA193" s="392">
        <f t="shared" si="230"/>
        <v>0</v>
      </c>
      <c r="AB193" s="392">
        <f t="shared" si="231"/>
        <v>0</v>
      </c>
      <c r="AC193" s="392">
        <f t="shared" si="232"/>
        <v>0</v>
      </c>
      <c r="AD193" s="392">
        <f t="shared" si="233"/>
        <v>0</v>
      </c>
      <c r="AE193" s="392">
        <f t="shared" si="234"/>
        <v>0</v>
      </c>
      <c r="AF193" s="375">
        <f t="shared" si="235"/>
        <v>0</v>
      </c>
    </row>
    <row r="194" spans="1:32">
      <c r="A194" s="394"/>
      <c r="B194" s="395"/>
      <c r="C194" s="427"/>
      <c r="D194" s="427"/>
      <c r="E194" s="361"/>
      <c r="F194" s="392">
        <f t="shared" si="209"/>
        <v>0</v>
      </c>
      <c r="G194" s="392">
        <f t="shared" si="209"/>
        <v>0</v>
      </c>
      <c r="H194" s="392">
        <f t="shared" si="209"/>
        <v>0</v>
      </c>
      <c r="I194" s="392">
        <f t="shared" si="209"/>
        <v>0</v>
      </c>
      <c r="J194" s="392">
        <f t="shared" si="209"/>
        <v>0</v>
      </c>
      <c r="K194" s="392">
        <f t="shared" si="209"/>
        <v>0</v>
      </c>
      <c r="L194" s="392">
        <f t="shared" si="209"/>
        <v>0</v>
      </c>
      <c r="M194" s="392">
        <f t="shared" si="209"/>
        <v>0</v>
      </c>
      <c r="N194" s="392">
        <f t="shared" si="209"/>
        <v>0</v>
      </c>
      <c r="O194" s="392">
        <f t="shared" si="209"/>
        <v>0</v>
      </c>
      <c r="P194" s="392">
        <f t="shared" si="209"/>
        <v>0</v>
      </c>
      <c r="Q194" s="392">
        <f t="shared" si="209"/>
        <v>0</v>
      </c>
      <c r="R194" s="375">
        <f t="shared" si="222"/>
        <v>0</v>
      </c>
      <c r="S194" s="327"/>
      <c r="T194" s="392">
        <f t="shared" si="223"/>
        <v>0</v>
      </c>
      <c r="U194" s="392">
        <f t="shared" si="224"/>
        <v>0</v>
      </c>
      <c r="V194" s="392">
        <f t="shared" si="225"/>
        <v>0</v>
      </c>
      <c r="W194" s="392">
        <f t="shared" si="226"/>
        <v>0</v>
      </c>
      <c r="X194" s="392">
        <f t="shared" si="227"/>
        <v>0</v>
      </c>
      <c r="Y194" s="392">
        <f t="shared" si="228"/>
        <v>0</v>
      </c>
      <c r="Z194" s="392">
        <f t="shared" si="229"/>
        <v>0</v>
      </c>
      <c r="AA194" s="392">
        <f t="shared" si="230"/>
        <v>0</v>
      </c>
      <c r="AB194" s="392">
        <f t="shared" si="231"/>
        <v>0</v>
      </c>
      <c r="AC194" s="392">
        <f t="shared" si="232"/>
        <v>0</v>
      </c>
      <c r="AD194" s="392">
        <f t="shared" si="233"/>
        <v>0</v>
      </c>
      <c r="AE194" s="392">
        <f t="shared" si="234"/>
        <v>0</v>
      </c>
      <c r="AF194" s="375">
        <f t="shared" si="235"/>
        <v>0</v>
      </c>
    </row>
    <row r="195" spans="1:32">
      <c r="A195" s="394"/>
      <c r="B195" s="395"/>
      <c r="C195" s="427"/>
      <c r="D195" s="427"/>
      <c r="E195" s="361"/>
      <c r="F195" s="392">
        <f t="shared" si="209"/>
        <v>0</v>
      </c>
      <c r="G195" s="392">
        <f t="shared" si="209"/>
        <v>0</v>
      </c>
      <c r="H195" s="392">
        <f t="shared" si="209"/>
        <v>0</v>
      </c>
      <c r="I195" s="392">
        <f t="shared" si="209"/>
        <v>0</v>
      </c>
      <c r="J195" s="392">
        <f t="shared" si="209"/>
        <v>0</v>
      </c>
      <c r="K195" s="392">
        <f t="shared" si="209"/>
        <v>0</v>
      </c>
      <c r="L195" s="392">
        <f t="shared" si="209"/>
        <v>0</v>
      </c>
      <c r="M195" s="392">
        <f t="shared" si="209"/>
        <v>0</v>
      </c>
      <c r="N195" s="392">
        <f t="shared" si="209"/>
        <v>0</v>
      </c>
      <c r="O195" s="392">
        <f t="shared" si="209"/>
        <v>0</v>
      </c>
      <c r="P195" s="392">
        <f t="shared" si="209"/>
        <v>0</v>
      </c>
      <c r="Q195" s="392">
        <f t="shared" si="209"/>
        <v>0</v>
      </c>
      <c r="R195" s="375">
        <f t="shared" si="222"/>
        <v>0</v>
      </c>
      <c r="S195" s="327"/>
      <c r="T195" s="392">
        <f t="shared" si="223"/>
        <v>0</v>
      </c>
      <c r="U195" s="392">
        <f t="shared" si="224"/>
        <v>0</v>
      </c>
      <c r="V195" s="392">
        <f t="shared" si="225"/>
        <v>0</v>
      </c>
      <c r="W195" s="392">
        <f t="shared" si="226"/>
        <v>0</v>
      </c>
      <c r="X195" s="392">
        <f t="shared" si="227"/>
        <v>0</v>
      </c>
      <c r="Y195" s="392">
        <f t="shared" si="228"/>
        <v>0</v>
      </c>
      <c r="Z195" s="392">
        <f t="shared" si="229"/>
        <v>0</v>
      </c>
      <c r="AA195" s="392">
        <f t="shared" si="230"/>
        <v>0</v>
      </c>
      <c r="AB195" s="392">
        <f t="shared" si="231"/>
        <v>0</v>
      </c>
      <c r="AC195" s="392">
        <f t="shared" si="232"/>
        <v>0</v>
      </c>
      <c r="AD195" s="392">
        <f t="shared" si="233"/>
        <v>0</v>
      </c>
      <c r="AE195" s="392">
        <f t="shared" si="234"/>
        <v>0</v>
      </c>
      <c r="AF195" s="375">
        <f t="shared" si="235"/>
        <v>0</v>
      </c>
    </row>
    <row r="196" spans="1:32">
      <c r="A196" s="394"/>
      <c r="B196" s="395"/>
      <c r="C196" s="427"/>
      <c r="D196" s="427"/>
      <c r="E196" s="361"/>
      <c r="F196" s="392">
        <f t="shared" si="209"/>
        <v>0</v>
      </c>
      <c r="G196" s="392">
        <f t="shared" si="209"/>
        <v>0</v>
      </c>
      <c r="H196" s="392">
        <f t="shared" si="209"/>
        <v>0</v>
      </c>
      <c r="I196" s="392">
        <f t="shared" si="209"/>
        <v>0</v>
      </c>
      <c r="J196" s="392">
        <f t="shared" si="209"/>
        <v>0</v>
      </c>
      <c r="K196" s="392">
        <f t="shared" si="209"/>
        <v>0</v>
      </c>
      <c r="L196" s="392">
        <f t="shared" si="209"/>
        <v>0</v>
      </c>
      <c r="M196" s="392">
        <f t="shared" si="209"/>
        <v>0</v>
      </c>
      <c r="N196" s="392">
        <f t="shared" si="209"/>
        <v>0</v>
      </c>
      <c r="O196" s="392">
        <f t="shared" si="209"/>
        <v>0</v>
      </c>
      <c r="P196" s="392">
        <f t="shared" si="209"/>
        <v>0</v>
      </c>
      <c r="Q196" s="392">
        <f t="shared" si="209"/>
        <v>0</v>
      </c>
      <c r="R196" s="375">
        <f t="shared" si="222"/>
        <v>0</v>
      </c>
      <c r="S196" s="327"/>
      <c r="T196" s="392">
        <f t="shared" si="223"/>
        <v>0</v>
      </c>
      <c r="U196" s="392">
        <f t="shared" si="224"/>
        <v>0</v>
      </c>
      <c r="V196" s="392">
        <f t="shared" si="225"/>
        <v>0</v>
      </c>
      <c r="W196" s="392">
        <f t="shared" si="226"/>
        <v>0</v>
      </c>
      <c r="X196" s="392">
        <f t="shared" si="227"/>
        <v>0</v>
      </c>
      <c r="Y196" s="392">
        <f t="shared" si="228"/>
        <v>0</v>
      </c>
      <c r="Z196" s="392">
        <f t="shared" si="229"/>
        <v>0</v>
      </c>
      <c r="AA196" s="392">
        <f t="shared" si="230"/>
        <v>0</v>
      </c>
      <c r="AB196" s="392">
        <f t="shared" si="231"/>
        <v>0</v>
      </c>
      <c r="AC196" s="392">
        <f t="shared" si="232"/>
        <v>0</v>
      </c>
      <c r="AD196" s="392">
        <f t="shared" si="233"/>
        <v>0</v>
      </c>
      <c r="AE196" s="392">
        <f t="shared" si="234"/>
        <v>0</v>
      </c>
      <c r="AF196" s="375">
        <f t="shared" si="235"/>
        <v>0</v>
      </c>
    </row>
    <row r="197" spans="1:32">
      <c r="A197" s="394"/>
      <c r="B197" s="395"/>
      <c r="C197" s="427"/>
      <c r="D197" s="427"/>
      <c r="E197" s="361"/>
      <c r="F197" s="392">
        <f t="shared" si="209"/>
        <v>0</v>
      </c>
      <c r="G197" s="392">
        <f t="shared" si="209"/>
        <v>0</v>
      </c>
      <c r="H197" s="392">
        <f t="shared" si="209"/>
        <v>0</v>
      </c>
      <c r="I197" s="392">
        <f t="shared" si="209"/>
        <v>0</v>
      </c>
      <c r="J197" s="392">
        <f t="shared" si="209"/>
        <v>0</v>
      </c>
      <c r="K197" s="392">
        <f t="shared" si="209"/>
        <v>0</v>
      </c>
      <c r="L197" s="392">
        <f t="shared" si="209"/>
        <v>0</v>
      </c>
      <c r="M197" s="392">
        <f t="shared" si="209"/>
        <v>0</v>
      </c>
      <c r="N197" s="392">
        <f t="shared" si="209"/>
        <v>0</v>
      </c>
      <c r="O197" s="392">
        <f t="shared" si="209"/>
        <v>0</v>
      </c>
      <c r="P197" s="392">
        <f t="shared" si="209"/>
        <v>0</v>
      </c>
      <c r="Q197" s="392">
        <f t="shared" si="209"/>
        <v>0</v>
      </c>
      <c r="R197" s="375">
        <f t="shared" si="222"/>
        <v>0</v>
      </c>
      <c r="S197" s="327"/>
      <c r="T197" s="392">
        <f t="shared" si="223"/>
        <v>0</v>
      </c>
      <c r="U197" s="392">
        <f t="shared" si="224"/>
        <v>0</v>
      </c>
      <c r="V197" s="392">
        <f t="shared" si="225"/>
        <v>0</v>
      </c>
      <c r="W197" s="392">
        <f t="shared" si="226"/>
        <v>0</v>
      </c>
      <c r="X197" s="392">
        <f t="shared" si="227"/>
        <v>0</v>
      </c>
      <c r="Y197" s="392">
        <f t="shared" si="228"/>
        <v>0</v>
      </c>
      <c r="Z197" s="392">
        <f t="shared" si="229"/>
        <v>0</v>
      </c>
      <c r="AA197" s="392">
        <f t="shared" si="230"/>
        <v>0</v>
      </c>
      <c r="AB197" s="392">
        <f t="shared" si="231"/>
        <v>0</v>
      </c>
      <c r="AC197" s="392">
        <f t="shared" si="232"/>
        <v>0</v>
      </c>
      <c r="AD197" s="392">
        <f t="shared" si="233"/>
        <v>0</v>
      </c>
      <c r="AE197" s="392">
        <f t="shared" si="234"/>
        <v>0</v>
      </c>
      <c r="AF197" s="375">
        <f t="shared" si="235"/>
        <v>0</v>
      </c>
    </row>
    <row r="198" spans="1:32">
      <c r="A198" s="394"/>
      <c r="B198" s="395"/>
      <c r="C198" s="427"/>
      <c r="D198" s="427"/>
      <c r="E198" s="361"/>
      <c r="F198" s="392">
        <f t="shared" si="209"/>
        <v>0</v>
      </c>
      <c r="G198" s="392">
        <f t="shared" si="209"/>
        <v>0</v>
      </c>
      <c r="H198" s="392">
        <f t="shared" si="209"/>
        <v>0</v>
      </c>
      <c r="I198" s="392">
        <f t="shared" si="209"/>
        <v>0</v>
      </c>
      <c r="J198" s="392">
        <f t="shared" si="209"/>
        <v>0</v>
      </c>
      <c r="K198" s="392">
        <f t="shared" si="209"/>
        <v>0</v>
      </c>
      <c r="L198" s="392">
        <f t="shared" si="209"/>
        <v>0</v>
      </c>
      <c r="M198" s="392">
        <f t="shared" si="209"/>
        <v>0</v>
      </c>
      <c r="N198" s="392">
        <f t="shared" si="209"/>
        <v>0</v>
      </c>
      <c r="O198" s="392">
        <f t="shared" si="209"/>
        <v>0</v>
      </c>
      <c r="P198" s="392">
        <f t="shared" si="209"/>
        <v>0</v>
      </c>
      <c r="Q198" s="392">
        <f t="shared" si="209"/>
        <v>0</v>
      </c>
      <c r="R198" s="375">
        <f t="shared" si="222"/>
        <v>0</v>
      </c>
      <c r="S198" s="327"/>
      <c r="T198" s="392">
        <f t="shared" si="223"/>
        <v>0</v>
      </c>
      <c r="U198" s="392">
        <f t="shared" si="224"/>
        <v>0</v>
      </c>
      <c r="V198" s="392">
        <f t="shared" si="225"/>
        <v>0</v>
      </c>
      <c r="W198" s="392">
        <f t="shared" si="226"/>
        <v>0</v>
      </c>
      <c r="X198" s="392">
        <f t="shared" si="227"/>
        <v>0</v>
      </c>
      <c r="Y198" s="392">
        <f t="shared" si="228"/>
        <v>0</v>
      </c>
      <c r="Z198" s="392">
        <f t="shared" si="229"/>
        <v>0</v>
      </c>
      <c r="AA198" s="392">
        <f t="shared" si="230"/>
        <v>0</v>
      </c>
      <c r="AB198" s="392">
        <f t="shared" si="231"/>
        <v>0</v>
      </c>
      <c r="AC198" s="392">
        <f t="shared" si="232"/>
        <v>0</v>
      </c>
      <c r="AD198" s="392">
        <f t="shared" si="233"/>
        <v>0</v>
      </c>
      <c r="AE198" s="392">
        <f t="shared" si="234"/>
        <v>0</v>
      </c>
      <c r="AF198" s="375">
        <f t="shared" si="235"/>
        <v>0</v>
      </c>
    </row>
    <row r="199" spans="1:32">
      <c r="A199" s="394"/>
      <c r="B199" s="395"/>
      <c r="C199" s="427"/>
      <c r="D199" s="427"/>
      <c r="E199" s="361"/>
      <c r="F199" s="392">
        <f t="shared" si="209"/>
        <v>0</v>
      </c>
      <c r="G199" s="392">
        <f t="shared" si="209"/>
        <v>0</v>
      </c>
      <c r="H199" s="392">
        <f t="shared" si="209"/>
        <v>0</v>
      </c>
      <c r="I199" s="392">
        <f t="shared" si="209"/>
        <v>0</v>
      </c>
      <c r="J199" s="392">
        <f t="shared" si="209"/>
        <v>0</v>
      </c>
      <c r="K199" s="392">
        <f t="shared" si="209"/>
        <v>0</v>
      </c>
      <c r="L199" s="392">
        <f t="shared" si="209"/>
        <v>0</v>
      </c>
      <c r="M199" s="392">
        <f t="shared" si="209"/>
        <v>0</v>
      </c>
      <c r="N199" s="392">
        <f t="shared" si="209"/>
        <v>0</v>
      </c>
      <c r="O199" s="392">
        <f t="shared" si="209"/>
        <v>0</v>
      </c>
      <c r="P199" s="392">
        <f t="shared" si="209"/>
        <v>0</v>
      </c>
      <c r="Q199" s="392">
        <f t="shared" si="209"/>
        <v>0</v>
      </c>
      <c r="R199" s="375">
        <f t="shared" si="222"/>
        <v>0</v>
      </c>
      <c r="S199" s="327"/>
      <c r="T199" s="392">
        <f t="shared" si="223"/>
        <v>0</v>
      </c>
      <c r="U199" s="392">
        <f t="shared" si="224"/>
        <v>0</v>
      </c>
      <c r="V199" s="392">
        <f t="shared" si="225"/>
        <v>0</v>
      </c>
      <c r="W199" s="392">
        <f t="shared" si="226"/>
        <v>0</v>
      </c>
      <c r="X199" s="392">
        <f t="shared" si="227"/>
        <v>0</v>
      </c>
      <c r="Y199" s="392">
        <f t="shared" si="228"/>
        <v>0</v>
      </c>
      <c r="Z199" s="392">
        <f t="shared" si="229"/>
        <v>0</v>
      </c>
      <c r="AA199" s="392">
        <f t="shared" si="230"/>
        <v>0</v>
      </c>
      <c r="AB199" s="392">
        <f t="shared" si="231"/>
        <v>0</v>
      </c>
      <c r="AC199" s="392">
        <f t="shared" si="232"/>
        <v>0</v>
      </c>
      <c r="AD199" s="392">
        <f t="shared" si="233"/>
        <v>0</v>
      </c>
      <c r="AE199" s="392">
        <f t="shared" si="234"/>
        <v>0</v>
      </c>
      <c r="AF199" s="375">
        <f t="shared" si="235"/>
        <v>0</v>
      </c>
    </row>
    <row r="200" spans="1:32">
      <c r="A200" s="394"/>
      <c r="B200" s="395"/>
      <c r="C200" s="427"/>
      <c r="D200" s="427"/>
      <c r="E200" s="361"/>
      <c r="F200" s="392">
        <f t="shared" si="209"/>
        <v>0</v>
      </c>
      <c r="G200" s="392">
        <f t="shared" si="209"/>
        <v>0</v>
      </c>
      <c r="H200" s="392">
        <f t="shared" si="209"/>
        <v>0</v>
      </c>
      <c r="I200" s="392">
        <f t="shared" si="209"/>
        <v>0</v>
      </c>
      <c r="J200" s="392">
        <f t="shared" si="209"/>
        <v>0</v>
      </c>
      <c r="K200" s="392">
        <f t="shared" si="209"/>
        <v>0</v>
      </c>
      <c r="L200" s="392">
        <f t="shared" si="209"/>
        <v>0</v>
      </c>
      <c r="M200" s="392">
        <f t="shared" si="209"/>
        <v>0</v>
      </c>
      <c r="N200" s="392">
        <f t="shared" si="209"/>
        <v>0</v>
      </c>
      <c r="O200" s="392">
        <f t="shared" si="209"/>
        <v>0</v>
      </c>
      <c r="P200" s="392">
        <f t="shared" si="209"/>
        <v>0</v>
      </c>
      <c r="Q200" s="392">
        <f t="shared" si="209"/>
        <v>0</v>
      </c>
      <c r="R200" s="375">
        <f t="shared" si="222"/>
        <v>0</v>
      </c>
      <c r="S200" s="327"/>
      <c r="T200" s="392">
        <f t="shared" si="223"/>
        <v>0</v>
      </c>
      <c r="U200" s="392">
        <f t="shared" si="224"/>
        <v>0</v>
      </c>
      <c r="V200" s="392">
        <f t="shared" si="225"/>
        <v>0</v>
      </c>
      <c r="W200" s="392">
        <f t="shared" si="226"/>
        <v>0</v>
      </c>
      <c r="X200" s="392">
        <f t="shared" si="227"/>
        <v>0</v>
      </c>
      <c r="Y200" s="392">
        <f t="shared" si="228"/>
        <v>0</v>
      </c>
      <c r="Z200" s="392">
        <f t="shared" si="229"/>
        <v>0</v>
      </c>
      <c r="AA200" s="392">
        <f t="shared" si="230"/>
        <v>0</v>
      </c>
      <c r="AB200" s="392">
        <f t="shared" si="231"/>
        <v>0</v>
      </c>
      <c r="AC200" s="392">
        <f t="shared" si="232"/>
        <v>0</v>
      </c>
      <c r="AD200" s="392">
        <f t="shared" si="233"/>
        <v>0</v>
      </c>
      <c r="AE200" s="392">
        <f t="shared" si="234"/>
        <v>0</v>
      </c>
      <c r="AF200" s="375">
        <f t="shared" si="235"/>
        <v>0</v>
      </c>
    </row>
    <row r="201" spans="1:32">
      <c r="A201" s="394"/>
      <c r="B201" s="395"/>
      <c r="C201" s="427"/>
      <c r="D201" s="427"/>
      <c r="E201" s="361"/>
      <c r="F201" s="392">
        <f t="shared" si="209"/>
        <v>0</v>
      </c>
      <c r="G201" s="392">
        <f t="shared" si="209"/>
        <v>0</v>
      </c>
      <c r="H201" s="392">
        <f t="shared" si="209"/>
        <v>0</v>
      </c>
      <c r="I201" s="392">
        <f t="shared" si="209"/>
        <v>0</v>
      </c>
      <c r="J201" s="392">
        <f t="shared" si="209"/>
        <v>0</v>
      </c>
      <c r="K201" s="392">
        <f t="shared" si="209"/>
        <v>0</v>
      </c>
      <c r="L201" s="392">
        <f t="shared" si="209"/>
        <v>0</v>
      </c>
      <c r="M201" s="392">
        <f t="shared" si="209"/>
        <v>0</v>
      </c>
      <c r="N201" s="392">
        <f t="shared" si="209"/>
        <v>0</v>
      </c>
      <c r="O201" s="392">
        <f t="shared" si="209"/>
        <v>0</v>
      </c>
      <c r="P201" s="392">
        <f t="shared" si="209"/>
        <v>0</v>
      </c>
      <c r="Q201" s="392">
        <f t="shared" si="209"/>
        <v>0</v>
      </c>
      <c r="R201" s="375">
        <f t="shared" si="222"/>
        <v>0</v>
      </c>
      <c r="S201" s="327"/>
      <c r="T201" s="392">
        <f t="shared" si="223"/>
        <v>0</v>
      </c>
      <c r="U201" s="392">
        <f t="shared" si="224"/>
        <v>0</v>
      </c>
      <c r="V201" s="392">
        <f t="shared" si="225"/>
        <v>0</v>
      </c>
      <c r="W201" s="392">
        <f t="shared" si="226"/>
        <v>0</v>
      </c>
      <c r="X201" s="392">
        <f t="shared" si="227"/>
        <v>0</v>
      </c>
      <c r="Y201" s="392">
        <f t="shared" si="228"/>
        <v>0</v>
      </c>
      <c r="Z201" s="392">
        <f t="shared" si="229"/>
        <v>0</v>
      </c>
      <c r="AA201" s="392">
        <f t="shared" si="230"/>
        <v>0</v>
      </c>
      <c r="AB201" s="392">
        <f t="shared" si="231"/>
        <v>0</v>
      </c>
      <c r="AC201" s="392">
        <f t="shared" si="232"/>
        <v>0</v>
      </c>
      <c r="AD201" s="392">
        <f t="shared" si="233"/>
        <v>0</v>
      </c>
      <c r="AE201" s="392">
        <f t="shared" si="234"/>
        <v>0</v>
      </c>
      <c r="AF201" s="375">
        <f t="shared" si="235"/>
        <v>0</v>
      </c>
    </row>
    <row r="202" spans="1:32">
      <c r="A202" s="394"/>
      <c r="B202" s="395"/>
      <c r="C202" s="427"/>
      <c r="D202" s="427"/>
      <c r="E202" s="361"/>
      <c r="F202" s="398"/>
      <c r="G202" s="398"/>
      <c r="H202" s="398"/>
      <c r="I202" s="398"/>
      <c r="J202" s="398"/>
      <c r="K202" s="398"/>
      <c r="L202" s="398"/>
      <c r="M202" s="398"/>
      <c r="N202" s="398"/>
      <c r="O202" s="398"/>
      <c r="P202" s="398"/>
      <c r="Q202" s="398"/>
      <c r="R202" s="404"/>
      <c r="S202" s="327"/>
      <c r="T202" s="398"/>
      <c r="U202" s="398"/>
      <c r="V202" s="398"/>
      <c r="W202" s="398"/>
      <c r="X202" s="398"/>
      <c r="Y202" s="398"/>
      <c r="Z202" s="398"/>
      <c r="AA202" s="398"/>
      <c r="AB202" s="398"/>
      <c r="AC202" s="398"/>
      <c r="AD202" s="398"/>
      <c r="AE202" s="398"/>
      <c r="AF202" s="404"/>
    </row>
    <row r="203" spans="1:32">
      <c r="A203" s="394" t="s">
        <v>201</v>
      </c>
      <c r="B203" s="395"/>
      <c r="C203" s="427"/>
      <c r="D203" s="427"/>
      <c r="E203" s="361"/>
      <c r="F203" s="392">
        <f t="shared" ref="F203:R203" si="236">SUM(F190:F202)</f>
        <v>0</v>
      </c>
      <c r="G203" s="392">
        <f t="shared" si="236"/>
        <v>0</v>
      </c>
      <c r="H203" s="392">
        <f t="shared" si="236"/>
        <v>0</v>
      </c>
      <c r="I203" s="392">
        <f t="shared" si="236"/>
        <v>0</v>
      </c>
      <c r="J203" s="392">
        <f t="shared" si="236"/>
        <v>0</v>
      </c>
      <c r="K203" s="392">
        <f t="shared" si="236"/>
        <v>0</v>
      </c>
      <c r="L203" s="392">
        <f t="shared" si="236"/>
        <v>0</v>
      </c>
      <c r="M203" s="392">
        <f t="shared" si="236"/>
        <v>0</v>
      </c>
      <c r="N203" s="392">
        <f t="shared" si="236"/>
        <v>0</v>
      </c>
      <c r="O203" s="392">
        <f t="shared" si="236"/>
        <v>0</v>
      </c>
      <c r="P203" s="392">
        <f t="shared" si="236"/>
        <v>0</v>
      </c>
      <c r="Q203" s="392">
        <f t="shared" si="236"/>
        <v>0</v>
      </c>
      <c r="R203" s="405">
        <f t="shared" si="236"/>
        <v>0</v>
      </c>
      <c r="S203" s="327"/>
      <c r="T203" s="392">
        <f t="shared" ref="T203:AF203" si="237">SUM(T190:T202)</f>
        <v>0</v>
      </c>
      <c r="U203" s="392">
        <f t="shared" si="237"/>
        <v>0</v>
      </c>
      <c r="V203" s="392">
        <f t="shared" si="237"/>
        <v>0</v>
      </c>
      <c r="W203" s="392">
        <f t="shared" si="237"/>
        <v>0</v>
      </c>
      <c r="X203" s="392">
        <f t="shared" si="237"/>
        <v>0</v>
      </c>
      <c r="Y203" s="392">
        <f t="shared" si="237"/>
        <v>0</v>
      </c>
      <c r="Z203" s="392">
        <f t="shared" si="237"/>
        <v>0</v>
      </c>
      <c r="AA203" s="392">
        <f t="shared" si="237"/>
        <v>0</v>
      </c>
      <c r="AB203" s="392">
        <f t="shared" si="237"/>
        <v>0</v>
      </c>
      <c r="AC203" s="392">
        <f t="shared" si="237"/>
        <v>0</v>
      </c>
      <c r="AD203" s="392">
        <f t="shared" si="237"/>
        <v>0</v>
      </c>
      <c r="AE203" s="392">
        <f t="shared" si="237"/>
        <v>0</v>
      </c>
      <c r="AF203" s="405">
        <f t="shared" si="237"/>
        <v>0</v>
      </c>
    </row>
    <row r="204" spans="1:32">
      <c r="A204" s="394"/>
      <c r="B204" s="395"/>
      <c r="C204" s="427"/>
      <c r="D204" s="427"/>
      <c r="E204" s="361"/>
      <c r="F204" s="392"/>
      <c r="G204" s="392"/>
      <c r="H204" s="392"/>
      <c r="I204" s="392"/>
      <c r="J204" s="392"/>
      <c r="K204" s="392"/>
      <c r="L204" s="392"/>
      <c r="M204" s="392"/>
      <c r="N204" s="392"/>
      <c r="O204" s="392"/>
      <c r="P204" s="392"/>
      <c r="Q204" s="392"/>
      <c r="R204" s="405"/>
      <c r="S204" s="327"/>
      <c r="T204" s="392"/>
      <c r="U204" s="392"/>
      <c r="V204" s="392"/>
      <c r="W204" s="392"/>
      <c r="X204" s="392"/>
      <c r="Y204" s="392"/>
      <c r="Z204" s="392"/>
      <c r="AA204" s="392"/>
      <c r="AB204" s="392"/>
      <c r="AC204" s="392"/>
      <c r="AD204" s="392"/>
      <c r="AE204" s="392"/>
      <c r="AF204" s="405"/>
    </row>
    <row r="205" spans="1:32">
      <c r="A205" s="390" t="s">
        <v>141</v>
      </c>
      <c r="B205" s="391"/>
      <c r="C205" s="434"/>
      <c r="D205" s="434"/>
      <c r="E205" s="361"/>
      <c r="F205" s="392"/>
      <c r="G205" s="392"/>
      <c r="H205" s="392"/>
      <c r="I205" s="392"/>
      <c r="J205" s="392"/>
      <c r="K205" s="392"/>
      <c r="L205" s="393"/>
      <c r="M205" s="393"/>
      <c r="N205" s="393"/>
      <c r="O205" s="393"/>
      <c r="P205" s="393"/>
      <c r="Q205" s="393"/>
      <c r="R205" s="375"/>
      <c r="S205" s="327"/>
      <c r="T205" s="392"/>
      <c r="U205" s="392"/>
      <c r="V205" s="392"/>
      <c r="W205" s="392"/>
      <c r="X205" s="392"/>
      <c r="Y205" s="392"/>
      <c r="Z205" s="393"/>
      <c r="AA205" s="393"/>
      <c r="AB205" s="393"/>
      <c r="AC205" s="393"/>
      <c r="AD205" s="393"/>
      <c r="AE205" s="393"/>
      <c r="AF205" s="375"/>
    </row>
    <row r="206" spans="1:32">
      <c r="A206" s="394" t="s">
        <v>400</v>
      </c>
      <c r="B206" s="395"/>
      <c r="C206" s="427"/>
      <c r="D206" s="427"/>
      <c r="E206" s="361"/>
      <c r="F206" s="392">
        <f t="shared" ref="F206:Q217" si="238">+$C206/12</f>
        <v>0</v>
      </c>
      <c r="G206" s="392">
        <f t="shared" si="238"/>
        <v>0</v>
      </c>
      <c r="H206" s="392">
        <f t="shared" si="238"/>
        <v>0</v>
      </c>
      <c r="I206" s="392">
        <f t="shared" si="238"/>
        <v>0</v>
      </c>
      <c r="J206" s="392">
        <f t="shared" si="238"/>
        <v>0</v>
      </c>
      <c r="K206" s="392">
        <f t="shared" si="238"/>
        <v>0</v>
      </c>
      <c r="L206" s="392">
        <f t="shared" si="238"/>
        <v>0</v>
      </c>
      <c r="M206" s="392">
        <f t="shared" si="238"/>
        <v>0</v>
      </c>
      <c r="N206" s="392">
        <f t="shared" si="238"/>
        <v>0</v>
      </c>
      <c r="O206" s="392">
        <f t="shared" si="238"/>
        <v>0</v>
      </c>
      <c r="P206" s="392">
        <f t="shared" si="238"/>
        <v>0</v>
      </c>
      <c r="Q206" s="392">
        <f t="shared" si="238"/>
        <v>0</v>
      </c>
      <c r="R206" s="375">
        <f>SUM(F206:Q206)</f>
        <v>0</v>
      </c>
      <c r="S206" s="327"/>
      <c r="T206" s="392">
        <f t="shared" ref="T206:T217" si="239">+F206*(1+$T$96)</f>
        <v>0</v>
      </c>
      <c r="U206" s="392">
        <f t="shared" ref="U206:U217" si="240">+G206*(1+$T$96)</f>
        <v>0</v>
      </c>
      <c r="V206" s="392">
        <f t="shared" ref="V206:V217" si="241">+H206*(1+$T$96)</f>
        <v>0</v>
      </c>
      <c r="W206" s="392">
        <f t="shared" ref="W206:W217" si="242">+I206*(1+$T$96)</f>
        <v>0</v>
      </c>
      <c r="X206" s="392">
        <f t="shared" ref="X206:X217" si="243">+J206*(1+$T$96)</f>
        <v>0</v>
      </c>
      <c r="Y206" s="392">
        <f t="shared" ref="Y206:Y217" si="244">+K206*(1+$T$96)</f>
        <v>0</v>
      </c>
      <c r="Z206" s="392">
        <f t="shared" ref="Z206:Z217" si="245">+L206*(1+$T$96)</f>
        <v>0</v>
      </c>
      <c r="AA206" s="392">
        <f t="shared" ref="AA206:AA217" si="246">+M206*(1+$T$96)</f>
        <v>0</v>
      </c>
      <c r="AB206" s="392">
        <f t="shared" ref="AB206:AB217" si="247">+N206*(1+$T$96)</f>
        <v>0</v>
      </c>
      <c r="AC206" s="392">
        <f t="shared" ref="AC206:AC217" si="248">+O206*(1+$T$96)</f>
        <v>0</v>
      </c>
      <c r="AD206" s="392">
        <f t="shared" ref="AD206:AD217" si="249">+P206*(1+$T$96)</f>
        <v>0</v>
      </c>
      <c r="AE206" s="392">
        <f t="shared" ref="AE206:AE217" si="250">+Q206*(1+$T$96)</f>
        <v>0</v>
      </c>
      <c r="AF206" s="375">
        <f>SUM(T206:AE206)</f>
        <v>0</v>
      </c>
    </row>
    <row r="207" spans="1:32">
      <c r="A207" s="394" t="s">
        <v>230</v>
      </c>
      <c r="B207" s="395"/>
      <c r="C207" s="427"/>
      <c r="D207" s="427"/>
      <c r="E207" s="361"/>
      <c r="F207" s="392">
        <f t="shared" si="238"/>
        <v>0</v>
      </c>
      <c r="G207" s="392">
        <f t="shared" si="238"/>
        <v>0</v>
      </c>
      <c r="H207" s="392">
        <f t="shared" si="238"/>
        <v>0</v>
      </c>
      <c r="I207" s="392">
        <f t="shared" si="238"/>
        <v>0</v>
      </c>
      <c r="J207" s="392">
        <f t="shared" si="238"/>
        <v>0</v>
      </c>
      <c r="K207" s="392">
        <f t="shared" si="238"/>
        <v>0</v>
      </c>
      <c r="L207" s="392">
        <f t="shared" si="238"/>
        <v>0</v>
      </c>
      <c r="M207" s="392">
        <f t="shared" si="238"/>
        <v>0</v>
      </c>
      <c r="N207" s="392">
        <f t="shared" si="238"/>
        <v>0</v>
      </c>
      <c r="O207" s="392">
        <f t="shared" si="238"/>
        <v>0</v>
      </c>
      <c r="P207" s="392">
        <f t="shared" si="238"/>
        <v>0</v>
      </c>
      <c r="Q207" s="392">
        <f t="shared" si="238"/>
        <v>0</v>
      </c>
      <c r="R207" s="375">
        <f t="shared" ref="R207" si="251">SUM(F207:Q207)</f>
        <v>0</v>
      </c>
      <c r="S207" s="327"/>
      <c r="T207" s="392">
        <f t="shared" ref="T207" si="252">+F207*(1+$T$96)</f>
        <v>0</v>
      </c>
      <c r="U207" s="392">
        <f t="shared" ref="U207" si="253">+G207*(1+$T$96)</f>
        <v>0</v>
      </c>
      <c r="V207" s="392">
        <f t="shared" ref="V207" si="254">+H207*(1+$T$96)</f>
        <v>0</v>
      </c>
      <c r="W207" s="392">
        <f t="shared" ref="W207" si="255">+I207*(1+$T$96)</f>
        <v>0</v>
      </c>
      <c r="X207" s="392">
        <f t="shared" ref="X207" si="256">+J207*(1+$T$96)</f>
        <v>0</v>
      </c>
      <c r="Y207" s="392">
        <f t="shared" ref="Y207" si="257">+K207*(1+$T$96)</f>
        <v>0</v>
      </c>
      <c r="Z207" s="392">
        <f t="shared" ref="Z207" si="258">+L207*(1+$T$96)</f>
        <v>0</v>
      </c>
      <c r="AA207" s="392">
        <f t="shared" ref="AA207" si="259">+M207*(1+$T$96)</f>
        <v>0</v>
      </c>
      <c r="AB207" s="392">
        <f t="shared" ref="AB207" si="260">+N207*(1+$T$96)</f>
        <v>0</v>
      </c>
      <c r="AC207" s="392">
        <f t="shared" ref="AC207" si="261">+O207*(1+$T$96)</f>
        <v>0</v>
      </c>
      <c r="AD207" s="392">
        <f t="shared" ref="AD207" si="262">+P207*(1+$T$96)</f>
        <v>0</v>
      </c>
      <c r="AE207" s="392">
        <f t="shared" ref="AE207" si="263">+Q207*(1+$T$96)</f>
        <v>0</v>
      </c>
      <c r="AF207" s="375">
        <f t="shared" ref="AF207" si="264">SUM(T207:AE207)</f>
        <v>0</v>
      </c>
    </row>
    <row r="208" spans="1:32">
      <c r="A208" s="394"/>
      <c r="B208" s="395"/>
      <c r="C208" s="427"/>
      <c r="D208" s="427"/>
      <c r="E208" s="361"/>
      <c r="F208" s="392">
        <f t="shared" si="238"/>
        <v>0</v>
      </c>
      <c r="G208" s="392">
        <f t="shared" si="238"/>
        <v>0</v>
      </c>
      <c r="H208" s="392">
        <f t="shared" si="238"/>
        <v>0</v>
      </c>
      <c r="I208" s="392">
        <f t="shared" si="238"/>
        <v>0</v>
      </c>
      <c r="J208" s="392">
        <f t="shared" si="238"/>
        <v>0</v>
      </c>
      <c r="K208" s="392">
        <f t="shared" si="238"/>
        <v>0</v>
      </c>
      <c r="L208" s="392">
        <f t="shared" si="238"/>
        <v>0</v>
      </c>
      <c r="M208" s="392">
        <f t="shared" si="238"/>
        <v>0</v>
      </c>
      <c r="N208" s="392">
        <f t="shared" si="238"/>
        <v>0</v>
      </c>
      <c r="O208" s="392">
        <f t="shared" si="238"/>
        <v>0</v>
      </c>
      <c r="P208" s="392">
        <f t="shared" si="238"/>
        <v>0</v>
      </c>
      <c r="Q208" s="392">
        <f t="shared" si="238"/>
        <v>0</v>
      </c>
      <c r="R208" s="375">
        <f t="shared" ref="R208:R217" si="265">SUM(F208:Q208)</f>
        <v>0</v>
      </c>
      <c r="S208" s="327"/>
      <c r="T208" s="392">
        <f t="shared" si="239"/>
        <v>0</v>
      </c>
      <c r="U208" s="392">
        <f t="shared" si="240"/>
        <v>0</v>
      </c>
      <c r="V208" s="392">
        <f t="shared" si="241"/>
        <v>0</v>
      </c>
      <c r="W208" s="392">
        <f t="shared" si="242"/>
        <v>0</v>
      </c>
      <c r="X208" s="392">
        <f t="shared" si="243"/>
        <v>0</v>
      </c>
      <c r="Y208" s="392">
        <f t="shared" si="244"/>
        <v>0</v>
      </c>
      <c r="Z208" s="392">
        <f t="shared" si="245"/>
        <v>0</v>
      </c>
      <c r="AA208" s="392">
        <f t="shared" si="246"/>
        <v>0</v>
      </c>
      <c r="AB208" s="392">
        <f t="shared" si="247"/>
        <v>0</v>
      </c>
      <c r="AC208" s="392">
        <f t="shared" si="248"/>
        <v>0</v>
      </c>
      <c r="AD208" s="392">
        <f t="shared" si="249"/>
        <v>0</v>
      </c>
      <c r="AE208" s="392">
        <f t="shared" si="250"/>
        <v>0</v>
      </c>
      <c r="AF208" s="375">
        <f t="shared" ref="AF208:AF217" si="266">SUM(T208:AE208)</f>
        <v>0</v>
      </c>
    </row>
    <row r="209" spans="1:32">
      <c r="A209" s="394"/>
      <c r="B209" s="395"/>
      <c r="C209" s="427"/>
      <c r="D209" s="427"/>
      <c r="E209" s="361"/>
      <c r="F209" s="392">
        <f t="shared" si="238"/>
        <v>0</v>
      </c>
      <c r="G209" s="392">
        <f t="shared" si="238"/>
        <v>0</v>
      </c>
      <c r="H209" s="392">
        <f t="shared" si="238"/>
        <v>0</v>
      </c>
      <c r="I209" s="392">
        <f t="shared" si="238"/>
        <v>0</v>
      </c>
      <c r="J209" s="392">
        <f t="shared" si="238"/>
        <v>0</v>
      </c>
      <c r="K209" s="392">
        <f t="shared" si="238"/>
        <v>0</v>
      </c>
      <c r="L209" s="392">
        <f t="shared" si="238"/>
        <v>0</v>
      </c>
      <c r="M209" s="392">
        <f t="shared" si="238"/>
        <v>0</v>
      </c>
      <c r="N209" s="392">
        <f t="shared" si="238"/>
        <v>0</v>
      </c>
      <c r="O209" s="392">
        <f t="shared" si="238"/>
        <v>0</v>
      </c>
      <c r="P209" s="392">
        <f t="shared" si="238"/>
        <v>0</v>
      </c>
      <c r="Q209" s="392">
        <f t="shared" si="238"/>
        <v>0</v>
      </c>
      <c r="R209" s="375">
        <f t="shared" si="265"/>
        <v>0</v>
      </c>
      <c r="S209" s="327"/>
      <c r="T209" s="392">
        <f t="shared" si="239"/>
        <v>0</v>
      </c>
      <c r="U209" s="392">
        <f t="shared" si="240"/>
        <v>0</v>
      </c>
      <c r="V209" s="392">
        <f t="shared" si="241"/>
        <v>0</v>
      </c>
      <c r="W209" s="392">
        <f t="shared" si="242"/>
        <v>0</v>
      </c>
      <c r="X209" s="392">
        <f t="shared" si="243"/>
        <v>0</v>
      </c>
      <c r="Y209" s="392">
        <f t="shared" si="244"/>
        <v>0</v>
      </c>
      <c r="Z209" s="392">
        <f t="shared" si="245"/>
        <v>0</v>
      </c>
      <c r="AA209" s="392">
        <f t="shared" si="246"/>
        <v>0</v>
      </c>
      <c r="AB209" s="392">
        <f t="shared" si="247"/>
        <v>0</v>
      </c>
      <c r="AC209" s="392">
        <f t="shared" si="248"/>
        <v>0</v>
      </c>
      <c r="AD209" s="392">
        <f t="shared" si="249"/>
        <v>0</v>
      </c>
      <c r="AE209" s="392">
        <f t="shared" si="250"/>
        <v>0</v>
      </c>
      <c r="AF209" s="375">
        <f t="shared" si="266"/>
        <v>0</v>
      </c>
    </row>
    <row r="210" spans="1:32">
      <c r="A210" s="394"/>
      <c r="B210" s="395"/>
      <c r="C210" s="427"/>
      <c r="D210" s="427"/>
      <c r="E210" s="361"/>
      <c r="F210" s="392">
        <f t="shared" si="238"/>
        <v>0</v>
      </c>
      <c r="G210" s="392">
        <f t="shared" si="238"/>
        <v>0</v>
      </c>
      <c r="H210" s="392">
        <f t="shared" si="238"/>
        <v>0</v>
      </c>
      <c r="I210" s="392">
        <f t="shared" si="238"/>
        <v>0</v>
      </c>
      <c r="J210" s="392">
        <f t="shared" si="238"/>
        <v>0</v>
      </c>
      <c r="K210" s="392">
        <f t="shared" si="238"/>
        <v>0</v>
      </c>
      <c r="L210" s="392">
        <f t="shared" si="238"/>
        <v>0</v>
      </c>
      <c r="M210" s="392">
        <f t="shared" si="238"/>
        <v>0</v>
      </c>
      <c r="N210" s="392">
        <f t="shared" si="238"/>
        <v>0</v>
      </c>
      <c r="O210" s="392">
        <f t="shared" si="238"/>
        <v>0</v>
      </c>
      <c r="P210" s="392">
        <f t="shared" si="238"/>
        <v>0</v>
      </c>
      <c r="Q210" s="392">
        <f t="shared" si="238"/>
        <v>0</v>
      </c>
      <c r="R210" s="375">
        <f t="shared" si="265"/>
        <v>0</v>
      </c>
      <c r="S210" s="327"/>
      <c r="T210" s="392">
        <f t="shared" si="239"/>
        <v>0</v>
      </c>
      <c r="U210" s="392">
        <f t="shared" si="240"/>
        <v>0</v>
      </c>
      <c r="V210" s="392">
        <f t="shared" si="241"/>
        <v>0</v>
      </c>
      <c r="W210" s="392">
        <f t="shared" si="242"/>
        <v>0</v>
      </c>
      <c r="X210" s="392">
        <f t="shared" si="243"/>
        <v>0</v>
      </c>
      <c r="Y210" s="392">
        <f t="shared" si="244"/>
        <v>0</v>
      </c>
      <c r="Z210" s="392">
        <f t="shared" si="245"/>
        <v>0</v>
      </c>
      <c r="AA210" s="392">
        <f t="shared" si="246"/>
        <v>0</v>
      </c>
      <c r="AB210" s="392">
        <f t="shared" si="247"/>
        <v>0</v>
      </c>
      <c r="AC210" s="392">
        <f t="shared" si="248"/>
        <v>0</v>
      </c>
      <c r="AD210" s="392">
        <f t="shared" si="249"/>
        <v>0</v>
      </c>
      <c r="AE210" s="392">
        <f t="shared" si="250"/>
        <v>0</v>
      </c>
      <c r="AF210" s="375">
        <f t="shared" si="266"/>
        <v>0</v>
      </c>
    </row>
    <row r="211" spans="1:32">
      <c r="A211" s="394"/>
      <c r="B211" s="395"/>
      <c r="C211" s="427"/>
      <c r="D211" s="427"/>
      <c r="E211" s="361"/>
      <c r="F211" s="392">
        <f t="shared" si="238"/>
        <v>0</v>
      </c>
      <c r="G211" s="392">
        <f t="shared" si="238"/>
        <v>0</v>
      </c>
      <c r="H211" s="392">
        <f t="shared" si="238"/>
        <v>0</v>
      </c>
      <c r="I211" s="392">
        <f t="shared" si="238"/>
        <v>0</v>
      </c>
      <c r="J211" s="392">
        <f t="shared" si="238"/>
        <v>0</v>
      </c>
      <c r="K211" s="392">
        <f t="shared" si="238"/>
        <v>0</v>
      </c>
      <c r="L211" s="392">
        <f t="shared" si="238"/>
        <v>0</v>
      </c>
      <c r="M211" s="392">
        <f t="shared" si="238"/>
        <v>0</v>
      </c>
      <c r="N211" s="392">
        <f t="shared" si="238"/>
        <v>0</v>
      </c>
      <c r="O211" s="392">
        <f t="shared" si="238"/>
        <v>0</v>
      </c>
      <c r="P211" s="392">
        <f t="shared" si="238"/>
        <v>0</v>
      </c>
      <c r="Q211" s="392">
        <f t="shared" si="238"/>
        <v>0</v>
      </c>
      <c r="R211" s="375">
        <f t="shared" si="265"/>
        <v>0</v>
      </c>
      <c r="S211" s="327"/>
      <c r="T211" s="392">
        <f t="shared" si="239"/>
        <v>0</v>
      </c>
      <c r="U211" s="392">
        <f t="shared" si="240"/>
        <v>0</v>
      </c>
      <c r="V211" s="392">
        <f t="shared" si="241"/>
        <v>0</v>
      </c>
      <c r="W211" s="392">
        <f t="shared" si="242"/>
        <v>0</v>
      </c>
      <c r="X211" s="392">
        <f t="shared" si="243"/>
        <v>0</v>
      </c>
      <c r="Y211" s="392">
        <f t="shared" si="244"/>
        <v>0</v>
      </c>
      <c r="Z211" s="392">
        <f t="shared" si="245"/>
        <v>0</v>
      </c>
      <c r="AA211" s="392">
        <f t="shared" si="246"/>
        <v>0</v>
      </c>
      <c r="AB211" s="392">
        <f t="shared" si="247"/>
        <v>0</v>
      </c>
      <c r="AC211" s="392">
        <f t="shared" si="248"/>
        <v>0</v>
      </c>
      <c r="AD211" s="392">
        <f t="shared" si="249"/>
        <v>0</v>
      </c>
      <c r="AE211" s="392">
        <f t="shared" si="250"/>
        <v>0</v>
      </c>
      <c r="AF211" s="375">
        <f t="shared" si="266"/>
        <v>0</v>
      </c>
    </row>
    <row r="212" spans="1:32">
      <c r="A212" s="394"/>
      <c r="B212" s="395"/>
      <c r="C212" s="427"/>
      <c r="D212" s="427"/>
      <c r="E212" s="361"/>
      <c r="F212" s="392">
        <f t="shared" si="238"/>
        <v>0</v>
      </c>
      <c r="G212" s="392">
        <f t="shared" si="238"/>
        <v>0</v>
      </c>
      <c r="H212" s="392">
        <f t="shared" si="238"/>
        <v>0</v>
      </c>
      <c r="I212" s="392">
        <f t="shared" si="238"/>
        <v>0</v>
      </c>
      <c r="J212" s="392">
        <f t="shared" si="238"/>
        <v>0</v>
      </c>
      <c r="K212" s="392">
        <f t="shared" si="238"/>
        <v>0</v>
      </c>
      <c r="L212" s="392">
        <f t="shared" si="238"/>
        <v>0</v>
      </c>
      <c r="M212" s="392">
        <f t="shared" si="238"/>
        <v>0</v>
      </c>
      <c r="N212" s="392">
        <f t="shared" si="238"/>
        <v>0</v>
      </c>
      <c r="O212" s="392">
        <f t="shared" si="238"/>
        <v>0</v>
      </c>
      <c r="P212" s="392">
        <f t="shared" si="238"/>
        <v>0</v>
      </c>
      <c r="Q212" s="392">
        <f t="shared" si="238"/>
        <v>0</v>
      </c>
      <c r="R212" s="375">
        <f t="shared" si="265"/>
        <v>0</v>
      </c>
      <c r="S212" s="327"/>
      <c r="T212" s="392">
        <f t="shared" si="239"/>
        <v>0</v>
      </c>
      <c r="U212" s="392">
        <f t="shared" si="240"/>
        <v>0</v>
      </c>
      <c r="V212" s="392">
        <f t="shared" si="241"/>
        <v>0</v>
      </c>
      <c r="W212" s="392">
        <f t="shared" si="242"/>
        <v>0</v>
      </c>
      <c r="X212" s="392">
        <f t="shared" si="243"/>
        <v>0</v>
      </c>
      <c r="Y212" s="392">
        <f t="shared" si="244"/>
        <v>0</v>
      </c>
      <c r="Z212" s="392">
        <f t="shared" si="245"/>
        <v>0</v>
      </c>
      <c r="AA212" s="392">
        <f t="shared" si="246"/>
        <v>0</v>
      </c>
      <c r="AB212" s="392">
        <f t="shared" si="247"/>
        <v>0</v>
      </c>
      <c r="AC212" s="392">
        <f t="shared" si="248"/>
        <v>0</v>
      </c>
      <c r="AD212" s="392">
        <f t="shared" si="249"/>
        <v>0</v>
      </c>
      <c r="AE212" s="392">
        <f t="shared" si="250"/>
        <v>0</v>
      </c>
      <c r="AF212" s="375">
        <f t="shared" si="266"/>
        <v>0</v>
      </c>
    </row>
    <row r="213" spans="1:32">
      <c r="A213" s="394"/>
      <c r="B213" s="395"/>
      <c r="C213" s="427"/>
      <c r="D213" s="427"/>
      <c r="E213" s="361"/>
      <c r="F213" s="392">
        <f t="shared" si="238"/>
        <v>0</v>
      </c>
      <c r="G213" s="392">
        <f t="shared" si="238"/>
        <v>0</v>
      </c>
      <c r="H213" s="392">
        <f t="shared" si="238"/>
        <v>0</v>
      </c>
      <c r="I213" s="392">
        <f t="shared" si="238"/>
        <v>0</v>
      </c>
      <c r="J213" s="392">
        <f t="shared" si="238"/>
        <v>0</v>
      </c>
      <c r="K213" s="392">
        <f t="shared" si="238"/>
        <v>0</v>
      </c>
      <c r="L213" s="392">
        <f t="shared" si="238"/>
        <v>0</v>
      </c>
      <c r="M213" s="392">
        <f t="shared" si="238"/>
        <v>0</v>
      </c>
      <c r="N213" s="392">
        <f t="shared" si="238"/>
        <v>0</v>
      </c>
      <c r="O213" s="392">
        <f t="shared" si="238"/>
        <v>0</v>
      </c>
      <c r="P213" s="392">
        <f t="shared" si="238"/>
        <v>0</v>
      </c>
      <c r="Q213" s="392">
        <f t="shared" si="238"/>
        <v>0</v>
      </c>
      <c r="R213" s="375">
        <f t="shared" si="265"/>
        <v>0</v>
      </c>
      <c r="S213" s="327"/>
      <c r="T213" s="392">
        <f t="shared" si="239"/>
        <v>0</v>
      </c>
      <c r="U213" s="392">
        <f t="shared" si="240"/>
        <v>0</v>
      </c>
      <c r="V213" s="392">
        <f t="shared" si="241"/>
        <v>0</v>
      </c>
      <c r="W213" s="392">
        <f t="shared" si="242"/>
        <v>0</v>
      </c>
      <c r="X213" s="392">
        <f t="shared" si="243"/>
        <v>0</v>
      </c>
      <c r="Y213" s="392">
        <f t="shared" si="244"/>
        <v>0</v>
      </c>
      <c r="Z213" s="392">
        <f t="shared" si="245"/>
        <v>0</v>
      </c>
      <c r="AA213" s="392">
        <f t="shared" si="246"/>
        <v>0</v>
      </c>
      <c r="AB213" s="392">
        <f t="shared" si="247"/>
        <v>0</v>
      </c>
      <c r="AC213" s="392">
        <f t="shared" si="248"/>
        <v>0</v>
      </c>
      <c r="AD213" s="392">
        <f t="shared" si="249"/>
        <v>0</v>
      </c>
      <c r="AE213" s="392">
        <f t="shared" si="250"/>
        <v>0</v>
      </c>
      <c r="AF213" s="375">
        <f t="shared" si="266"/>
        <v>0</v>
      </c>
    </row>
    <row r="214" spans="1:32">
      <c r="A214" s="394"/>
      <c r="B214" s="395"/>
      <c r="C214" s="427"/>
      <c r="D214" s="427"/>
      <c r="E214" s="361"/>
      <c r="F214" s="392">
        <f t="shared" si="238"/>
        <v>0</v>
      </c>
      <c r="G214" s="392">
        <f t="shared" si="238"/>
        <v>0</v>
      </c>
      <c r="H214" s="392">
        <f t="shared" si="238"/>
        <v>0</v>
      </c>
      <c r="I214" s="392">
        <f t="shared" si="238"/>
        <v>0</v>
      </c>
      <c r="J214" s="392">
        <f t="shared" si="238"/>
        <v>0</v>
      </c>
      <c r="K214" s="392">
        <f t="shared" si="238"/>
        <v>0</v>
      </c>
      <c r="L214" s="392">
        <f t="shared" si="238"/>
        <v>0</v>
      </c>
      <c r="M214" s="392">
        <f t="shared" si="238"/>
        <v>0</v>
      </c>
      <c r="N214" s="392">
        <f t="shared" si="238"/>
        <v>0</v>
      </c>
      <c r="O214" s="392">
        <f t="shared" si="238"/>
        <v>0</v>
      </c>
      <c r="P214" s="392">
        <f t="shared" si="238"/>
        <v>0</v>
      </c>
      <c r="Q214" s="392">
        <f t="shared" si="238"/>
        <v>0</v>
      </c>
      <c r="R214" s="375">
        <f t="shared" si="265"/>
        <v>0</v>
      </c>
      <c r="S214" s="327"/>
      <c r="T214" s="392">
        <f t="shared" si="239"/>
        <v>0</v>
      </c>
      <c r="U214" s="392">
        <f t="shared" si="240"/>
        <v>0</v>
      </c>
      <c r="V214" s="392">
        <f t="shared" si="241"/>
        <v>0</v>
      </c>
      <c r="W214" s="392">
        <f t="shared" si="242"/>
        <v>0</v>
      </c>
      <c r="X214" s="392">
        <f t="shared" si="243"/>
        <v>0</v>
      </c>
      <c r="Y214" s="392">
        <f t="shared" si="244"/>
        <v>0</v>
      </c>
      <c r="Z214" s="392">
        <f t="shared" si="245"/>
        <v>0</v>
      </c>
      <c r="AA214" s="392">
        <f t="shared" si="246"/>
        <v>0</v>
      </c>
      <c r="AB214" s="392">
        <f t="shared" si="247"/>
        <v>0</v>
      </c>
      <c r="AC214" s="392">
        <f t="shared" si="248"/>
        <v>0</v>
      </c>
      <c r="AD214" s="392">
        <f t="shared" si="249"/>
        <v>0</v>
      </c>
      <c r="AE214" s="392">
        <f t="shared" si="250"/>
        <v>0</v>
      </c>
      <c r="AF214" s="375">
        <f t="shared" si="266"/>
        <v>0</v>
      </c>
    </row>
    <row r="215" spans="1:32">
      <c r="A215" s="394"/>
      <c r="B215" s="395"/>
      <c r="C215" s="427"/>
      <c r="D215" s="427"/>
      <c r="E215" s="361"/>
      <c r="F215" s="392">
        <f t="shared" si="238"/>
        <v>0</v>
      </c>
      <c r="G215" s="392">
        <f t="shared" si="238"/>
        <v>0</v>
      </c>
      <c r="H215" s="392">
        <f t="shared" si="238"/>
        <v>0</v>
      </c>
      <c r="I215" s="392">
        <f t="shared" si="238"/>
        <v>0</v>
      </c>
      <c r="J215" s="392">
        <f t="shared" si="238"/>
        <v>0</v>
      </c>
      <c r="K215" s="392">
        <f t="shared" si="238"/>
        <v>0</v>
      </c>
      <c r="L215" s="392">
        <f t="shared" si="238"/>
        <v>0</v>
      </c>
      <c r="M215" s="392">
        <f t="shared" si="238"/>
        <v>0</v>
      </c>
      <c r="N215" s="392">
        <f t="shared" si="238"/>
        <v>0</v>
      </c>
      <c r="O215" s="392">
        <f t="shared" si="238"/>
        <v>0</v>
      </c>
      <c r="P215" s="392">
        <f t="shared" si="238"/>
        <v>0</v>
      </c>
      <c r="Q215" s="392">
        <f t="shared" si="238"/>
        <v>0</v>
      </c>
      <c r="R215" s="375">
        <f t="shared" si="265"/>
        <v>0</v>
      </c>
      <c r="S215" s="327"/>
      <c r="T215" s="392">
        <f t="shared" si="239"/>
        <v>0</v>
      </c>
      <c r="U215" s="392">
        <f t="shared" si="240"/>
        <v>0</v>
      </c>
      <c r="V215" s="392">
        <f t="shared" si="241"/>
        <v>0</v>
      </c>
      <c r="W215" s="392">
        <f t="shared" si="242"/>
        <v>0</v>
      </c>
      <c r="X215" s="392">
        <f t="shared" si="243"/>
        <v>0</v>
      </c>
      <c r="Y215" s="392">
        <f t="shared" si="244"/>
        <v>0</v>
      </c>
      <c r="Z215" s="392">
        <f t="shared" si="245"/>
        <v>0</v>
      </c>
      <c r="AA215" s="392">
        <f t="shared" si="246"/>
        <v>0</v>
      </c>
      <c r="AB215" s="392">
        <f t="shared" si="247"/>
        <v>0</v>
      </c>
      <c r="AC215" s="392">
        <f t="shared" si="248"/>
        <v>0</v>
      </c>
      <c r="AD215" s="392">
        <f t="shared" si="249"/>
        <v>0</v>
      </c>
      <c r="AE215" s="392">
        <f t="shared" si="250"/>
        <v>0</v>
      </c>
      <c r="AF215" s="375">
        <f t="shared" si="266"/>
        <v>0</v>
      </c>
    </row>
    <row r="216" spans="1:32">
      <c r="A216" s="394"/>
      <c r="B216" s="395"/>
      <c r="C216" s="427"/>
      <c r="D216" s="427"/>
      <c r="E216" s="361"/>
      <c r="F216" s="392">
        <f t="shared" si="238"/>
        <v>0</v>
      </c>
      <c r="G216" s="392">
        <f t="shared" si="238"/>
        <v>0</v>
      </c>
      <c r="H216" s="392">
        <f t="shared" si="238"/>
        <v>0</v>
      </c>
      <c r="I216" s="392">
        <f t="shared" si="238"/>
        <v>0</v>
      </c>
      <c r="J216" s="392">
        <f t="shared" si="238"/>
        <v>0</v>
      </c>
      <c r="K216" s="392">
        <f t="shared" si="238"/>
        <v>0</v>
      </c>
      <c r="L216" s="392">
        <f t="shared" si="238"/>
        <v>0</v>
      </c>
      <c r="M216" s="392">
        <f t="shared" si="238"/>
        <v>0</v>
      </c>
      <c r="N216" s="392">
        <f t="shared" si="238"/>
        <v>0</v>
      </c>
      <c r="O216" s="392">
        <f t="shared" si="238"/>
        <v>0</v>
      </c>
      <c r="P216" s="392">
        <f t="shared" si="238"/>
        <v>0</v>
      </c>
      <c r="Q216" s="392">
        <f t="shared" si="238"/>
        <v>0</v>
      </c>
      <c r="R216" s="375">
        <f t="shared" si="265"/>
        <v>0</v>
      </c>
      <c r="S216" s="327"/>
      <c r="T216" s="392">
        <f t="shared" si="239"/>
        <v>0</v>
      </c>
      <c r="U216" s="392">
        <f t="shared" si="240"/>
        <v>0</v>
      </c>
      <c r="V216" s="392">
        <f t="shared" si="241"/>
        <v>0</v>
      </c>
      <c r="W216" s="392">
        <f t="shared" si="242"/>
        <v>0</v>
      </c>
      <c r="X216" s="392">
        <f t="shared" si="243"/>
        <v>0</v>
      </c>
      <c r="Y216" s="392">
        <f t="shared" si="244"/>
        <v>0</v>
      </c>
      <c r="Z216" s="392">
        <f t="shared" si="245"/>
        <v>0</v>
      </c>
      <c r="AA216" s="392">
        <f t="shared" si="246"/>
        <v>0</v>
      </c>
      <c r="AB216" s="392">
        <f t="shared" si="247"/>
        <v>0</v>
      </c>
      <c r="AC216" s="392">
        <f t="shared" si="248"/>
        <v>0</v>
      </c>
      <c r="AD216" s="392">
        <f t="shared" si="249"/>
        <v>0</v>
      </c>
      <c r="AE216" s="392">
        <f t="shared" si="250"/>
        <v>0</v>
      </c>
      <c r="AF216" s="375">
        <f t="shared" si="266"/>
        <v>0</v>
      </c>
    </row>
    <row r="217" spans="1:32">
      <c r="A217" s="394"/>
      <c r="B217" s="395"/>
      <c r="C217" s="427"/>
      <c r="D217" s="427"/>
      <c r="E217" s="361"/>
      <c r="F217" s="392">
        <f t="shared" si="238"/>
        <v>0</v>
      </c>
      <c r="G217" s="392">
        <f t="shared" si="238"/>
        <v>0</v>
      </c>
      <c r="H217" s="392">
        <f t="shared" si="238"/>
        <v>0</v>
      </c>
      <c r="I217" s="392">
        <f t="shared" si="238"/>
        <v>0</v>
      </c>
      <c r="J217" s="392">
        <f t="shared" si="238"/>
        <v>0</v>
      </c>
      <c r="K217" s="392">
        <f t="shared" si="238"/>
        <v>0</v>
      </c>
      <c r="L217" s="392">
        <f t="shared" si="238"/>
        <v>0</v>
      </c>
      <c r="M217" s="392">
        <f t="shared" si="238"/>
        <v>0</v>
      </c>
      <c r="N217" s="392">
        <f t="shared" si="238"/>
        <v>0</v>
      </c>
      <c r="O217" s="392">
        <f t="shared" si="238"/>
        <v>0</v>
      </c>
      <c r="P217" s="392">
        <f t="shared" si="238"/>
        <v>0</v>
      </c>
      <c r="Q217" s="392">
        <f t="shared" si="238"/>
        <v>0</v>
      </c>
      <c r="R217" s="375">
        <f t="shared" si="265"/>
        <v>0</v>
      </c>
      <c r="S217" s="327"/>
      <c r="T217" s="392">
        <f t="shared" si="239"/>
        <v>0</v>
      </c>
      <c r="U217" s="392">
        <f t="shared" si="240"/>
        <v>0</v>
      </c>
      <c r="V217" s="392">
        <f t="shared" si="241"/>
        <v>0</v>
      </c>
      <c r="W217" s="392">
        <f t="shared" si="242"/>
        <v>0</v>
      </c>
      <c r="X217" s="392">
        <f t="shared" si="243"/>
        <v>0</v>
      </c>
      <c r="Y217" s="392">
        <f t="shared" si="244"/>
        <v>0</v>
      </c>
      <c r="Z217" s="392">
        <f t="shared" si="245"/>
        <v>0</v>
      </c>
      <c r="AA217" s="392">
        <f t="shared" si="246"/>
        <v>0</v>
      </c>
      <c r="AB217" s="392">
        <f t="shared" si="247"/>
        <v>0</v>
      </c>
      <c r="AC217" s="392">
        <f t="shared" si="248"/>
        <v>0</v>
      </c>
      <c r="AD217" s="392">
        <f t="shared" si="249"/>
        <v>0</v>
      </c>
      <c r="AE217" s="392">
        <f t="shared" si="250"/>
        <v>0</v>
      </c>
      <c r="AF217" s="375">
        <f t="shared" si="266"/>
        <v>0</v>
      </c>
    </row>
    <row r="218" spans="1:32">
      <c r="A218" s="394"/>
      <c r="B218" s="395"/>
      <c r="C218" s="427"/>
      <c r="D218" s="427"/>
      <c r="E218" s="361"/>
      <c r="F218" s="398"/>
      <c r="G218" s="398"/>
      <c r="H218" s="398"/>
      <c r="I218" s="398"/>
      <c r="J218" s="398"/>
      <c r="K218" s="398"/>
      <c r="L218" s="398"/>
      <c r="M218" s="398"/>
      <c r="N218" s="398"/>
      <c r="O218" s="398"/>
      <c r="P218" s="398"/>
      <c r="Q218" s="398"/>
      <c r="R218" s="404"/>
      <c r="S218" s="327"/>
      <c r="T218" s="398"/>
      <c r="U218" s="398"/>
      <c r="V218" s="398"/>
      <c r="W218" s="398"/>
      <c r="X218" s="398"/>
      <c r="Y218" s="398"/>
      <c r="Z218" s="398"/>
      <c r="AA218" s="398"/>
      <c r="AB218" s="398"/>
      <c r="AC218" s="398"/>
      <c r="AD218" s="398"/>
      <c r="AE218" s="398"/>
      <c r="AF218" s="404"/>
    </row>
    <row r="219" spans="1:32">
      <c r="A219" s="394" t="s">
        <v>201</v>
      </c>
      <c r="B219" s="395"/>
      <c r="C219" s="427"/>
      <c r="D219" s="427"/>
      <c r="E219" s="361"/>
      <c r="F219" s="392">
        <f t="shared" ref="F219:R219" si="267">SUM(F206:F218)</f>
        <v>0</v>
      </c>
      <c r="G219" s="392">
        <f t="shared" si="267"/>
        <v>0</v>
      </c>
      <c r="H219" s="392">
        <f t="shared" si="267"/>
        <v>0</v>
      </c>
      <c r="I219" s="392">
        <f t="shared" si="267"/>
        <v>0</v>
      </c>
      <c r="J219" s="392">
        <f t="shared" si="267"/>
        <v>0</v>
      </c>
      <c r="K219" s="392">
        <f t="shared" si="267"/>
        <v>0</v>
      </c>
      <c r="L219" s="392">
        <f t="shared" si="267"/>
        <v>0</v>
      </c>
      <c r="M219" s="392">
        <f t="shared" si="267"/>
        <v>0</v>
      </c>
      <c r="N219" s="392">
        <f t="shared" si="267"/>
        <v>0</v>
      </c>
      <c r="O219" s="392">
        <f t="shared" si="267"/>
        <v>0</v>
      </c>
      <c r="P219" s="392">
        <f t="shared" si="267"/>
        <v>0</v>
      </c>
      <c r="Q219" s="392">
        <f t="shared" si="267"/>
        <v>0</v>
      </c>
      <c r="R219" s="405">
        <f t="shared" si="267"/>
        <v>0</v>
      </c>
      <c r="S219" s="327"/>
      <c r="T219" s="392">
        <f t="shared" ref="T219:AF219" si="268">SUM(T206:T218)</f>
        <v>0</v>
      </c>
      <c r="U219" s="392">
        <f t="shared" si="268"/>
        <v>0</v>
      </c>
      <c r="V219" s="392">
        <f t="shared" si="268"/>
        <v>0</v>
      </c>
      <c r="W219" s="392">
        <f t="shared" si="268"/>
        <v>0</v>
      </c>
      <c r="X219" s="392">
        <f t="shared" si="268"/>
        <v>0</v>
      </c>
      <c r="Y219" s="392">
        <f t="shared" si="268"/>
        <v>0</v>
      </c>
      <c r="Z219" s="392">
        <f t="shared" si="268"/>
        <v>0</v>
      </c>
      <c r="AA219" s="392">
        <f t="shared" si="268"/>
        <v>0</v>
      </c>
      <c r="AB219" s="392">
        <f t="shared" si="268"/>
        <v>0</v>
      </c>
      <c r="AC219" s="392">
        <f t="shared" si="268"/>
        <v>0</v>
      </c>
      <c r="AD219" s="392">
        <f t="shared" si="268"/>
        <v>0</v>
      </c>
      <c r="AE219" s="392">
        <f t="shared" si="268"/>
        <v>0</v>
      </c>
      <c r="AF219" s="405">
        <f t="shared" si="268"/>
        <v>0</v>
      </c>
    </row>
    <row r="220" spans="1:32">
      <c r="A220" s="394"/>
      <c r="B220" s="395"/>
      <c r="C220" s="427"/>
      <c r="D220" s="427"/>
      <c r="E220" s="361"/>
      <c r="F220" s="392"/>
      <c r="G220" s="392"/>
      <c r="H220" s="392"/>
      <c r="I220" s="392"/>
      <c r="J220" s="392"/>
      <c r="K220" s="392"/>
      <c r="L220" s="392"/>
      <c r="M220" s="392"/>
      <c r="N220" s="392"/>
      <c r="O220" s="392"/>
      <c r="P220" s="392"/>
      <c r="Q220" s="392"/>
      <c r="R220" s="405"/>
      <c r="S220" s="327"/>
      <c r="T220" s="392"/>
      <c r="U220" s="392"/>
      <c r="V220" s="392"/>
      <c r="W220" s="392"/>
      <c r="X220" s="392"/>
      <c r="Y220" s="392"/>
      <c r="Z220" s="392"/>
      <c r="AA220" s="392"/>
      <c r="AB220" s="392"/>
      <c r="AC220" s="392"/>
      <c r="AD220" s="392"/>
      <c r="AE220" s="392"/>
      <c r="AF220" s="405"/>
    </row>
    <row r="221" spans="1:32">
      <c r="A221" s="390" t="s">
        <v>143</v>
      </c>
      <c r="B221" s="391"/>
      <c r="C221" s="434"/>
      <c r="D221" s="427"/>
      <c r="E221" s="361"/>
      <c r="F221" s="392"/>
      <c r="G221" s="392"/>
      <c r="H221" s="392"/>
      <c r="I221" s="392"/>
      <c r="J221" s="392"/>
      <c r="K221" s="392"/>
      <c r="L221" s="393"/>
      <c r="M221" s="393"/>
      <c r="N221" s="393"/>
      <c r="O221" s="393"/>
      <c r="P221" s="393"/>
      <c r="Q221" s="393"/>
      <c r="R221" s="375"/>
      <c r="S221" s="327"/>
      <c r="T221" s="392"/>
      <c r="U221" s="392"/>
      <c r="V221" s="392"/>
      <c r="W221" s="392"/>
      <c r="X221" s="392"/>
      <c r="Y221" s="392"/>
      <c r="Z221" s="393"/>
      <c r="AA221" s="393"/>
      <c r="AB221" s="393"/>
      <c r="AC221" s="393"/>
      <c r="AD221" s="393"/>
      <c r="AE221" s="393"/>
      <c r="AF221" s="375"/>
    </row>
    <row r="222" spans="1:32">
      <c r="A222" s="394" t="s">
        <v>231</v>
      </c>
      <c r="B222" s="395"/>
      <c r="C222" s="427"/>
      <c r="D222" s="427"/>
      <c r="E222" s="361"/>
      <c r="F222" s="392">
        <f t="shared" ref="F222:Q233" si="269">+$C222/12</f>
        <v>0</v>
      </c>
      <c r="G222" s="392">
        <f t="shared" si="269"/>
        <v>0</v>
      </c>
      <c r="H222" s="392">
        <f t="shared" si="269"/>
        <v>0</v>
      </c>
      <c r="I222" s="392">
        <f t="shared" si="269"/>
        <v>0</v>
      </c>
      <c r="J222" s="392">
        <f t="shared" si="269"/>
        <v>0</v>
      </c>
      <c r="K222" s="392">
        <f t="shared" si="269"/>
        <v>0</v>
      </c>
      <c r="L222" s="392">
        <f t="shared" si="269"/>
        <v>0</v>
      </c>
      <c r="M222" s="392">
        <f t="shared" si="269"/>
        <v>0</v>
      </c>
      <c r="N222" s="392">
        <f t="shared" si="269"/>
        <v>0</v>
      </c>
      <c r="O222" s="392">
        <f t="shared" si="269"/>
        <v>0</v>
      </c>
      <c r="P222" s="392">
        <f t="shared" si="269"/>
        <v>0</v>
      </c>
      <c r="Q222" s="392">
        <f t="shared" si="269"/>
        <v>0</v>
      </c>
      <c r="R222" s="375">
        <f>SUM(F222:Q222)</f>
        <v>0</v>
      </c>
      <c r="S222" s="327"/>
      <c r="T222" s="392">
        <f t="shared" ref="T222:T233" si="270">+F222*(1+$T$96)</f>
        <v>0</v>
      </c>
      <c r="U222" s="392">
        <f t="shared" ref="U222:U233" si="271">+G222*(1+$T$96)</f>
        <v>0</v>
      </c>
      <c r="V222" s="392">
        <f t="shared" ref="V222:V233" si="272">+H222*(1+$T$96)</f>
        <v>0</v>
      </c>
      <c r="W222" s="392">
        <f t="shared" ref="W222:W233" si="273">+I222*(1+$T$96)</f>
        <v>0</v>
      </c>
      <c r="X222" s="392">
        <f t="shared" ref="X222:X233" si="274">+J222*(1+$T$96)</f>
        <v>0</v>
      </c>
      <c r="Y222" s="392">
        <f t="shared" ref="Y222:Y233" si="275">+K222*(1+$T$96)</f>
        <v>0</v>
      </c>
      <c r="Z222" s="392">
        <f t="shared" ref="Z222:Z233" si="276">+L222*(1+$T$96)</f>
        <v>0</v>
      </c>
      <c r="AA222" s="392">
        <f t="shared" ref="AA222:AA233" si="277">+M222*(1+$T$96)</f>
        <v>0</v>
      </c>
      <c r="AB222" s="392">
        <f t="shared" ref="AB222:AB233" si="278">+N222*(1+$T$96)</f>
        <v>0</v>
      </c>
      <c r="AC222" s="392">
        <f t="shared" ref="AC222:AC233" si="279">+O222*(1+$T$96)</f>
        <v>0</v>
      </c>
      <c r="AD222" s="392">
        <f t="shared" ref="AD222:AD233" si="280">+P222*(1+$T$96)</f>
        <v>0</v>
      </c>
      <c r="AE222" s="392">
        <f t="shared" ref="AE222:AE233" si="281">+Q222*(1+$T$96)</f>
        <v>0</v>
      </c>
      <c r="AF222" s="375">
        <f>SUM(T222:AE222)</f>
        <v>0</v>
      </c>
    </row>
    <row r="223" spans="1:32">
      <c r="A223" s="394"/>
      <c r="B223" s="395"/>
      <c r="C223" s="427"/>
      <c r="D223" s="427"/>
      <c r="E223" s="361"/>
      <c r="F223" s="392">
        <f t="shared" si="269"/>
        <v>0</v>
      </c>
      <c r="G223" s="392">
        <f t="shared" si="269"/>
        <v>0</v>
      </c>
      <c r="H223" s="392">
        <f t="shared" si="269"/>
        <v>0</v>
      </c>
      <c r="I223" s="392">
        <f t="shared" si="269"/>
        <v>0</v>
      </c>
      <c r="J223" s="392">
        <f t="shared" si="269"/>
        <v>0</v>
      </c>
      <c r="K223" s="392">
        <f t="shared" si="269"/>
        <v>0</v>
      </c>
      <c r="L223" s="392">
        <f t="shared" si="269"/>
        <v>0</v>
      </c>
      <c r="M223" s="392">
        <f t="shared" si="269"/>
        <v>0</v>
      </c>
      <c r="N223" s="392">
        <f t="shared" si="269"/>
        <v>0</v>
      </c>
      <c r="O223" s="392">
        <f t="shared" si="269"/>
        <v>0</v>
      </c>
      <c r="P223" s="392">
        <f t="shared" si="269"/>
        <v>0</v>
      </c>
      <c r="Q223" s="392">
        <f t="shared" si="269"/>
        <v>0</v>
      </c>
      <c r="R223" s="375">
        <f t="shared" ref="R223:R233" si="282">SUM(F223:Q223)</f>
        <v>0</v>
      </c>
      <c r="S223" s="327"/>
      <c r="T223" s="392">
        <f t="shared" si="270"/>
        <v>0</v>
      </c>
      <c r="U223" s="392">
        <f t="shared" si="271"/>
        <v>0</v>
      </c>
      <c r="V223" s="392">
        <f t="shared" si="272"/>
        <v>0</v>
      </c>
      <c r="W223" s="392">
        <f t="shared" si="273"/>
        <v>0</v>
      </c>
      <c r="X223" s="392">
        <f t="shared" si="274"/>
        <v>0</v>
      </c>
      <c r="Y223" s="392">
        <f t="shared" si="275"/>
        <v>0</v>
      </c>
      <c r="Z223" s="392">
        <f t="shared" si="276"/>
        <v>0</v>
      </c>
      <c r="AA223" s="392">
        <f t="shared" si="277"/>
        <v>0</v>
      </c>
      <c r="AB223" s="392">
        <f t="shared" si="278"/>
        <v>0</v>
      </c>
      <c r="AC223" s="392">
        <f t="shared" si="279"/>
        <v>0</v>
      </c>
      <c r="AD223" s="392">
        <f t="shared" si="280"/>
        <v>0</v>
      </c>
      <c r="AE223" s="392">
        <f t="shared" si="281"/>
        <v>0</v>
      </c>
      <c r="AF223" s="375">
        <f t="shared" ref="AF223:AF233" si="283">SUM(T223:AE223)</f>
        <v>0</v>
      </c>
    </row>
    <row r="224" spans="1:32">
      <c r="A224" s="394"/>
      <c r="B224" s="395"/>
      <c r="C224" s="427"/>
      <c r="D224" s="427"/>
      <c r="E224" s="361"/>
      <c r="F224" s="392">
        <f t="shared" si="269"/>
        <v>0</v>
      </c>
      <c r="G224" s="392">
        <f t="shared" si="269"/>
        <v>0</v>
      </c>
      <c r="H224" s="392">
        <f t="shared" si="269"/>
        <v>0</v>
      </c>
      <c r="I224" s="392">
        <f t="shared" si="269"/>
        <v>0</v>
      </c>
      <c r="J224" s="392">
        <f t="shared" si="269"/>
        <v>0</v>
      </c>
      <c r="K224" s="392">
        <f t="shared" si="269"/>
        <v>0</v>
      </c>
      <c r="L224" s="392">
        <f t="shared" si="269"/>
        <v>0</v>
      </c>
      <c r="M224" s="392">
        <f t="shared" si="269"/>
        <v>0</v>
      </c>
      <c r="N224" s="392">
        <f t="shared" si="269"/>
        <v>0</v>
      </c>
      <c r="O224" s="392">
        <f t="shared" si="269"/>
        <v>0</v>
      </c>
      <c r="P224" s="392">
        <f t="shared" si="269"/>
        <v>0</v>
      </c>
      <c r="Q224" s="392">
        <f t="shared" si="269"/>
        <v>0</v>
      </c>
      <c r="R224" s="375">
        <f t="shared" si="282"/>
        <v>0</v>
      </c>
      <c r="S224" s="327"/>
      <c r="T224" s="392">
        <f t="shared" si="270"/>
        <v>0</v>
      </c>
      <c r="U224" s="392">
        <f t="shared" si="271"/>
        <v>0</v>
      </c>
      <c r="V224" s="392">
        <f t="shared" si="272"/>
        <v>0</v>
      </c>
      <c r="W224" s="392">
        <f t="shared" si="273"/>
        <v>0</v>
      </c>
      <c r="X224" s="392">
        <f t="shared" si="274"/>
        <v>0</v>
      </c>
      <c r="Y224" s="392">
        <f t="shared" si="275"/>
        <v>0</v>
      </c>
      <c r="Z224" s="392">
        <f t="shared" si="276"/>
        <v>0</v>
      </c>
      <c r="AA224" s="392">
        <f t="shared" si="277"/>
        <v>0</v>
      </c>
      <c r="AB224" s="392">
        <f t="shared" si="278"/>
        <v>0</v>
      </c>
      <c r="AC224" s="392">
        <f t="shared" si="279"/>
        <v>0</v>
      </c>
      <c r="AD224" s="392">
        <f t="shared" si="280"/>
        <v>0</v>
      </c>
      <c r="AE224" s="392">
        <f t="shared" si="281"/>
        <v>0</v>
      </c>
      <c r="AF224" s="375">
        <f t="shared" si="283"/>
        <v>0</v>
      </c>
    </row>
    <row r="225" spans="1:32">
      <c r="A225" s="394"/>
      <c r="B225" s="395"/>
      <c r="C225" s="427"/>
      <c r="D225" s="427"/>
      <c r="E225" s="361"/>
      <c r="F225" s="392">
        <f t="shared" si="269"/>
        <v>0</v>
      </c>
      <c r="G225" s="392">
        <f t="shared" si="269"/>
        <v>0</v>
      </c>
      <c r="H225" s="392">
        <f t="shared" si="269"/>
        <v>0</v>
      </c>
      <c r="I225" s="392">
        <f t="shared" si="269"/>
        <v>0</v>
      </c>
      <c r="J225" s="392">
        <f t="shared" si="269"/>
        <v>0</v>
      </c>
      <c r="K225" s="392">
        <f t="shared" si="269"/>
        <v>0</v>
      </c>
      <c r="L225" s="392">
        <f t="shared" si="269"/>
        <v>0</v>
      </c>
      <c r="M225" s="392">
        <f t="shared" si="269"/>
        <v>0</v>
      </c>
      <c r="N225" s="392">
        <f t="shared" si="269"/>
        <v>0</v>
      </c>
      <c r="O225" s="392">
        <f t="shared" si="269"/>
        <v>0</v>
      </c>
      <c r="P225" s="392">
        <f t="shared" si="269"/>
        <v>0</v>
      </c>
      <c r="Q225" s="392">
        <f t="shared" si="269"/>
        <v>0</v>
      </c>
      <c r="R225" s="375">
        <f t="shared" si="282"/>
        <v>0</v>
      </c>
      <c r="S225" s="327"/>
      <c r="T225" s="392">
        <f t="shared" si="270"/>
        <v>0</v>
      </c>
      <c r="U225" s="392">
        <f t="shared" si="271"/>
        <v>0</v>
      </c>
      <c r="V225" s="392">
        <f t="shared" si="272"/>
        <v>0</v>
      </c>
      <c r="W225" s="392">
        <f t="shared" si="273"/>
        <v>0</v>
      </c>
      <c r="X225" s="392">
        <f t="shared" si="274"/>
        <v>0</v>
      </c>
      <c r="Y225" s="392">
        <f t="shared" si="275"/>
        <v>0</v>
      </c>
      <c r="Z225" s="392">
        <f t="shared" si="276"/>
        <v>0</v>
      </c>
      <c r="AA225" s="392">
        <f t="shared" si="277"/>
        <v>0</v>
      </c>
      <c r="AB225" s="392">
        <f t="shared" si="278"/>
        <v>0</v>
      </c>
      <c r="AC225" s="392">
        <f t="shared" si="279"/>
        <v>0</v>
      </c>
      <c r="AD225" s="392">
        <f t="shared" si="280"/>
        <v>0</v>
      </c>
      <c r="AE225" s="392">
        <f t="shared" si="281"/>
        <v>0</v>
      </c>
      <c r="AF225" s="375">
        <f t="shared" si="283"/>
        <v>0</v>
      </c>
    </row>
    <row r="226" spans="1:32">
      <c r="A226" s="394"/>
      <c r="B226" s="395"/>
      <c r="C226" s="427"/>
      <c r="D226" s="427"/>
      <c r="E226" s="361"/>
      <c r="F226" s="392">
        <f t="shared" si="269"/>
        <v>0</v>
      </c>
      <c r="G226" s="392">
        <f t="shared" si="269"/>
        <v>0</v>
      </c>
      <c r="H226" s="392">
        <f t="shared" si="269"/>
        <v>0</v>
      </c>
      <c r="I226" s="392">
        <f t="shared" si="269"/>
        <v>0</v>
      </c>
      <c r="J226" s="392">
        <f t="shared" si="269"/>
        <v>0</v>
      </c>
      <c r="K226" s="392">
        <f t="shared" si="269"/>
        <v>0</v>
      </c>
      <c r="L226" s="392">
        <f t="shared" si="269"/>
        <v>0</v>
      </c>
      <c r="M226" s="392">
        <f t="shared" si="269"/>
        <v>0</v>
      </c>
      <c r="N226" s="392">
        <f t="shared" si="269"/>
        <v>0</v>
      </c>
      <c r="O226" s="392">
        <f t="shared" si="269"/>
        <v>0</v>
      </c>
      <c r="P226" s="392">
        <f t="shared" si="269"/>
        <v>0</v>
      </c>
      <c r="Q226" s="392">
        <f t="shared" si="269"/>
        <v>0</v>
      </c>
      <c r="R226" s="375">
        <f t="shared" si="282"/>
        <v>0</v>
      </c>
      <c r="S226" s="327"/>
      <c r="T226" s="392">
        <f t="shared" si="270"/>
        <v>0</v>
      </c>
      <c r="U226" s="392">
        <f t="shared" si="271"/>
        <v>0</v>
      </c>
      <c r="V226" s="392">
        <f t="shared" si="272"/>
        <v>0</v>
      </c>
      <c r="W226" s="392">
        <f t="shared" si="273"/>
        <v>0</v>
      </c>
      <c r="X226" s="392">
        <f t="shared" si="274"/>
        <v>0</v>
      </c>
      <c r="Y226" s="392">
        <f t="shared" si="275"/>
        <v>0</v>
      </c>
      <c r="Z226" s="392">
        <f t="shared" si="276"/>
        <v>0</v>
      </c>
      <c r="AA226" s="392">
        <f t="shared" si="277"/>
        <v>0</v>
      </c>
      <c r="AB226" s="392">
        <f t="shared" si="278"/>
        <v>0</v>
      </c>
      <c r="AC226" s="392">
        <f t="shared" si="279"/>
        <v>0</v>
      </c>
      <c r="AD226" s="392">
        <f t="shared" si="280"/>
        <v>0</v>
      </c>
      <c r="AE226" s="392">
        <f t="shared" si="281"/>
        <v>0</v>
      </c>
      <c r="AF226" s="375">
        <f t="shared" si="283"/>
        <v>0</v>
      </c>
    </row>
    <row r="227" spans="1:32">
      <c r="A227" s="394"/>
      <c r="B227" s="395"/>
      <c r="C227" s="427"/>
      <c r="D227" s="427"/>
      <c r="E227" s="361"/>
      <c r="F227" s="392">
        <f t="shared" si="269"/>
        <v>0</v>
      </c>
      <c r="G227" s="392">
        <f t="shared" si="269"/>
        <v>0</v>
      </c>
      <c r="H227" s="392">
        <f t="shared" si="269"/>
        <v>0</v>
      </c>
      <c r="I227" s="392">
        <f t="shared" si="269"/>
        <v>0</v>
      </c>
      <c r="J227" s="392">
        <f t="shared" si="269"/>
        <v>0</v>
      </c>
      <c r="K227" s="392">
        <f t="shared" si="269"/>
        <v>0</v>
      </c>
      <c r="L227" s="392">
        <f t="shared" si="269"/>
        <v>0</v>
      </c>
      <c r="M227" s="392">
        <f t="shared" si="269"/>
        <v>0</v>
      </c>
      <c r="N227" s="392">
        <f t="shared" si="269"/>
        <v>0</v>
      </c>
      <c r="O227" s="392">
        <f t="shared" si="269"/>
        <v>0</v>
      </c>
      <c r="P227" s="392">
        <f t="shared" si="269"/>
        <v>0</v>
      </c>
      <c r="Q227" s="392">
        <f t="shared" si="269"/>
        <v>0</v>
      </c>
      <c r="R227" s="375">
        <f t="shared" si="282"/>
        <v>0</v>
      </c>
      <c r="S227" s="327"/>
      <c r="T227" s="392">
        <f t="shared" si="270"/>
        <v>0</v>
      </c>
      <c r="U227" s="392">
        <f t="shared" si="271"/>
        <v>0</v>
      </c>
      <c r="V227" s="392">
        <f t="shared" si="272"/>
        <v>0</v>
      </c>
      <c r="W227" s="392">
        <f t="shared" si="273"/>
        <v>0</v>
      </c>
      <c r="X227" s="392">
        <f t="shared" si="274"/>
        <v>0</v>
      </c>
      <c r="Y227" s="392">
        <f t="shared" si="275"/>
        <v>0</v>
      </c>
      <c r="Z227" s="392">
        <f t="shared" si="276"/>
        <v>0</v>
      </c>
      <c r="AA227" s="392">
        <f t="shared" si="277"/>
        <v>0</v>
      </c>
      <c r="AB227" s="392">
        <f t="shared" si="278"/>
        <v>0</v>
      </c>
      <c r="AC227" s="392">
        <f t="shared" si="279"/>
        <v>0</v>
      </c>
      <c r="AD227" s="392">
        <f t="shared" si="280"/>
        <v>0</v>
      </c>
      <c r="AE227" s="392">
        <f t="shared" si="281"/>
        <v>0</v>
      </c>
      <c r="AF227" s="375">
        <f t="shared" si="283"/>
        <v>0</v>
      </c>
    </row>
    <row r="228" spans="1:32">
      <c r="A228" s="394"/>
      <c r="B228" s="395"/>
      <c r="C228" s="427"/>
      <c r="D228" s="427"/>
      <c r="E228" s="361"/>
      <c r="F228" s="392">
        <f t="shared" si="269"/>
        <v>0</v>
      </c>
      <c r="G228" s="392">
        <f t="shared" si="269"/>
        <v>0</v>
      </c>
      <c r="H228" s="392">
        <f t="shared" si="269"/>
        <v>0</v>
      </c>
      <c r="I228" s="392">
        <f t="shared" si="269"/>
        <v>0</v>
      </c>
      <c r="J228" s="392">
        <f t="shared" si="269"/>
        <v>0</v>
      </c>
      <c r="K228" s="392">
        <f t="shared" si="269"/>
        <v>0</v>
      </c>
      <c r="L228" s="392">
        <f t="shared" si="269"/>
        <v>0</v>
      </c>
      <c r="M228" s="392">
        <f t="shared" si="269"/>
        <v>0</v>
      </c>
      <c r="N228" s="392">
        <f t="shared" si="269"/>
        <v>0</v>
      </c>
      <c r="O228" s="392">
        <f t="shared" si="269"/>
        <v>0</v>
      </c>
      <c r="P228" s="392">
        <f t="shared" si="269"/>
        <v>0</v>
      </c>
      <c r="Q228" s="392">
        <f t="shared" si="269"/>
        <v>0</v>
      </c>
      <c r="R228" s="375">
        <f t="shared" si="282"/>
        <v>0</v>
      </c>
      <c r="S228" s="327"/>
      <c r="T228" s="392">
        <f t="shared" si="270"/>
        <v>0</v>
      </c>
      <c r="U228" s="392">
        <f t="shared" si="271"/>
        <v>0</v>
      </c>
      <c r="V228" s="392">
        <f t="shared" si="272"/>
        <v>0</v>
      </c>
      <c r="W228" s="392">
        <f t="shared" si="273"/>
        <v>0</v>
      </c>
      <c r="X228" s="392">
        <f t="shared" si="274"/>
        <v>0</v>
      </c>
      <c r="Y228" s="392">
        <f t="shared" si="275"/>
        <v>0</v>
      </c>
      <c r="Z228" s="392">
        <f t="shared" si="276"/>
        <v>0</v>
      </c>
      <c r="AA228" s="392">
        <f t="shared" si="277"/>
        <v>0</v>
      </c>
      <c r="AB228" s="392">
        <f t="shared" si="278"/>
        <v>0</v>
      </c>
      <c r="AC228" s="392">
        <f t="shared" si="279"/>
        <v>0</v>
      </c>
      <c r="AD228" s="392">
        <f t="shared" si="280"/>
        <v>0</v>
      </c>
      <c r="AE228" s="392">
        <f t="shared" si="281"/>
        <v>0</v>
      </c>
      <c r="AF228" s="375">
        <f t="shared" si="283"/>
        <v>0</v>
      </c>
    </row>
    <row r="229" spans="1:32">
      <c r="A229" s="394"/>
      <c r="B229" s="395"/>
      <c r="C229" s="427"/>
      <c r="D229" s="427"/>
      <c r="E229" s="361"/>
      <c r="F229" s="392">
        <f t="shared" si="269"/>
        <v>0</v>
      </c>
      <c r="G229" s="392">
        <f t="shared" si="269"/>
        <v>0</v>
      </c>
      <c r="H229" s="392">
        <f t="shared" si="269"/>
        <v>0</v>
      </c>
      <c r="I229" s="392">
        <f t="shared" si="269"/>
        <v>0</v>
      </c>
      <c r="J229" s="392">
        <f t="shared" si="269"/>
        <v>0</v>
      </c>
      <c r="K229" s="392">
        <f t="shared" si="269"/>
        <v>0</v>
      </c>
      <c r="L229" s="392">
        <f t="shared" si="269"/>
        <v>0</v>
      </c>
      <c r="M229" s="392">
        <f t="shared" si="269"/>
        <v>0</v>
      </c>
      <c r="N229" s="392">
        <f t="shared" si="269"/>
        <v>0</v>
      </c>
      <c r="O229" s="392">
        <f t="shared" si="269"/>
        <v>0</v>
      </c>
      <c r="P229" s="392">
        <f t="shared" si="269"/>
        <v>0</v>
      </c>
      <c r="Q229" s="392">
        <f t="shared" si="269"/>
        <v>0</v>
      </c>
      <c r="R229" s="375">
        <f t="shared" si="282"/>
        <v>0</v>
      </c>
      <c r="S229" s="327"/>
      <c r="T229" s="392">
        <f t="shared" si="270"/>
        <v>0</v>
      </c>
      <c r="U229" s="392">
        <f t="shared" si="271"/>
        <v>0</v>
      </c>
      <c r="V229" s="392">
        <f t="shared" si="272"/>
        <v>0</v>
      </c>
      <c r="W229" s="392">
        <f t="shared" si="273"/>
        <v>0</v>
      </c>
      <c r="X229" s="392">
        <f t="shared" si="274"/>
        <v>0</v>
      </c>
      <c r="Y229" s="392">
        <f t="shared" si="275"/>
        <v>0</v>
      </c>
      <c r="Z229" s="392">
        <f t="shared" si="276"/>
        <v>0</v>
      </c>
      <c r="AA229" s="392">
        <f t="shared" si="277"/>
        <v>0</v>
      </c>
      <c r="AB229" s="392">
        <f t="shared" si="278"/>
        <v>0</v>
      </c>
      <c r="AC229" s="392">
        <f t="shared" si="279"/>
        <v>0</v>
      </c>
      <c r="AD229" s="392">
        <f t="shared" si="280"/>
        <v>0</v>
      </c>
      <c r="AE229" s="392">
        <f t="shared" si="281"/>
        <v>0</v>
      </c>
      <c r="AF229" s="375">
        <f t="shared" si="283"/>
        <v>0</v>
      </c>
    </row>
    <row r="230" spans="1:32">
      <c r="A230" s="394"/>
      <c r="B230" s="395"/>
      <c r="C230" s="427"/>
      <c r="D230" s="427"/>
      <c r="E230" s="361"/>
      <c r="F230" s="392">
        <f t="shared" si="269"/>
        <v>0</v>
      </c>
      <c r="G230" s="392">
        <f t="shared" si="269"/>
        <v>0</v>
      </c>
      <c r="H230" s="392">
        <f t="shared" si="269"/>
        <v>0</v>
      </c>
      <c r="I230" s="392">
        <f t="shared" si="269"/>
        <v>0</v>
      </c>
      <c r="J230" s="392">
        <f t="shared" si="269"/>
        <v>0</v>
      </c>
      <c r="K230" s="392">
        <f t="shared" si="269"/>
        <v>0</v>
      </c>
      <c r="L230" s="392">
        <f t="shared" si="269"/>
        <v>0</v>
      </c>
      <c r="M230" s="392">
        <f t="shared" si="269"/>
        <v>0</v>
      </c>
      <c r="N230" s="392">
        <f t="shared" si="269"/>
        <v>0</v>
      </c>
      <c r="O230" s="392">
        <f t="shared" si="269"/>
        <v>0</v>
      </c>
      <c r="P230" s="392">
        <f t="shared" si="269"/>
        <v>0</v>
      </c>
      <c r="Q230" s="392">
        <f t="shared" si="269"/>
        <v>0</v>
      </c>
      <c r="R230" s="375">
        <f t="shared" si="282"/>
        <v>0</v>
      </c>
      <c r="S230" s="327"/>
      <c r="T230" s="392">
        <f t="shared" si="270"/>
        <v>0</v>
      </c>
      <c r="U230" s="392">
        <f t="shared" si="271"/>
        <v>0</v>
      </c>
      <c r="V230" s="392">
        <f t="shared" si="272"/>
        <v>0</v>
      </c>
      <c r="W230" s="392">
        <f t="shared" si="273"/>
        <v>0</v>
      </c>
      <c r="X230" s="392">
        <f t="shared" si="274"/>
        <v>0</v>
      </c>
      <c r="Y230" s="392">
        <f t="shared" si="275"/>
        <v>0</v>
      </c>
      <c r="Z230" s="392">
        <f t="shared" si="276"/>
        <v>0</v>
      </c>
      <c r="AA230" s="392">
        <f t="shared" si="277"/>
        <v>0</v>
      </c>
      <c r="AB230" s="392">
        <f t="shared" si="278"/>
        <v>0</v>
      </c>
      <c r="AC230" s="392">
        <f t="shared" si="279"/>
        <v>0</v>
      </c>
      <c r="AD230" s="392">
        <f t="shared" si="280"/>
        <v>0</v>
      </c>
      <c r="AE230" s="392">
        <f t="shared" si="281"/>
        <v>0</v>
      </c>
      <c r="AF230" s="375">
        <f t="shared" si="283"/>
        <v>0</v>
      </c>
    </row>
    <row r="231" spans="1:32">
      <c r="A231" s="394"/>
      <c r="B231" s="395"/>
      <c r="C231" s="427"/>
      <c r="D231" s="427"/>
      <c r="E231" s="361"/>
      <c r="F231" s="392">
        <f t="shared" si="269"/>
        <v>0</v>
      </c>
      <c r="G231" s="392">
        <f t="shared" si="269"/>
        <v>0</v>
      </c>
      <c r="H231" s="392">
        <f t="shared" si="269"/>
        <v>0</v>
      </c>
      <c r="I231" s="392">
        <f t="shared" si="269"/>
        <v>0</v>
      </c>
      <c r="J231" s="392">
        <f t="shared" si="269"/>
        <v>0</v>
      </c>
      <c r="K231" s="392">
        <f t="shared" si="269"/>
        <v>0</v>
      </c>
      <c r="L231" s="392">
        <f t="shared" si="269"/>
        <v>0</v>
      </c>
      <c r="M231" s="392">
        <f t="shared" si="269"/>
        <v>0</v>
      </c>
      <c r="N231" s="392">
        <f t="shared" si="269"/>
        <v>0</v>
      </c>
      <c r="O231" s="392">
        <f t="shared" si="269"/>
        <v>0</v>
      </c>
      <c r="P231" s="392">
        <f t="shared" si="269"/>
        <v>0</v>
      </c>
      <c r="Q231" s="392">
        <f t="shared" si="269"/>
        <v>0</v>
      </c>
      <c r="R231" s="375">
        <f t="shared" si="282"/>
        <v>0</v>
      </c>
      <c r="S231" s="327"/>
      <c r="T231" s="392">
        <f t="shared" si="270"/>
        <v>0</v>
      </c>
      <c r="U231" s="392">
        <f t="shared" si="271"/>
        <v>0</v>
      </c>
      <c r="V231" s="392">
        <f t="shared" si="272"/>
        <v>0</v>
      </c>
      <c r="W231" s="392">
        <f t="shared" si="273"/>
        <v>0</v>
      </c>
      <c r="X231" s="392">
        <f t="shared" si="274"/>
        <v>0</v>
      </c>
      <c r="Y231" s="392">
        <f t="shared" si="275"/>
        <v>0</v>
      </c>
      <c r="Z231" s="392">
        <f t="shared" si="276"/>
        <v>0</v>
      </c>
      <c r="AA231" s="392">
        <f t="shared" si="277"/>
        <v>0</v>
      </c>
      <c r="AB231" s="392">
        <f t="shared" si="278"/>
        <v>0</v>
      </c>
      <c r="AC231" s="392">
        <f t="shared" si="279"/>
        <v>0</v>
      </c>
      <c r="AD231" s="392">
        <f t="shared" si="280"/>
        <v>0</v>
      </c>
      <c r="AE231" s="392">
        <f t="shared" si="281"/>
        <v>0</v>
      </c>
      <c r="AF231" s="375">
        <f t="shared" si="283"/>
        <v>0</v>
      </c>
    </row>
    <row r="232" spans="1:32">
      <c r="A232" s="394"/>
      <c r="B232" s="395"/>
      <c r="C232" s="427"/>
      <c r="D232" s="427"/>
      <c r="E232" s="361"/>
      <c r="F232" s="392">
        <f t="shared" si="269"/>
        <v>0</v>
      </c>
      <c r="G232" s="392">
        <f t="shared" si="269"/>
        <v>0</v>
      </c>
      <c r="H232" s="392">
        <f t="shared" si="269"/>
        <v>0</v>
      </c>
      <c r="I232" s="392">
        <f t="shared" si="269"/>
        <v>0</v>
      </c>
      <c r="J232" s="392">
        <f t="shared" si="269"/>
        <v>0</v>
      </c>
      <c r="K232" s="392">
        <f t="shared" si="269"/>
        <v>0</v>
      </c>
      <c r="L232" s="392">
        <f t="shared" si="269"/>
        <v>0</v>
      </c>
      <c r="M232" s="392">
        <f t="shared" si="269"/>
        <v>0</v>
      </c>
      <c r="N232" s="392">
        <f t="shared" si="269"/>
        <v>0</v>
      </c>
      <c r="O232" s="392">
        <f t="shared" si="269"/>
        <v>0</v>
      </c>
      <c r="P232" s="392">
        <f t="shared" si="269"/>
        <v>0</v>
      </c>
      <c r="Q232" s="392">
        <f t="shared" si="269"/>
        <v>0</v>
      </c>
      <c r="R232" s="375">
        <f t="shared" si="282"/>
        <v>0</v>
      </c>
      <c r="S232" s="327"/>
      <c r="T232" s="392">
        <f t="shared" si="270"/>
        <v>0</v>
      </c>
      <c r="U232" s="392">
        <f t="shared" si="271"/>
        <v>0</v>
      </c>
      <c r="V232" s="392">
        <f t="shared" si="272"/>
        <v>0</v>
      </c>
      <c r="W232" s="392">
        <f t="shared" si="273"/>
        <v>0</v>
      </c>
      <c r="X232" s="392">
        <f t="shared" si="274"/>
        <v>0</v>
      </c>
      <c r="Y232" s="392">
        <f t="shared" si="275"/>
        <v>0</v>
      </c>
      <c r="Z232" s="392">
        <f t="shared" si="276"/>
        <v>0</v>
      </c>
      <c r="AA232" s="392">
        <f t="shared" si="277"/>
        <v>0</v>
      </c>
      <c r="AB232" s="392">
        <f t="shared" si="278"/>
        <v>0</v>
      </c>
      <c r="AC232" s="392">
        <f t="shared" si="279"/>
        <v>0</v>
      </c>
      <c r="AD232" s="392">
        <f t="shared" si="280"/>
        <v>0</v>
      </c>
      <c r="AE232" s="392">
        <f t="shared" si="281"/>
        <v>0</v>
      </c>
      <c r="AF232" s="375">
        <f t="shared" si="283"/>
        <v>0</v>
      </c>
    </row>
    <row r="233" spans="1:32">
      <c r="A233" s="394"/>
      <c r="B233" s="395"/>
      <c r="C233" s="427"/>
      <c r="D233" s="427"/>
      <c r="E233" s="361"/>
      <c r="F233" s="392">
        <f t="shared" si="269"/>
        <v>0</v>
      </c>
      <c r="G233" s="392">
        <f t="shared" si="269"/>
        <v>0</v>
      </c>
      <c r="H233" s="392">
        <f t="shared" si="269"/>
        <v>0</v>
      </c>
      <c r="I233" s="392">
        <f t="shared" si="269"/>
        <v>0</v>
      </c>
      <c r="J233" s="392">
        <f t="shared" si="269"/>
        <v>0</v>
      </c>
      <c r="K233" s="392">
        <f t="shared" si="269"/>
        <v>0</v>
      </c>
      <c r="L233" s="392">
        <f t="shared" si="269"/>
        <v>0</v>
      </c>
      <c r="M233" s="392">
        <f t="shared" si="269"/>
        <v>0</v>
      </c>
      <c r="N233" s="392">
        <f t="shared" si="269"/>
        <v>0</v>
      </c>
      <c r="O233" s="392">
        <f t="shared" si="269"/>
        <v>0</v>
      </c>
      <c r="P233" s="392">
        <f t="shared" si="269"/>
        <v>0</v>
      </c>
      <c r="Q233" s="392">
        <f t="shared" si="269"/>
        <v>0</v>
      </c>
      <c r="R233" s="375">
        <f t="shared" si="282"/>
        <v>0</v>
      </c>
      <c r="S233" s="327"/>
      <c r="T233" s="392">
        <f t="shared" si="270"/>
        <v>0</v>
      </c>
      <c r="U233" s="392">
        <f t="shared" si="271"/>
        <v>0</v>
      </c>
      <c r="V233" s="392">
        <f t="shared" si="272"/>
        <v>0</v>
      </c>
      <c r="W233" s="392">
        <f t="shared" si="273"/>
        <v>0</v>
      </c>
      <c r="X233" s="392">
        <f t="shared" si="274"/>
        <v>0</v>
      </c>
      <c r="Y233" s="392">
        <f t="shared" si="275"/>
        <v>0</v>
      </c>
      <c r="Z233" s="392">
        <f t="shared" si="276"/>
        <v>0</v>
      </c>
      <c r="AA233" s="392">
        <f t="shared" si="277"/>
        <v>0</v>
      </c>
      <c r="AB233" s="392">
        <f t="shared" si="278"/>
        <v>0</v>
      </c>
      <c r="AC233" s="392">
        <f t="shared" si="279"/>
        <v>0</v>
      </c>
      <c r="AD233" s="392">
        <f t="shared" si="280"/>
        <v>0</v>
      </c>
      <c r="AE233" s="392">
        <f t="shared" si="281"/>
        <v>0</v>
      </c>
      <c r="AF233" s="375">
        <f t="shared" si="283"/>
        <v>0</v>
      </c>
    </row>
    <row r="234" spans="1:32">
      <c r="A234" s="394"/>
      <c r="B234" s="395"/>
      <c r="C234" s="427"/>
      <c r="D234" s="427"/>
      <c r="E234" s="361"/>
      <c r="F234" s="398"/>
      <c r="G234" s="398"/>
      <c r="H234" s="398"/>
      <c r="I234" s="398"/>
      <c r="J234" s="398"/>
      <c r="K234" s="398"/>
      <c r="L234" s="398"/>
      <c r="M234" s="398"/>
      <c r="N234" s="398"/>
      <c r="O234" s="398"/>
      <c r="P234" s="398"/>
      <c r="Q234" s="398"/>
      <c r="R234" s="404"/>
      <c r="S234" s="327"/>
      <c r="T234" s="398"/>
      <c r="U234" s="398"/>
      <c r="V234" s="398"/>
      <c r="W234" s="398"/>
      <c r="X234" s="398"/>
      <c r="Y234" s="398"/>
      <c r="Z234" s="398"/>
      <c r="AA234" s="398"/>
      <c r="AB234" s="398"/>
      <c r="AC234" s="398"/>
      <c r="AD234" s="398"/>
      <c r="AE234" s="398"/>
      <c r="AF234" s="404"/>
    </row>
    <row r="235" spans="1:32">
      <c r="A235" s="394" t="s">
        <v>201</v>
      </c>
      <c r="B235" s="395"/>
      <c r="C235" s="427"/>
      <c r="D235" s="427"/>
      <c r="E235" s="361"/>
      <c r="F235" s="392">
        <f t="shared" ref="F235:R235" si="284">SUM(F222:F234)</f>
        <v>0</v>
      </c>
      <c r="G235" s="392">
        <f t="shared" si="284"/>
        <v>0</v>
      </c>
      <c r="H235" s="392">
        <f t="shared" si="284"/>
        <v>0</v>
      </c>
      <c r="I235" s="392">
        <f t="shared" si="284"/>
        <v>0</v>
      </c>
      <c r="J235" s="392">
        <f t="shared" si="284"/>
        <v>0</v>
      </c>
      <c r="K235" s="392">
        <f t="shared" si="284"/>
        <v>0</v>
      </c>
      <c r="L235" s="392">
        <f t="shared" si="284"/>
        <v>0</v>
      </c>
      <c r="M235" s="392">
        <f t="shared" si="284"/>
        <v>0</v>
      </c>
      <c r="N235" s="392">
        <f t="shared" si="284"/>
        <v>0</v>
      </c>
      <c r="O235" s="392">
        <f t="shared" si="284"/>
        <v>0</v>
      </c>
      <c r="P235" s="392">
        <f t="shared" si="284"/>
        <v>0</v>
      </c>
      <c r="Q235" s="392">
        <f t="shared" si="284"/>
        <v>0</v>
      </c>
      <c r="R235" s="405">
        <f t="shared" si="284"/>
        <v>0</v>
      </c>
      <c r="S235" s="327"/>
      <c r="T235" s="392">
        <f t="shared" ref="T235:AF235" si="285">SUM(T222:T234)</f>
        <v>0</v>
      </c>
      <c r="U235" s="392">
        <f t="shared" si="285"/>
        <v>0</v>
      </c>
      <c r="V235" s="392">
        <f t="shared" si="285"/>
        <v>0</v>
      </c>
      <c r="W235" s="392">
        <f t="shared" si="285"/>
        <v>0</v>
      </c>
      <c r="X235" s="392">
        <f t="shared" si="285"/>
        <v>0</v>
      </c>
      <c r="Y235" s="392">
        <f t="shared" si="285"/>
        <v>0</v>
      </c>
      <c r="Z235" s="392">
        <f t="shared" si="285"/>
        <v>0</v>
      </c>
      <c r="AA235" s="392">
        <f t="shared" si="285"/>
        <v>0</v>
      </c>
      <c r="AB235" s="392">
        <f t="shared" si="285"/>
        <v>0</v>
      </c>
      <c r="AC235" s="392">
        <f t="shared" si="285"/>
        <v>0</v>
      </c>
      <c r="AD235" s="392">
        <f t="shared" si="285"/>
        <v>0</v>
      </c>
      <c r="AE235" s="392">
        <f t="shared" si="285"/>
        <v>0</v>
      </c>
      <c r="AF235" s="405">
        <f t="shared" si="285"/>
        <v>0</v>
      </c>
    </row>
    <row r="236" spans="1:32">
      <c r="A236" s="394"/>
      <c r="B236" s="395"/>
      <c r="C236" s="394"/>
      <c r="D236" s="394"/>
      <c r="E236" s="361"/>
      <c r="F236" s="392"/>
      <c r="G236" s="392"/>
      <c r="H236" s="392"/>
      <c r="I236" s="392"/>
      <c r="J236" s="392"/>
      <c r="K236" s="392"/>
      <c r="L236" s="392"/>
      <c r="M236" s="392"/>
      <c r="N236" s="392"/>
      <c r="O236" s="392"/>
      <c r="P236" s="392"/>
      <c r="Q236" s="392"/>
      <c r="R236" s="405"/>
      <c r="S236" s="327"/>
      <c r="T236" s="392"/>
      <c r="U236" s="392"/>
      <c r="V236" s="392"/>
      <c r="W236" s="392"/>
      <c r="X236" s="392"/>
      <c r="Y236" s="392"/>
      <c r="Z236" s="392"/>
      <c r="AA236" s="392"/>
      <c r="AB236" s="392"/>
      <c r="AC236" s="392"/>
      <c r="AD236" s="392"/>
      <c r="AE236" s="392"/>
      <c r="AF236" s="405"/>
    </row>
    <row r="237" spans="1:32">
      <c r="A237" s="394"/>
      <c r="B237" s="395"/>
      <c r="C237" s="394"/>
      <c r="D237" s="394"/>
      <c r="E237" s="361"/>
      <c r="F237" s="392"/>
      <c r="G237" s="392"/>
      <c r="H237" s="392"/>
      <c r="I237" s="392"/>
      <c r="J237" s="392"/>
      <c r="K237" s="392"/>
      <c r="L237" s="392"/>
      <c r="M237" s="392"/>
      <c r="N237" s="392"/>
      <c r="O237" s="392"/>
      <c r="P237" s="392"/>
      <c r="Q237" s="392"/>
      <c r="R237" s="405"/>
      <c r="S237" s="327"/>
      <c r="T237" s="392"/>
      <c r="U237" s="392"/>
      <c r="V237" s="392"/>
      <c r="W237" s="392"/>
      <c r="X237" s="392"/>
      <c r="Y237" s="392"/>
      <c r="Z237" s="392"/>
      <c r="AA237" s="392"/>
      <c r="AB237" s="392"/>
      <c r="AC237" s="392"/>
      <c r="AD237" s="392"/>
      <c r="AE237" s="392"/>
      <c r="AF237" s="405"/>
    </row>
    <row r="238" spans="1:32">
      <c r="A238" s="394"/>
      <c r="B238" s="395"/>
      <c r="C238" s="394"/>
      <c r="D238" s="394"/>
      <c r="E238" s="361"/>
      <c r="F238" s="392"/>
      <c r="G238" s="392"/>
      <c r="H238" s="392"/>
      <c r="I238" s="392"/>
      <c r="J238" s="392"/>
      <c r="K238" s="392"/>
      <c r="L238" s="392"/>
      <c r="M238" s="392"/>
      <c r="N238" s="392"/>
      <c r="O238" s="392"/>
      <c r="P238" s="392"/>
      <c r="Q238" s="392"/>
      <c r="R238" s="405"/>
      <c r="S238" s="327"/>
      <c r="T238" s="392"/>
      <c r="U238" s="392"/>
      <c r="V238" s="392"/>
      <c r="W238" s="392"/>
      <c r="X238" s="392"/>
      <c r="Y238" s="392"/>
      <c r="Z238" s="392"/>
      <c r="AA238" s="392"/>
      <c r="AB238" s="392"/>
      <c r="AC238" s="392"/>
      <c r="AD238" s="392"/>
      <c r="AE238" s="392"/>
      <c r="AF238" s="405"/>
    </row>
    <row r="239" spans="1:32">
      <c r="A239" s="361"/>
      <c r="B239" s="361"/>
      <c r="C239" s="361"/>
      <c r="D239" s="361"/>
      <c r="E239" s="361"/>
      <c r="F239" s="385"/>
      <c r="G239" s="385"/>
      <c r="H239" s="385"/>
      <c r="I239" s="352"/>
      <c r="J239" s="352"/>
      <c r="K239" s="352"/>
      <c r="L239" s="374"/>
      <c r="M239" s="374"/>
      <c r="N239" s="374"/>
      <c r="O239" s="374"/>
      <c r="P239" s="374"/>
      <c r="Q239" s="374"/>
      <c r="R239" s="373"/>
      <c r="S239" s="327"/>
      <c r="T239" s="385"/>
      <c r="U239" s="385"/>
      <c r="V239" s="385"/>
      <c r="W239" s="352"/>
      <c r="X239" s="352"/>
      <c r="Y239" s="352"/>
      <c r="Z239" s="374"/>
      <c r="AA239" s="374"/>
      <c r="AB239" s="374"/>
      <c r="AC239" s="374"/>
      <c r="AD239" s="374"/>
      <c r="AE239" s="374"/>
      <c r="AF239" s="373"/>
    </row>
    <row r="240" spans="1:32" ht="14">
      <c r="A240" s="867" t="s">
        <v>205</v>
      </c>
      <c r="B240" s="372" t="s">
        <v>206</v>
      </c>
      <c r="C240" s="362"/>
      <c r="D240" s="362"/>
      <c r="E240" s="361"/>
      <c r="F240" s="385"/>
      <c r="G240" s="385"/>
      <c r="H240" s="385"/>
      <c r="I240" s="352"/>
      <c r="J240" s="352"/>
      <c r="K240" s="352"/>
      <c r="L240" s="374"/>
      <c r="M240" s="374"/>
      <c r="N240" s="374"/>
      <c r="O240" s="374"/>
      <c r="P240" s="374"/>
      <c r="Q240" s="374"/>
      <c r="R240" s="373"/>
      <c r="S240" s="327"/>
      <c r="T240" s="385"/>
      <c r="U240" s="385"/>
      <c r="V240" s="385"/>
      <c r="W240" s="352"/>
      <c r="X240" s="352"/>
      <c r="Y240" s="352"/>
      <c r="Z240" s="374"/>
      <c r="AA240" s="374"/>
      <c r="AB240" s="374"/>
      <c r="AC240" s="374"/>
      <c r="AD240" s="374"/>
      <c r="AE240" s="374"/>
      <c r="AF240" s="373"/>
    </row>
    <row r="241" spans="1:32">
      <c r="A241" s="361"/>
      <c r="B241" s="361"/>
      <c r="C241" s="361"/>
      <c r="D241" s="361"/>
      <c r="E241" s="361"/>
      <c r="F241" s="361"/>
      <c r="G241" s="361"/>
      <c r="H241" s="385"/>
      <c r="I241" s="352"/>
      <c r="J241" s="352"/>
      <c r="K241" s="352"/>
      <c r="L241" s="374"/>
      <c r="M241" s="374"/>
      <c r="N241" s="374"/>
      <c r="O241" s="374"/>
      <c r="P241" s="374"/>
      <c r="Q241" s="374"/>
      <c r="R241" s="373"/>
      <c r="S241" s="327"/>
      <c r="T241" s="361"/>
      <c r="U241" s="361"/>
      <c r="V241" s="385"/>
      <c r="W241" s="352"/>
      <c r="X241" s="352"/>
      <c r="Y241" s="352"/>
      <c r="Z241" s="374"/>
      <c r="AA241" s="374"/>
      <c r="AB241" s="374"/>
      <c r="AC241" s="374"/>
      <c r="AD241" s="374"/>
      <c r="AE241" s="374"/>
      <c r="AF241" s="373"/>
    </row>
    <row r="242" spans="1:32">
      <c r="A242" s="390" t="s">
        <v>217</v>
      </c>
      <c r="B242" s="390" t="s">
        <v>401</v>
      </c>
      <c r="D242" s="390"/>
      <c r="E242" s="361"/>
      <c r="F242" s="392"/>
      <c r="G242" s="392">
        <v>1</v>
      </c>
      <c r="H242" s="392"/>
      <c r="I242" s="392"/>
      <c r="J242" s="392"/>
      <c r="K242" s="392"/>
      <c r="L242" s="393"/>
      <c r="M242" s="393"/>
      <c r="N242" s="393"/>
      <c r="O242" s="393"/>
      <c r="P242" s="393"/>
      <c r="Q242" s="393"/>
      <c r="R242" s="375"/>
      <c r="S242" s="327"/>
      <c r="T242" s="392"/>
      <c r="U242" s="392"/>
      <c r="V242" s="392"/>
      <c r="W242" s="392"/>
      <c r="X242" s="392"/>
      <c r="Y242" s="392"/>
      <c r="Z242" s="393"/>
      <c r="AA242" s="393"/>
      <c r="AB242" s="393"/>
      <c r="AC242" s="393"/>
      <c r="AD242" s="393"/>
      <c r="AE242" s="393"/>
      <c r="AF242" s="375"/>
    </row>
    <row r="243" spans="1:32">
      <c r="A243" s="394" t="s">
        <v>207</v>
      </c>
      <c r="B243" s="394"/>
      <c r="D243" s="394"/>
      <c r="E243" s="361"/>
      <c r="F243" s="392"/>
      <c r="G243" s="392"/>
      <c r="H243" s="392"/>
      <c r="I243" s="392"/>
      <c r="J243" s="392"/>
      <c r="K243" s="392"/>
      <c r="L243" s="392"/>
      <c r="M243" s="392"/>
      <c r="N243" s="392"/>
      <c r="O243" s="392"/>
      <c r="P243" s="392"/>
      <c r="Q243" s="392"/>
      <c r="R243" s="375">
        <f>SUM(F243:Q243)</f>
        <v>0</v>
      </c>
      <c r="S243" s="327"/>
      <c r="T243" s="392">
        <f t="shared" ref="T243:V255" si="286">+E243*(1+$F$96)</f>
        <v>0</v>
      </c>
      <c r="U243" s="392">
        <f t="shared" si="286"/>
        <v>0</v>
      </c>
      <c r="V243" s="392">
        <f t="shared" si="286"/>
        <v>0</v>
      </c>
      <c r="W243" s="392">
        <f t="shared" ref="W243:W255" si="287">+H243*(1+$F$96)</f>
        <v>0</v>
      </c>
      <c r="X243" s="392">
        <f t="shared" ref="X243:X255" si="288">+I243*(1+$F$96)</f>
        <v>0</v>
      </c>
      <c r="Y243" s="392">
        <f t="shared" ref="Y243:Y255" si="289">+J243*(1+$F$96)</f>
        <v>0</v>
      </c>
      <c r="Z243" s="392">
        <f t="shared" ref="Z243:Z255" si="290">+K243*(1+$F$96)</f>
        <v>0</v>
      </c>
      <c r="AA243" s="392">
        <f t="shared" ref="AA243:AA255" si="291">+L243*(1+$F$96)</f>
        <v>0</v>
      </c>
      <c r="AB243" s="392">
        <f t="shared" ref="AB243:AB255" si="292">+M243*(1+$F$96)</f>
        <v>0</v>
      </c>
      <c r="AC243" s="392">
        <f t="shared" ref="AC243:AC255" si="293">+N243*(1+$F$96)</f>
        <v>0</v>
      </c>
      <c r="AD243" s="392">
        <f t="shared" ref="AD243:AD255" si="294">+O243*(1+$F$96)</f>
        <v>0</v>
      </c>
      <c r="AE243" s="392">
        <f t="shared" ref="AE243:AE255" si="295">+P243*(1+$F$96)</f>
        <v>0</v>
      </c>
      <c r="AF243" s="375">
        <f>SUM(T243:AE243)</f>
        <v>0</v>
      </c>
    </row>
    <row r="244" spans="1:32">
      <c r="A244" s="394" t="s">
        <v>208</v>
      </c>
      <c r="B244" s="394"/>
      <c r="D244" s="394"/>
      <c r="E244" s="361"/>
      <c r="F244" s="392"/>
      <c r="G244" s="392"/>
      <c r="H244" s="392"/>
      <c r="I244" s="392"/>
      <c r="J244" s="392"/>
      <c r="K244" s="392"/>
      <c r="L244" s="392"/>
      <c r="M244" s="392"/>
      <c r="N244" s="392"/>
      <c r="O244" s="392"/>
      <c r="P244" s="392"/>
      <c r="Q244" s="392"/>
      <c r="R244" s="375">
        <f t="shared" ref="R244:R255" si="296">SUM(F244:Q244)</f>
        <v>0</v>
      </c>
      <c r="S244" s="327"/>
      <c r="T244" s="392">
        <f t="shared" si="286"/>
        <v>0</v>
      </c>
      <c r="U244" s="392">
        <f t="shared" si="286"/>
        <v>0</v>
      </c>
      <c r="V244" s="392">
        <f t="shared" si="286"/>
        <v>0</v>
      </c>
      <c r="W244" s="392">
        <f t="shared" si="287"/>
        <v>0</v>
      </c>
      <c r="X244" s="392">
        <f t="shared" si="288"/>
        <v>0</v>
      </c>
      <c r="Y244" s="392">
        <f t="shared" si="289"/>
        <v>0</v>
      </c>
      <c r="Z244" s="392">
        <f t="shared" si="290"/>
        <v>0</v>
      </c>
      <c r="AA244" s="392">
        <f t="shared" si="291"/>
        <v>0</v>
      </c>
      <c r="AB244" s="392">
        <f t="shared" si="292"/>
        <v>0</v>
      </c>
      <c r="AC244" s="392">
        <f t="shared" si="293"/>
        <v>0</v>
      </c>
      <c r="AD244" s="392">
        <f t="shared" si="294"/>
        <v>0</v>
      </c>
      <c r="AE244" s="392">
        <f t="shared" si="295"/>
        <v>0</v>
      </c>
      <c r="AF244" s="375">
        <f t="shared" ref="AF244:AF255" si="297">SUM(T244:AE244)</f>
        <v>0</v>
      </c>
    </row>
    <row r="245" spans="1:32">
      <c r="A245" s="394" t="s">
        <v>209</v>
      </c>
      <c r="B245" s="394"/>
      <c r="D245" s="394"/>
      <c r="E245" s="361"/>
      <c r="F245" s="392"/>
      <c r="G245" s="392"/>
      <c r="H245" s="392"/>
      <c r="I245" s="392"/>
      <c r="J245" s="392"/>
      <c r="K245" s="392"/>
      <c r="L245" s="392"/>
      <c r="M245" s="392"/>
      <c r="N245" s="392"/>
      <c r="O245" s="392"/>
      <c r="P245" s="392"/>
      <c r="Q245" s="392"/>
      <c r="R245" s="375">
        <f t="shared" si="296"/>
        <v>0</v>
      </c>
      <c r="S245" s="327"/>
      <c r="T245" s="392">
        <f t="shared" si="286"/>
        <v>0</v>
      </c>
      <c r="U245" s="392">
        <f t="shared" si="286"/>
        <v>0</v>
      </c>
      <c r="V245" s="392">
        <f t="shared" si="286"/>
        <v>0</v>
      </c>
      <c r="W245" s="392">
        <f t="shared" si="287"/>
        <v>0</v>
      </c>
      <c r="X245" s="392">
        <f t="shared" si="288"/>
        <v>0</v>
      </c>
      <c r="Y245" s="392">
        <f t="shared" si="289"/>
        <v>0</v>
      </c>
      <c r="Z245" s="392">
        <f t="shared" si="290"/>
        <v>0</v>
      </c>
      <c r="AA245" s="392">
        <f t="shared" si="291"/>
        <v>0</v>
      </c>
      <c r="AB245" s="392">
        <f t="shared" si="292"/>
        <v>0</v>
      </c>
      <c r="AC245" s="392">
        <f t="shared" si="293"/>
        <v>0</v>
      </c>
      <c r="AD245" s="392">
        <f t="shared" si="294"/>
        <v>0</v>
      </c>
      <c r="AE245" s="392">
        <f t="shared" si="295"/>
        <v>0</v>
      </c>
      <c r="AF245" s="375">
        <f t="shared" si="297"/>
        <v>0</v>
      </c>
    </row>
    <row r="246" spans="1:32">
      <c r="A246" s="328" t="s">
        <v>210</v>
      </c>
      <c r="B246" s="868" t="s">
        <v>469</v>
      </c>
      <c r="D246" s="394"/>
      <c r="E246" s="361"/>
      <c r="F246" s="392"/>
      <c r="G246" s="392"/>
      <c r="H246" s="392"/>
      <c r="I246" s="392"/>
      <c r="J246" s="392"/>
      <c r="K246" s="392"/>
      <c r="L246" s="392"/>
      <c r="M246" s="392"/>
      <c r="N246" s="392"/>
      <c r="O246" s="392"/>
      <c r="P246" s="392"/>
      <c r="Q246" s="392"/>
      <c r="R246" s="375">
        <f t="shared" si="296"/>
        <v>0</v>
      </c>
      <c r="S246" s="327"/>
      <c r="T246" s="392">
        <f t="shared" si="286"/>
        <v>0</v>
      </c>
      <c r="U246" s="392">
        <f t="shared" si="286"/>
        <v>0</v>
      </c>
      <c r="V246" s="392">
        <f t="shared" si="286"/>
        <v>0</v>
      </c>
      <c r="W246" s="392">
        <f t="shared" si="287"/>
        <v>0</v>
      </c>
      <c r="X246" s="392">
        <f t="shared" si="288"/>
        <v>0</v>
      </c>
      <c r="Y246" s="392">
        <f t="shared" si="289"/>
        <v>0</v>
      </c>
      <c r="Z246" s="392">
        <f t="shared" si="290"/>
        <v>0</v>
      </c>
      <c r="AA246" s="392">
        <f t="shared" si="291"/>
        <v>0</v>
      </c>
      <c r="AB246" s="392">
        <f t="shared" si="292"/>
        <v>0</v>
      </c>
      <c r="AC246" s="392">
        <f t="shared" si="293"/>
        <v>0</v>
      </c>
      <c r="AD246" s="392">
        <f t="shared" si="294"/>
        <v>0</v>
      </c>
      <c r="AE246" s="392">
        <f t="shared" si="295"/>
        <v>0</v>
      </c>
      <c r="AF246" s="375">
        <f t="shared" si="297"/>
        <v>0</v>
      </c>
    </row>
    <row r="247" spans="1:32">
      <c r="A247" s="396" t="s">
        <v>211</v>
      </c>
      <c r="B247" s="938"/>
      <c r="D247" s="394"/>
      <c r="E247" s="361"/>
      <c r="F247" s="392"/>
      <c r="G247" s="392">
        <f>+$B$247*G$242</f>
        <v>0</v>
      </c>
      <c r="H247" s="392"/>
      <c r="I247" s="392"/>
      <c r="J247" s="392"/>
      <c r="K247" s="392"/>
      <c r="L247" s="392"/>
      <c r="M247" s="392"/>
      <c r="N247" s="392"/>
      <c r="O247" s="392"/>
      <c r="P247" s="392"/>
      <c r="Q247" s="392"/>
      <c r="R247" s="375">
        <f t="shared" si="296"/>
        <v>0</v>
      </c>
      <c r="S247" s="327"/>
      <c r="T247" s="392">
        <f t="shared" si="286"/>
        <v>0</v>
      </c>
      <c r="U247" s="392">
        <f t="shared" si="286"/>
        <v>0</v>
      </c>
      <c r="V247" s="392">
        <f t="shared" si="286"/>
        <v>0</v>
      </c>
      <c r="W247" s="392">
        <f t="shared" si="287"/>
        <v>0</v>
      </c>
      <c r="X247" s="392">
        <f t="shared" si="288"/>
        <v>0</v>
      </c>
      <c r="Y247" s="392">
        <f t="shared" si="289"/>
        <v>0</v>
      </c>
      <c r="Z247" s="392">
        <f t="shared" si="290"/>
        <v>0</v>
      </c>
      <c r="AA247" s="392">
        <f t="shared" si="291"/>
        <v>0</v>
      </c>
      <c r="AB247" s="392">
        <f t="shared" si="292"/>
        <v>0</v>
      </c>
      <c r="AC247" s="392">
        <f t="shared" si="293"/>
        <v>0</v>
      </c>
      <c r="AD247" s="392">
        <f t="shared" si="294"/>
        <v>0</v>
      </c>
      <c r="AE247" s="392">
        <f t="shared" si="295"/>
        <v>0</v>
      </c>
      <c r="AF247" s="375">
        <f t="shared" si="297"/>
        <v>0</v>
      </c>
    </row>
    <row r="248" spans="1:32">
      <c r="A248" s="396" t="s">
        <v>212</v>
      </c>
      <c r="B248" s="938"/>
      <c r="D248" s="394"/>
      <c r="E248" s="361"/>
      <c r="F248" s="392"/>
      <c r="G248" s="392">
        <f t="shared" ref="G248:G252" si="298">+$B$247*G$242</f>
        <v>0</v>
      </c>
      <c r="H248" s="392"/>
      <c r="I248" s="392"/>
      <c r="J248" s="392"/>
      <c r="K248" s="392"/>
      <c r="L248" s="392"/>
      <c r="M248" s="392"/>
      <c r="N248" s="392"/>
      <c r="O248" s="392"/>
      <c r="P248" s="392"/>
      <c r="Q248" s="392"/>
      <c r="R248" s="375">
        <f t="shared" si="296"/>
        <v>0</v>
      </c>
      <c r="S248" s="327"/>
      <c r="T248" s="392">
        <f t="shared" si="286"/>
        <v>0</v>
      </c>
      <c r="U248" s="392">
        <f t="shared" si="286"/>
        <v>0</v>
      </c>
      <c r="V248" s="392">
        <f t="shared" si="286"/>
        <v>0</v>
      </c>
      <c r="W248" s="392">
        <f t="shared" si="287"/>
        <v>0</v>
      </c>
      <c r="X248" s="392">
        <f t="shared" si="288"/>
        <v>0</v>
      </c>
      <c r="Y248" s="392">
        <f t="shared" si="289"/>
        <v>0</v>
      </c>
      <c r="Z248" s="392">
        <f t="shared" si="290"/>
        <v>0</v>
      </c>
      <c r="AA248" s="392">
        <f t="shared" si="291"/>
        <v>0</v>
      </c>
      <c r="AB248" s="392">
        <f t="shared" si="292"/>
        <v>0</v>
      </c>
      <c r="AC248" s="392">
        <f t="shared" si="293"/>
        <v>0</v>
      </c>
      <c r="AD248" s="392">
        <f t="shared" si="294"/>
        <v>0</v>
      </c>
      <c r="AE248" s="392">
        <f t="shared" si="295"/>
        <v>0</v>
      </c>
      <c r="AF248" s="375">
        <f t="shared" si="297"/>
        <v>0</v>
      </c>
    </row>
    <row r="249" spans="1:32">
      <c r="A249" s="396" t="s">
        <v>213</v>
      </c>
      <c r="B249" s="938"/>
      <c r="D249" s="394"/>
      <c r="E249" s="361"/>
      <c r="F249" s="392"/>
      <c r="G249" s="392">
        <f t="shared" si="298"/>
        <v>0</v>
      </c>
      <c r="H249" s="392"/>
      <c r="I249" s="392"/>
      <c r="J249" s="392"/>
      <c r="K249" s="392"/>
      <c r="L249" s="392"/>
      <c r="M249" s="392"/>
      <c r="N249" s="392"/>
      <c r="O249" s="392"/>
      <c r="P249" s="392"/>
      <c r="Q249" s="392"/>
      <c r="R249" s="375">
        <f t="shared" si="296"/>
        <v>0</v>
      </c>
      <c r="S249" s="327"/>
      <c r="T249" s="392">
        <f t="shared" si="286"/>
        <v>0</v>
      </c>
      <c r="U249" s="392">
        <f t="shared" si="286"/>
        <v>0</v>
      </c>
      <c r="V249" s="392">
        <f t="shared" si="286"/>
        <v>0</v>
      </c>
      <c r="W249" s="392">
        <f t="shared" si="287"/>
        <v>0</v>
      </c>
      <c r="X249" s="392">
        <f t="shared" si="288"/>
        <v>0</v>
      </c>
      <c r="Y249" s="392">
        <f t="shared" si="289"/>
        <v>0</v>
      </c>
      <c r="Z249" s="392">
        <f t="shared" si="290"/>
        <v>0</v>
      </c>
      <c r="AA249" s="392">
        <f t="shared" si="291"/>
        <v>0</v>
      </c>
      <c r="AB249" s="392">
        <f t="shared" si="292"/>
        <v>0</v>
      </c>
      <c r="AC249" s="392">
        <f t="shared" si="293"/>
        <v>0</v>
      </c>
      <c r="AD249" s="392">
        <f t="shared" si="294"/>
        <v>0</v>
      </c>
      <c r="AE249" s="392">
        <f t="shared" si="295"/>
        <v>0</v>
      </c>
      <c r="AF249" s="375">
        <f t="shared" si="297"/>
        <v>0</v>
      </c>
    </row>
    <row r="250" spans="1:32">
      <c r="A250" s="396" t="s">
        <v>402</v>
      </c>
      <c r="B250" s="938"/>
      <c r="D250" s="394"/>
      <c r="E250" s="361"/>
      <c r="F250" s="392"/>
      <c r="G250" s="392">
        <f t="shared" si="298"/>
        <v>0</v>
      </c>
      <c r="H250" s="392"/>
      <c r="I250" s="392"/>
      <c r="J250" s="392"/>
      <c r="K250" s="392"/>
      <c r="L250" s="392"/>
      <c r="M250" s="392"/>
      <c r="N250" s="392"/>
      <c r="O250" s="392"/>
      <c r="P250" s="392"/>
      <c r="Q250" s="392"/>
      <c r="R250" s="375">
        <f t="shared" si="296"/>
        <v>0</v>
      </c>
      <c r="S250" s="327"/>
      <c r="T250" s="392">
        <f t="shared" si="286"/>
        <v>0</v>
      </c>
      <c r="U250" s="392">
        <f t="shared" si="286"/>
        <v>0</v>
      </c>
      <c r="V250" s="392">
        <f t="shared" si="286"/>
        <v>0</v>
      </c>
      <c r="W250" s="392">
        <f t="shared" si="287"/>
        <v>0</v>
      </c>
      <c r="X250" s="392">
        <f t="shared" si="288"/>
        <v>0</v>
      </c>
      <c r="Y250" s="392">
        <f t="shared" si="289"/>
        <v>0</v>
      </c>
      <c r="Z250" s="392">
        <f t="shared" si="290"/>
        <v>0</v>
      </c>
      <c r="AA250" s="392">
        <f t="shared" si="291"/>
        <v>0</v>
      </c>
      <c r="AB250" s="392">
        <f t="shared" si="292"/>
        <v>0</v>
      </c>
      <c r="AC250" s="392">
        <f t="shared" si="293"/>
        <v>0</v>
      </c>
      <c r="AD250" s="392">
        <f t="shared" si="294"/>
        <v>0</v>
      </c>
      <c r="AE250" s="392">
        <f t="shared" si="295"/>
        <v>0</v>
      </c>
      <c r="AF250" s="375">
        <f t="shared" si="297"/>
        <v>0</v>
      </c>
    </row>
    <row r="251" spans="1:32">
      <c r="A251" s="394" t="s">
        <v>214</v>
      </c>
      <c r="B251" s="938"/>
      <c r="D251" s="394"/>
      <c r="E251" s="361"/>
      <c r="F251" s="392"/>
      <c r="G251" s="392">
        <f t="shared" si="298"/>
        <v>0</v>
      </c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75">
        <f t="shared" si="296"/>
        <v>0</v>
      </c>
      <c r="S251" s="327"/>
      <c r="T251" s="392">
        <f t="shared" si="286"/>
        <v>0</v>
      </c>
      <c r="U251" s="392">
        <f t="shared" si="286"/>
        <v>0</v>
      </c>
      <c r="V251" s="392">
        <f t="shared" si="286"/>
        <v>0</v>
      </c>
      <c r="W251" s="392">
        <f t="shared" si="287"/>
        <v>0</v>
      </c>
      <c r="X251" s="392">
        <f t="shared" si="288"/>
        <v>0</v>
      </c>
      <c r="Y251" s="392">
        <f t="shared" si="289"/>
        <v>0</v>
      </c>
      <c r="Z251" s="392">
        <f t="shared" si="290"/>
        <v>0</v>
      </c>
      <c r="AA251" s="392">
        <f t="shared" si="291"/>
        <v>0</v>
      </c>
      <c r="AB251" s="392">
        <f t="shared" si="292"/>
        <v>0</v>
      </c>
      <c r="AC251" s="392">
        <f t="shared" si="293"/>
        <v>0</v>
      </c>
      <c r="AD251" s="392">
        <f t="shared" si="294"/>
        <v>0</v>
      </c>
      <c r="AE251" s="392">
        <f t="shared" si="295"/>
        <v>0</v>
      </c>
      <c r="AF251" s="375">
        <f t="shared" si="297"/>
        <v>0</v>
      </c>
    </row>
    <row r="252" spans="1:32">
      <c r="A252" s="328" t="s">
        <v>215</v>
      </c>
      <c r="B252" s="938"/>
      <c r="D252" s="394"/>
      <c r="E252" s="361"/>
      <c r="F252" s="392"/>
      <c r="G252" s="392">
        <f t="shared" si="298"/>
        <v>0</v>
      </c>
      <c r="H252" s="392"/>
      <c r="I252" s="392"/>
      <c r="J252" s="392"/>
      <c r="K252" s="392"/>
      <c r="L252" s="392"/>
      <c r="M252" s="392"/>
      <c r="N252" s="392"/>
      <c r="O252" s="392"/>
      <c r="P252" s="392"/>
      <c r="Q252" s="392"/>
      <c r="R252" s="375">
        <f t="shared" si="296"/>
        <v>0</v>
      </c>
      <c r="S252" s="327"/>
      <c r="T252" s="392">
        <f t="shared" si="286"/>
        <v>0</v>
      </c>
      <c r="U252" s="392">
        <f t="shared" si="286"/>
        <v>0</v>
      </c>
      <c r="V252" s="392">
        <f t="shared" si="286"/>
        <v>0</v>
      </c>
      <c r="W252" s="392">
        <f t="shared" si="287"/>
        <v>0</v>
      </c>
      <c r="X252" s="392">
        <f t="shared" si="288"/>
        <v>0</v>
      </c>
      <c r="Y252" s="392">
        <f t="shared" si="289"/>
        <v>0</v>
      </c>
      <c r="Z252" s="392">
        <f t="shared" si="290"/>
        <v>0</v>
      </c>
      <c r="AA252" s="392">
        <f t="shared" si="291"/>
        <v>0</v>
      </c>
      <c r="AB252" s="392">
        <f t="shared" si="292"/>
        <v>0</v>
      </c>
      <c r="AC252" s="392">
        <f t="shared" si="293"/>
        <v>0</v>
      </c>
      <c r="AD252" s="392">
        <f t="shared" si="294"/>
        <v>0</v>
      </c>
      <c r="AE252" s="392">
        <f t="shared" si="295"/>
        <v>0</v>
      </c>
      <c r="AF252" s="375">
        <f t="shared" si="297"/>
        <v>0</v>
      </c>
    </row>
    <row r="253" spans="1:32">
      <c r="A253" s="394" t="s">
        <v>216</v>
      </c>
      <c r="B253" s="361"/>
      <c r="C253" s="394"/>
      <c r="D253" s="394"/>
      <c r="E253" s="361"/>
      <c r="F253" s="392"/>
      <c r="G253" s="392"/>
      <c r="H253" s="392"/>
      <c r="I253" s="392"/>
      <c r="J253" s="392"/>
      <c r="K253" s="392"/>
      <c r="L253" s="392"/>
      <c r="M253" s="392"/>
      <c r="N253" s="392"/>
      <c r="O253" s="392"/>
      <c r="P253" s="392"/>
      <c r="Q253" s="392"/>
      <c r="R253" s="375">
        <f t="shared" si="296"/>
        <v>0</v>
      </c>
      <c r="S253" s="327"/>
      <c r="T253" s="392">
        <f t="shared" si="286"/>
        <v>0</v>
      </c>
      <c r="U253" s="392">
        <f t="shared" si="286"/>
        <v>0</v>
      </c>
      <c r="V253" s="392">
        <f t="shared" si="286"/>
        <v>0</v>
      </c>
      <c r="W253" s="392">
        <f t="shared" si="287"/>
        <v>0</v>
      </c>
      <c r="X253" s="392">
        <f t="shared" si="288"/>
        <v>0</v>
      </c>
      <c r="Y253" s="392">
        <f t="shared" si="289"/>
        <v>0</v>
      </c>
      <c r="Z253" s="392">
        <f t="shared" si="290"/>
        <v>0</v>
      </c>
      <c r="AA253" s="392">
        <f t="shared" si="291"/>
        <v>0</v>
      </c>
      <c r="AB253" s="392">
        <f t="shared" si="292"/>
        <v>0</v>
      </c>
      <c r="AC253" s="392">
        <f t="shared" si="293"/>
        <v>0</v>
      </c>
      <c r="AD253" s="392">
        <f t="shared" si="294"/>
        <v>0</v>
      </c>
      <c r="AE253" s="392">
        <f t="shared" si="295"/>
        <v>0</v>
      </c>
      <c r="AF253" s="375">
        <f t="shared" si="297"/>
        <v>0</v>
      </c>
    </row>
    <row r="254" spans="1:32">
      <c r="A254" s="406"/>
      <c r="B254" s="361"/>
      <c r="C254" s="394"/>
      <c r="D254" s="394"/>
      <c r="E254" s="361"/>
      <c r="F254" s="392"/>
      <c r="G254" s="392"/>
      <c r="H254" s="401"/>
      <c r="I254" s="401"/>
      <c r="J254" s="401"/>
      <c r="K254" s="401"/>
      <c r="L254" s="401"/>
      <c r="M254" s="401"/>
      <c r="N254" s="392"/>
      <c r="O254" s="392"/>
      <c r="P254" s="392"/>
      <c r="Q254" s="392"/>
      <c r="R254" s="375">
        <f t="shared" si="296"/>
        <v>0</v>
      </c>
      <c r="S254" s="327"/>
      <c r="T254" s="392">
        <f t="shared" si="286"/>
        <v>0</v>
      </c>
      <c r="U254" s="392">
        <f t="shared" si="286"/>
        <v>0</v>
      </c>
      <c r="V254" s="392">
        <f t="shared" si="286"/>
        <v>0</v>
      </c>
      <c r="W254" s="392">
        <f t="shared" si="287"/>
        <v>0</v>
      </c>
      <c r="X254" s="392">
        <f t="shared" si="288"/>
        <v>0</v>
      </c>
      <c r="Y254" s="392">
        <f t="shared" si="289"/>
        <v>0</v>
      </c>
      <c r="Z254" s="392">
        <f t="shared" si="290"/>
        <v>0</v>
      </c>
      <c r="AA254" s="392">
        <f t="shared" si="291"/>
        <v>0</v>
      </c>
      <c r="AB254" s="392">
        <f t="shared" si="292"/>
        <v>0</v>
      </c>
      <c r="AC254" s="392">
        <f t="shared" si="293"/>
        <v>0</v>
      </c>
      <c r="AD254" s="392">
        <f t="shared" si="294"/>
        <v>0</v>
      </c>
      <c r="AE254" s="392">
        <f t="shared" si="295"/>
        <v>0</v>
      </c>
      <c r="AF254" s="375">
        <f t="shared" si="297"/>
        <v>0</v>
      </c>
    </row>
    <row r="255" spans="1:32">
      <c r="A255" s="406"/>
      <c r="B255" s="361"/>
      <c r="C255" s="394"/>
      <c r="D255" s="394"/>
      <c r="E255" s="361"/>
      <c r="F255" s="392"/>
      <c r="G255" s="392"/>
      <c r="H255" s="401"/>
      <c r="I255" s="401"/>
      <c r="J255" s="401"/>
      <c r="K255" s="401"/>
      <c r="L255" s="401"/>
      <c r="M255" s="401"/>
      <c r="N255" s="392"/>
      <c r="O255" s="392"/>
      <c r="P255" s="392"/>
      <c r="Q255" s="392"/>
      <c r="R255" s="375">
        <f t="shared" si="296"/>
        <v>0</v>
      </c>
      <c r="S255" s="327"/>
      <c r="T255" s="392">
        <f t="shared" si="286"/>
        <v>0</v>
      </c>
      <c r="U255" s="392">
        <f t="shared" si="286"/>
        <v>0</v>
      </c>
      <c r="V255" s="392">
        <f t="shared" ref="V255" si="299">+G255*(1+$F$96)</f>
        <v>0</v>
      </c>
      <c r="W255" s="392">
        <f t="shared" si="287"/>
        <v>0</v>
      </c>
      <c r="X255" s="392">
        <f t="shared" si="288"/>
        <v>0</v>
      </c>
      <c r="Y255" s="392">
        <f t="shared" si="289"/>
        <v>0</v>
      </c>
      <c r="Z255" s="392">
        <f t="shared" si="290"/>
        <v>0</v>
      </c>
      <c r="AA255" s="392">
        <f t="shared" si="291"/>
        <v>0</v>
      </c>
      <c r="AB255" s="392">
        <f t="shared" si="292"/>
        <v>0</v>
      </c>
      <c r="AC255" s="392">
        <f t="shared" si="293"/>
        <v>0</v>
      </c>
      <c r="AD255" s="392">
        <f t="shared" si="294"/>
        <v>0</v>
      </c>
      <c r="AE255" s="392">
        <f t="shared" si="295"/>
        <v>0</v>
      </c>
      <c r="AF255" s="375">
        <f t="shared" si="297"/>
        <v>0</v>
      </c>
    </row>
    <row r="256" spans="1:32">
      <c r="A256" s="394"/>
      <c r="B256" s="361"/>
      <c r="C256" s="394"/>
      <c r="D256" s="394"/>
      <c r="E256" s="361"/>
      <c r="F256" s="398"/>
      <c r="G256" s="398"/>
      <c r="H256" s="403"/>
      <c r="I256" s="403"/>
      <c r="J256" s="403"/>
      <c r="K256" s="403"/>
      <c r="L256" s="403"/>
      <c r="M256" s="403"/>
      <c r="N256" s="398"/>
      <c r="O256" s="398"/>
      <c r="P256" s="398"/>
      <c r="Q256" s="398"/>
      <c r="R256" s="399"/>
      <c r="S256" s="327"/>
      <c r="T256" s="398"/>
      <c r="U256" s="398"/>
      <c r="V256" s="398"/>
      <c r="W256" s="398"/>
      <c r="X256" s="398"/>
      <c r="Y256" s="398"/>
      <c r="Z256" s="398"/>
      <c r="AA256" s="398"/>
      <c r="AB256" s="398"/>
      <c r="AC256" s="398"/>
      <c r="AD256" s="398"/>
      <c r="AE256" s="398"/>
      <c r="AF256" s="399"/>
    </row>
    <row r="257" spans="1:32">
      <c r="A257" s="394" t="s">
        <v>201</v>
      </c>
      <c r="B257" s="361"/>
      <c r="C257" s="394"/>
      <c r="D257" s="394"/>
      <c r="E257" s="361"/>
      <c r="F257" s="392">
        <f>SUM(F243:F256)</f>
        <v>0</v>
      </c>
      <c r="G257" s="392">
        <f t="shared" ref="G257:R257" si="300">SUM(G243:G256)</f>
        <v>0</v>
      </c>
      <c r="H257" s="401">
        <f t="shared" si="300"/>
        <v>0</v>
      </c>
      <c r="I257" s="401">
        <f t="shared" si="300"/>
        <v>0</v>
      </c>
      <c r="J257" s="401">
        <f t="shared" si="300"/>
        <v>0</v>
      </c>
      <c r="K257" s="401">
        <f t="shared" si="300"/>
        <v>0</v>
      </c>
      <c r="L257" s="401">
        <f t="shared" si="300"/>
        <v>0</v>
      </c>
      <c r="M257" s="401">
        <f t="shared" si="300"/>
        <v>0</v>
      </c>
      <c r="N257" s="392">
        <f t="shared" si="300"/>
        <v>0</v>
      </c>
      <c r="O257" s="392">
        <f t="shared" si="300"/>
        <v>0</v>
      </c>
      <c r="P257" s="392">
        <f t="shared" si="300"/>
        <v>0</v>
      </c>
      <c r="Q257" s="392">
        <f t="shared" si="300"/>
        <v>0</v>
      </c>
      <c r="R257" s="400">
        <f t="shared" si="300"/>
        <v>0</v>
      </c>
      <c r="S257" s="327"/>
      <c r="T257" s="392">
        <f>SUM(T243:T256)</f>
        <v>0</v>
      </c>
      <c r="U257" s="392">
        <f t="shared" ref="U257:AF257" si="301">SUM(U243:U256)</f>
        <v>0</v>
      </c>
      <c r="V257" s="392">
        <f t="shared" si="301"/>
        <v>0</v>
      </c>
      <c r="W257" s="392">
        <f t="shared" si="301"/>
        <v>0</v>
      </c>
      <c r="X257" s="392">
        <f t="shared" si="301"/>
        <v>0</v>
      </c>
      <c r="Y257" s="392">
        <f t="shared" si="301"/>
        <v>0</v>
      </c>
      <c r="Z257" s="392">
        <f t="shared" si="301"/>
        <v>0</v>
      </c>
      <c r="AA257" s="392">
        <f t="shared" si="301"/>
        <v>0</v>
      </c>
      <c r="AB257" s="392">
        <f t="shared" si="301"/>
        <v>0</v>
      </c>
      <c r="AC257" s="392">
        <f t="shared" si="301"/>
        <v>0</v>
      </c>
      <c r="AD257" s="392">
        <f t="shared" si="301"/>
        <v>0</v>
      </c>
      <c r="AE257" s="392">
        <f t="shared" si="301"/>
        <v>0</v>
      </c>
      <c r="AF257" s="400">
        <f t="shared" si="301"/>
        <v>0</v>
      </c>
    </row>
    <row r="258" spans="1:32">
      <c r="A258" s="394"/>
      <c r="B258" s="361"/>
      <c r="C258" s="394"/>
      <c r="D258" s="394"/>
      <c r="E258" s="361"/>
      <c r="F258" s="392"/>
      <c r="G258" s="392"/>
      <c r="H258" s="401"/>
      <c r="I258" s="401"/>
      <c r="J258" s="401"/>
      <c r="K258" s="401"/>
      <c r="L258" s="402"/>
      <c r="M258" s="402"/>
      <c r="N258" s="393"/>
      <c r="O258" s="393"/>
      <c r="P258" s="393"/>
      <c r="Q258" s="393"/>
      <c r="R258" s="373"/>
      <c r="S258" s="327"/>
      <c r="T258" s="392"/>
      <c r="U258" s="392"/>
      <c r="V258" s="392"/>
      <c r="W258" s="392"/>
      <c r="X258" s="392"/>
      <c r="Y258" s="392"/>
      <c r="Z258" s="393"/>
      <c r="AA258" s="393"/>
      <c r="AB258" s="393"/>
      <c r="AC258" s="393"/>
      <c r="AD258" s="393"/>
      <c r="AE258" s="393"/>
      <c r="AF258" s="373"/>
    </row>
    <row r="259" spans="1:32">
      <c r="A259" s="390" t="s">
        <v>217</v>
      </c>
      <c r="B259" s="361"/>
      <c r="C259" s="390"/>
      <c r="D259" s="390"/>
      <c r="E259" s="361"/>
      <c r="F259" s="392"/>
      <c r="G259" s="392"/>
      <c r="H259" s="392">
        <v>1</v>
      </c>
      <c r="I259" s="401"/>
      <c r="J259" s="401"/>
      <c r="K259" s="401"/>
      <c r="L259" s="402"/>
      <c r="M259" s="402"/>
      <c r="N259" s="393"/>
      <c r="O259" s="393"/>
      <c r="P259" s="393"/>
      <c r="Q259" s="393"/>
      <c r="R259" s="373"/>
      <c r="S259" s="327"/>
      <c r="T259" s="392"/>
      <c r="U259" s="392"/>
      <c r="V259" s="392"/>
      <c r="W259" s="392"/>
      <c r="X259" s="392"/>
      <c r="Y259" s="392"/>
      <c r="Z259" s="393"/>
      <c r="AA259" s="393"/>
      <c r="AB259" s="393"/>
      <c r="AC259" s="393"/>
      <c r="AD259" s="393"/>
      <c r="AE259" s="393"/>
      <c r="AF259" s="373"/>
    </row>
    <row r="260" spans="1:32">
      <c r="A260" s="394" t="s">
        <v>207</v>
      </c>
      <c r="B260" s="361"/>
      <c r="C260" s="394"/>
      <c r="D260" s="394"/>
      <c r="E260" s="361"/>
      <c r="F260" s="392"/>
      <c r="G260" s="392"/>
      <c r="H260" s="392"/>
      <c r="I260" s="401"/>
      <c r="J260" s="401"/>
      <c r="K260" s="401"/>
      <c r="L260" s="401"/>
      <c r="M260" s="401"/>
      <c r="N260" s="392"/>
      <c r="O260" s="392"/>
      <c r="P260" s="392"/>
      <c r="Q260" s="392"/>
      <c r="R260" s="373">
        <f>SUM(F260:Q260)</f>
        <v>0</v>
      </c>
      <c r="S260" s="327"/>
      <c r="T260" s="392">
        <f t="shared" ref="T260:T272" si="302">+E260*(1+$F$96)</f>
        <v>0</v>
      </c>
      <c r="U260" s="392">
        <f t="shared" ref="U260:U272" si="303">+F260*(1+$F$96)</f>
        <v>0</v>
      </c>
      <c r="V260" s="392">
        <f t="shared" ref="V260:V272" si="304">+G260*(1+$F$96)</f>
        <v>0</v>
      </c>
      <c r="W260" s="392">
        <f t="shared" ref="W260:W270" si="305">+H260*(1+$F$96)</f>
        <v>0</v>
      </c>
      <c r="X260" s="392">
        <f t="shared" ref="X260:X272" si="306">+I260*(1+$F$96)</f>
        <v>0</v>
      </c>
      <c r="Y260" s="392">
        <f t="shared" ref="Y260:Y272" si="307">+J260*(1+$F$96)</f>
        <v>0</v>
      </c>
      <c r="Z260" s="392">
        <f t="shared" ref="Z260:Z272" si="308">+K260*(1+$F$96)</f>
        <v>0</v>
      </c>
      <c r="AA260" s="392">
        <f t="shared" ref="AA260:AA272" si="309">+L260*(1+$F$96)</f>
        <v>0</v>
      </c>
      <c r="AB260" s="392">
        <f t="shared" ref="AB260:AB272" si="310">+M260*(1+$F$96)</f>
        <v>0</v>
      </c>
      <c r="AC260" s="392">
        <f t="shared" ref="AC260:AC272" si="311">+N260*(1+$F$96)</f>
        <v>0</v>
      </c>
      <c r="AD260" s="392">
        <f t="shared" ref="AD260:AD272" si="312">+O260*(1+$F$96)</f>
        <v>0</v>
      </c>
      <c r="AE260" s="392">
        <f t="shared" ref="AE260:AE272" si="313">+P260*(1+$F$96)</f>
        <v>0</v>
      </c>
      <c r="AF260" s="373">
        <f>SUM(T260:AE260)</f>
        <v>0</v>
      </c>
    </row>
    <row r="261" spans="1:32">
      <c r="A261" s="394" t="s">
        <v>208</v>
      </c>
      <c r="B261" s="395"/>
      <c r="C261" s="394"/>
      <c r="D261" s="394"/>
      <c r="E261" s="361"/>
      <c r="F261" s="392"/>
      <c r="G261" s="392"/>
      <c r="H261" s="392"/>
      <c r="I261" s="401"/>
      <c r="J261" s="401"/>
      <c r="K261" s="401"/>
      <c r="L261" s="401"/>
      <c r="M261" s="401"/>
      <c r="N261" s="392"/>
      <c r="O261" s="392"/>
      <c r="P261" s="392"/>
      <c r="Q261" s="392"/>
      <c r="R261" s="373">
        <f t="shared" ref="R261:R272" si="314">SUM(F261:Q261)</f>
        <v>0</v>
      </c>
      <c r="S261" s="327"/>
      <c r="T261" s="392">
        <f t="shared" si="302"/>
        <v>0</v>
      </c>
      <c r="U261" s="392">
        <f t="shared" si="303"/>
        <v>0</v>
      </c>
      <c r="V261" s="392">
        <f t="shared" si="304"/>
        <v>0</v>
      </c>
      <c r="W261" s="392">
        <f t="shared" si="305"/>
        <v>0</v>
      </c>
      <c r="X261" s="392">
        <f t="shared" si="306"/>
        <v>0</v>
      </c>
      <c r="Y261" s="392">
        <f t="shared" si="307"/>
        <v>0</v>
      </c>
      <c r="Z261" s="392">
        <f t="shared" si="308"/>
        <v>0</v>
      </c>
      <c r="AA261" s="392">
        <f t="shared" si="309"/>
        <v>0</v>
      </c>
      <c r="AB261" s="392">
        <f t="shared" si="310"/>
        <v>0</v>
      </c>
      <c r="AC261" s="392">
        <f t="shared" si="311"/>
        <v>0</v>
      </c>
      <c r="AD261" s="392">
        <f t="shared" si="312"/>
        <v>0</v>
      </c>
      <c r="AE261" s="392">
        <f t="shared" si="313"/>
        <v>0</v>
      </c>
      <c r="AF261" s="373">
        <f t="shared" ref="AF261:AF272" si="315">SUM(T261:AE261)</f>
        <v>0</v>
      </c>
    </row>
    <row r="262" spans="1:32">
      <c r="A262" s="394" t="s">
        <v>209</v>
      </c>
      <c r="B262" s="395"/>
      <c r="C262" s="394"/>
      <c r="D262" s="394"/>
      <c r="E262" s="361"/>
      <c r="F262" s="392"/>
      <c r="G262" s="392"/>
      <c r="H262" s="392"/>
      <c r="I262" s="401"/>
      <c r="J262" s="401"/>
      <c r="K262" s="401"/>
      <c r="L262" s="401"/>
      <c r="M262" s="401"/>
      <c r="N262" s="392"/>
      <c r="O262" s="392"/>
      <c r="P262" s="392"/>
      <c r="Q262" s="392"/>
      <c r="R262" s="373">
        <f t="shared" si="314"/>
        <v>0</v>
      </c>
      <c r="S262" s="327"/>
      <c r="T262" s="392">
        <f t="shared" si="302"/>
        <v>0</v>
      </c>
      <c r="U262" s="392">
        <f t="shared" si="303"/>
        <v>0</v>
      </c>
      <c r="V262" s="392">
        <f t="shared" si="304"/>
        <v>0</v>
      </c>
      <c r="W262" s="392">
        <f t="shared" si="305"/>
        <v>0</v>
      </c>
      <c r="X262" s="392">
        <f t="shared" si="306"/>
        <v>0</v>
      </c>
      <c r="Y262" s="392">
        <f t="shared" si="307"/>
        <v>0</v>
      </c>
      <c r="Z262" s="392">
        <f t="shared" si="308"/>
        <v>0</v>
      </c>
      <c r="AA262" s="392">
        <f t="shared" si="309"/>
        <v>0</v>
      </c>
      <c r="AB262" s="392">
        <f t="shared" si="310"/>
        <v>0</v>
      </c>
      <c r="AC262" s="392">
        <f t="shared" si="311"/>
        <v>0</v>
      </c>
      <c r="AD262" s="392">
        <f t="shared" si="312"/>
        <v>0</v>
      </c>
      <c r="AE262" s="392">
        <f t="shared" si="313"/>
        <v>0</v>
      </c>
      <c r="AF262" s="373">
        <f t="shared" si="315"/>
        <v>0</v>
      </c>
    </row>
    <row r="263" spans="1:32">
      <c r="A263" s="328" t="s">
        <v>210</v>
      </c>
      <c r="D263" s="328"/>
      <c r="E263" s="361"/>
      <c r="F263" s="392"/>
      <c r="G263" s="392"/>
      <c r="H263" s="392"/>
      <c r="I263" s="401"/>
      <c r="J263" s="401"/>
      <c r="K263" s="401"/>
      <c r="L263" s="401"/>
      <c r="M263" s="401"/>
      <c r="N263" s="392"/>
      <c r="O263" s="392"/>
      <c r="P263" s="392"/>
      <c r="Q263" s="392"/>
      <c r="R263" s="373">
        <f t="shared" si="314"/>
        <v>0</v>
      </c>
      <c r="S263" s="327"/>
      <c r="T263" s="392">
        <f t="shared" si="302"/>
        <v>0</v>
      </c>
      <c r="U263" s="392">
        <f t="shared" si="303"/>
        <v>0</v>
      </c>
      <c r="V263" s="392">
        <f t="shared" si="304"/>
        <v>0</v>
      </c>
      <c r="W263" s="392">
        <f t="shared" si="305"/>
        <v>0</v>
      </c>
      <c r="X263" s="392">
        <f t="shared" si="306"/>
        <v>0</v>
      </c>
      <c r="Y263" s="392">
        <f t="shared" si="307"/>
        <v>0</v>
      </c>
      <c r="Z263" s="392">
        <f t="shared" si="308"/>
        <v>0</v>
      </c>
      <c r="AA263" s="392">
        <f t="shared" si="309"/>
        <v>0</v>
      </c>
      <c r="AB263" s="392">
        <f t="shared" si="310"/>
        <v>0</v>
      </c>
      <c r="AC263" s="392">
        <f t="shared" si="311"/>
        <v>0</v>
      </c>
      <c r="AD263" s="392">
        <f t="shared" si="312"/>
        <v>0</v>
      </c>
      <c r="AE263" s="392">
        <f t="shared" si="313"/>
        <v>0</v>
      </c>
      <c r="AF263" s="373">
        <f t="shared" si="315"/>
        <v>0</v>
      </c>
    </row>
    <row r="264" spans="1:32">
      <c r="A264" s="396" t="s">
        <v>211</v>
      </c>
      <c r="D264" s="396"/>
      <c r="E264" s="361"/>
      <c r="F264" s="392"/>
      <c r="G264" s="392"/>
      <c r="H264" s="392">
        <f>+$B$247*H$259</f>
        <v>0</v>
      </c>
      <c r="I264" s="401"/>
      <c r="J264" s="401"/>
      <c r="K264" s="401"/>
      <c r="L264" s="401"/>
      <c r="M264" s="401"/>
      <c r="N264" s="392"/>
      <c r="O264" s="392"/>
      <c r="P264" s="392"/>
      <c r="Q264" s="392"/>
      <c r="R264" s="373">
        <f t="shared" si="314"/>
        <v>0</v>
      </c>
      <c r="S264" s="327"/>
      <c r="T264" s="392">
        <f t="shared" si="302"/>
        <v>0</v>
      </c>
      <c r="U264" s="392">
        <f t="shared" si="303"/>
        <v>0</v>
      </c>
      <c r="V264" s="392">
        <f t="shared" si="304"/>
        <v>0</v>
      </c>
      <c r="W264" s="392">
        <f t="shared" si="305"/>
        <v>0</v>
      </c>
      <c r="X264" s="392">
        <f t="shared" si="306"/>
        <v>0</v>
      </c>
      <c r="Y264" s="392">
        <f t="shared" si="307"/>
        <v>0</v>
      </c>
      <c r="Z264" s="392">
        <f t="shared" si="308"/>
        <v>0</v>
      </c>
      <c r="AA264" s="392">
        <f t="shared" si="309"/>
        <v>0</v>
      </c>
      <c r="AB264" s="392">
        <f t="shared" si="310"/>
        <v>0</v>
      </c>
      <c r="AC264" s="392">
        <f t="shared" si="311"/>
        <v>0</v>
      </c>
      <c r="AD264" s="392">
        <f t="shared" si="312"/>
        <v>0</v>
      </c>
      <c r="AE264" s="392">
        <f t="shared" si="313"/>
        <v>0</v>
      </c>
      <c r="AF264" s="373">
        <f t="shared" si="315"/>
        <v>0</v>
      </c>
    </row>
    <row r="265" spans="1:32">
      <c r="A265" s="396" t="s">
        <v>212</v>
      </c>
      <c r="D265" s="396"/>
      <c r="E265" s="361"/>
      <c r="F265" s="392"/>
      <c r="G265" s="392"/>
      <c r="H265" s="392">
        <f t="shared" ref="H265:H269" si="316">+$B$247*H$259</f>
        <v>0</v>
      </c>
      <c r="I265" s="401"/>
      <c r="J265" s="401"/>
      <c r="K265" s="401"/>
      <c r="L265" s="401"/>
      <c r="M265" s="401"/>
      <c r="N265" s="392"/>
      <c r="O265" s="392"/>
      <c r="P265" s="392"/>
      <c r="Q265" s="392"/>
      <c r="R265" s="373">
        <f t="shared" si="314"/>
        <v>0</v>
      </c>
      <c r="S265" s="327"/>
      <c r="T265" s="392">
        <f t="shared" si="302"/>
        <v>0</v>
      </c>
      <c r="U265" s="392">
        <f t="shared" si="303"/>
        <v>0</v>
      </c>
      <c r="V265" s="392">
        <f t="shared" si="304"/>
        <v>0</v>
      </c>
      <c r="W265" s="392">
        <f t="shared" si="305"/>
        <v>0</v>
      </c>
      <c r="X265" s="392">
        <f t="shared" si="306"/>
        <v>0</v>
      </c>
      <c r="Y265" s="392">
        <f t="shared" si="307"/>
        <v>0</v>
      </c>
      <c r="Z265" s="392">
        <f t="shared" si="308"/>
        <v>0</v>
      </c>
      <c r="AA265" s="392">
        <f t="shared" si="309"/>
        <v>0</v>
      </c>
      <c r="AB265" s="392">
        <f t="shared" si="310"/>
        <v>0</v>
      </c>
      <c r="AC265" s="392">
        <f t="shared" si="311"/>
        <v>0</v>
      </c>
      <c r="AD265" s="392">
        <f t="shared" si="312"/>
        <v>0</v>
      </c>
      <c r="AE265" s="392">
        <f t="shared" si="313"/>
        <v>0</v>
      </c>
      <c r="AF265" s="373">
        <f t="shared" si="315"/>
        <v>0</v>
      </c>
    </row>
    <row r="266" spans="1:32">
      <c r="A266" s="396" t="s">
        <v>213</v>
      </c>
      <c r="D266" s="396"/>
      <c r="E266" s="361"/>
      <c r="F266" s="392"/>
      <c r="G266" s="392"/>
      <c r="H266" s="392">
        <f t="shared" si="316"/>
        <v>0</v>
      </c>
      <c r="I266" s="401"/>
      <c r="J266" s="401"/>
      <c r="K266" s="401"/>
      <c r="L266" s="401"/>
      <c r="M266" s="401"/>
      <c r="N266" s="392"/>
      <c r="O266" s="392"/>
      <c r="P266" s="392"/>
      <c r="Q266" s="392"/>
      <c r="R266" s="373">
        <f t="shared" si="314"/>
        <v>0</v>
      </c>
      <c r="S266" s="327"/>
      <c r="T266" s="392">
        <f t="shared" si="302"/>
        <v>0</v>
      </c>
      <c r="U266" s="392">
        <f t="shared" si="303"/>
        <v>0</v>
      </c>
      <c r="V266" s="392">
        <f t="shared" si="304"/>
        <v>0</v>
      </c>
      <c r="W266" s="392">
        <f t="shared" si="305"/>
        <v>0</v>
      </c>
      <c r="X266" s="392">
        <f t="shared" si="306"/>
        <v>0</v>
      </c>
      <c r="Y266" s="392">
        <f t="shared" si="307"/>
        <v>0</v>
      </c>
      <c r="Z266" s="392">
        <f t="shared" si="308"/>
        <v>0</v>
      </c>
      <c r="AA266" s="392">
        <f t="shared" si="309"/>
        <v>0</v>
      </c>
      <c r="AB266" s="392">
        <f t="shared" si="310"/>
        <v>0</v>
      </c>
      <c r="AC266" s="392">
        <f t="shared" si="311"/>
        <v>0</v>
      </c>
      <c r="AD266" s="392">
        <f t="shared" si="312"/>
        <v>0</v>
      </c>
      <c r="AE266" s="392">
        <f t="shared" si="313"/>
        <v>0</v>
      </c>
      <c r="AF266" s="373">
        <f t="shared" si="315"/>
        <v>0</v>
      </c>
    </row>
    <row r="267" spans="1:32">
      <c r="A267" s="396" t="s">
        <v>402</v>
      </c>
      <c r="D267" s="396"/>
      <c r="E267" s="361"/>
      <c r="F267" s="392"/>
      <c r="G267" s="392"/>
      <c r="H267" s="392">
        <f t="shared" si="316"/>
        <v>0</v>
      </c>
      <c r="I267" s="401"/>
      <c r="J267" s="401"/>
      <c r="K267" s="401"/>
      <c r="L267" s="401"/>
      <c r="M267" s="401"/>
      <c r="N267" s="392"/>
      <c r="O267" s="392"/>
      <c r="P267" s="392"/>
      <c r="Q267" s="392"/>
      <c r="R267" s="373">
        <f t="shared" si="314"/>
        <v>0</v>
      </c>
      <c r="S267" s="327"/>
      <c r="T267" s="392">
        <f t="shared" si="302"/>
        <v>0</v>
      </c>
      <c r="U267" s="392">
        <f t="shared" si="303"/>
        <v>0</v>
      </c>
      <c r="V267" s="392">
        <f t="shared" si="304"/>
        <v>0</v>
      </c>
      <c r="W267" s="392">
        <f t="shared" si="305"/>
        <v>0</v>
      </c>
      <c r="X267" s="392">
        <f t="shared" si="306"/>
        <v>0</v>
      </c>
      <c r="Y267" s="392">
        <f t="shared" si="307"/>
        <v>0</v>
      </c>
      <c r="Z267" s="392">
        <f t="shared" si="308"/>
        <v>0</v>
      </c>
      <c r="AA267" s="392">
        <f t="shared" si="309"/>
        <v>0</v>
      </c>
      <c r="AB267" s="392">
        <f t="shared" si="310"/>
        <v>0</v>
      </c>
      <c r="AC267" s="392">
        <f t="shared" si="311"/>
        <v>0</v>
      </c>
      <c r="AD267" s="392">
        <f t="shared" si="312"/>
        <v>0</v>
      </c>
      <c r="AE267" s="392">
        <f t="shared" si="313"/>
        <v>0</v>
      </c>
      <c r="AF267" s="373">
        <f t="shared" si="315"/>
        <v>0</v>
      </c>
    </row>
    <row r="268" spans="1:32">
      <c r="A268" s="394" t="s">
        <v>214</v>
      </c>
      <c r="D268" s="394"/>
      <c r="E268" s="361"/>
      <c r="F268" s="392"/>
      <c r="G268" s="392"/>
      <c r="H268" s="392">
        <f t="shared" si="316"/>
        <v>0</v>
      </c>
      <c r="I268" s="401"/>
      <c r="J268" s="401"/>
      <c r="K268" s="401"/>
      <c r="L268" s="401"/>
      <c r="M268" s="401"/>
      <c r="N268" s="392"/>
      <c r="O268" s="392"/>
      <c r="P268" s="392"/>
      <c r="Q268" s="392"/>
      <c r="R268" s="373">
        <f t="shared" si="314"/>
        <v>0</v>
      </c>
      <c r="S268" s="327"/>
      <c r="T268" s="392">
        <f t="shared" si="302"/>
        <v>0</v>
      </c>
      <c r="U268" s="392">
        <f t="shared" si="303"/>
        <v>0</v>
      </c>
      <c r="V268" s="392">
        <f t="shared" si="304"/>
        <v>0</v>
      </c>
      <c r="W268" s="392">
        <f t="shared" si="305"/>
        <v>0</v>
      </c>
      <c r="X268" s="392">
        <f t="shared" si="306"/>
        <v>0</v>
      </c>
      <c r="Y268" s="392">
        <f t="shared" si="307"/>
        <v>0</v>
      </c>
      <c r="Z268" s="392">
        <f t="shared" si="308"/>
        <v>0</v>
      </c>
      <c r="AA268" s="392">
        <f t="shared" si="309"/>
        <v>0</v>
      </c>
      <c r="AB268" s="392">
        <f t="shared" si="310"/>
        <v>0</v>
      </c>
      <c r="AC268" s="392">
        <f t="shared" si="311"/>
        <v>0</v>
      </c>
      <c r="AD268" s="392">
        <f t="shared" si="312"/>
        <v>0</v>
      </c>
      <c r="AE268" s="392">
        <f t="shared" si="313"/>
        <v>0</v>
      </c>
      <c r="AF268" s="373">
        <f t="shared" si="315"/>
        <v>0</v>
      </c>
    </row>
    <row r="269" spans="1:32">
      <c r="A269" s="328" t="s">
        <v>215</v>
      </c>
      <c r="B269" s="419"/>
      <c r="D269" s="328"/>
      <c r="E269" s="361"/>
      <c r="F269" s="392"/>
      <c r="G269" s="392"/>
      <c r="H269" s="392">
        <f t="shared" si="316"/>
        <v>0</v>
      </c>
      <c r="I269" s="401"/>
      <c r="J269" s="401"/>
      <c r="K269" s="401"/>
      <c r="L269" s="401"/>
      <c r="M269" s="401"/>
      <c r="N269" s="392"/>
      <c r="O269" s="392"/>
      <c r="P269" s="392"/>
      <c r="Q269" s="392"/>
      <c r="R269" s="373">
        <f t="shared" si="314"/>
        <v>0</v>
      </c>
      <c r="S269" s="327"/>
      <c r="T269" s="392">
        <f t="shared" si="302"/>
        <v>0</v>
      </c>
      <c r="U269" s="392">
        <f t="shared" si="303"/>
        <v>0</v>
      </c>
      <c r="V269" s="392">
        <f t="shared" si="304"/>
        <v>0</v>
      </c>
      <c r="W269" s="392">
        <f t="shared" si="305"/>
        <v>0</v>
      </c>
      <c r="X269" s="392">
        <f t="shared" si="306"/>
        <v>0</v>
      </c>
      <c r="Y269" s="392">
        <f t="shared" si="307"/>
        <v>0</v>
      </c>
      <c r="Z269" s="392">
        <f t="shared" si="308"/>
        <v>0</v>
      </c>
      <c r="AA269" s="392">
        <f t="shared" si="309"/>
        <v>0</v>
      </c>
      <c r="AB269" s="392">
        <f t="shared" si="310"/>
        <v>0</v>
      </c>
      <c r="AC269" s="392">
        <f t="shared" si="311"/>
        <v>0</v>
      </c>
      <c r="AD269" s="392">
        <f t="shared" si="312"/>
        <v>0</v>
      </c>
      <c r="AE269" s="392">
        <f t="shared" si="313"/>
        <v>0</v>
      </c>
      <c r="AF269" s="373">
        <f t="shared" si="315"/>
        <v>0</v>
      </c>
    </row>
    <row r="270" spans="1:32">
      <c r="A270" s="394" t="s">
        <v>216</v>
      </c>
      <c r="B270" s="395"/>
      <c r="D270" s="394"/>
      <c r="E270" s="361"/>
      <c r="F270" s="392"/>
      <c r="G270" s="392"/>
      <c r="H270" s="401"/>
      <c r="I270" s="401"/>
      <c r="J270" s="401"/>
      <c r="K270" s="401"/>
      <c r="L270" s="401"/>
      <c r="M270" s="401"/>
      <c r="N270" s="392"/>
      <c r="O270" s="392"/>
      <c r="P270" s="392"/>
      <c r="Q270" s="392"/>
      <c r="R270" s="373">
        <f t="shared" si="314"/>
        <v>0</v>
      </c>
      <c r="S270" s="327"/>
      <c r="T270" s="392">
        <f t="shared" si="302"/>
        <v>0</v>
      </c>
      <c r="U270" s="392">
        <f t="shared" si="303"/>
        <v>0</v>
      </c>
      <c r="V270" s="392">
        <f t="shared" si="304"/>
        <v>0</v>
      </c>
      <c r="W270" s="392">
        <f t="shared" si="305"/>
        <v>0</v>
      </c>
      <c r="X270" s="392">
        <f t="shared" si="306"/>
        <v>0</v>
      </c>
      <c r="Y270" s="392">
        <f t="shared" si="307"/>
        <v>0</v>
      </c>
      <c r="Z270" s="392">
        <f t="shared" si="308"/>
        <v>0</v>
      </c>
      <c r="AA270" s="392">
        <f t="shared" si="309"/>
        <v>0</v>
      </c>
      <c r="AB270" s="392">
        <f t="shared" si="310"/>
        <v>0</v>
      </c>
      <c r="AC270" s="392">
        <f t="shared" si="311"/>
        <v>0</v>
      </c>
      <c r="AD270" s="392">
        <f t="shared" si="312"/>
        <v>0</v>
      </c>
      <c r="AE270" s="392">
        <f t="shared" si="313"/>
        <v>0</v>
      </c>
      <c r="AF270" s="373">
        <f t="shared" si="315"/>
        <v>0</v>
      </c>
    </row>
    <row r="271" spans="1:32">
      <c r="A271" s="406"/>
      <c r="B271" s="395"/>
      <c r="C271" s="394"/>
      <c r="D271" s="394"/>
      <c r="E271" s="361"/>
      <c r="F271" s="392"/>
      <c r="G271" s="392"/>
      <c r="H271" s="401"/>
      <c r="I271" s="401"/>
      <c r="J271" s="401"/>
      <c r="K271" s="401"/>
      <c r="L271" s="401"/>
      <c r="M271" s="401"/>
      <c r="N271" s="392"/>
      <c r="O271" s="392"/>
      <c r="P271" s="392"/>
      <c r="Q271" s="392"/>
      <c r="R271" s="373">
        <f t="shared" si="314"/>
        <v>0</v>
      </c>
      <c r="S271" s="327"/>
      <c r="T271" s="392">
        <f t="shared" si="302"/>
        <v>0</v>
      </c>
      <c r="U271" s="392">
        <f t="shared" si="303"/>
        <v>0</v>
      </c>
      <c r="V271" s="392">
        <f t="shared" si="304"/>
        <v>0</v>
      </c>
      <c r="W271" s="392">
        <f t="shared" ref="W271:W272" si="317">+H271*(1+$F$96)</f>
        <v>0</v>
      </c>
      <c r="X271" s="392">
        <f t="shared" si="306"/>
        <v>0</v>
      </c>
      <c r="Y271" s="392">
        <f t="shared" si="307"/>
        <v>0</v>
      </c>
      <c r="Z271" s="392">
        <f t="shared" si="308"/>
        <v>0</v>
      </c>
      <c r="AA271" s="392">
        <f t="shared" si="309"/>
        <v>0</v>
      </c>
      <c r="AB271" s="392">
        <f t="shared" si="310"/>
        <v>0</v>
      </c>
      <c r="AC271" s="392">
        <f t="shared" si="311"/>
        <v>0</v>
      </c>
      <c r="AD271" s="392">
        <f t="shared" si="312"/>
        <v>0</v>
      </c>
      <c r="AE271" s="392">
        <f t="shared" si="313"/>
        <v>0</v>
      </c>
      <c r="AF271" s="373">
        <f t="shared" si="315"/>
        <v>0</v>
      </c>
    </row>
    <row r="272" spans="1:32">
      <c r="A272" s="406"/>
      <c r="B272" s="395"/>
      <c r="C272" s="394"/>
      <c r="D272" s="394"/>
      <c r="E272" s="361"/>
      <c r="F272" s="392"/>
      <c r="G272" s="392"/>
      <c r="H272" s="401"/>
      <c r="I272" s="401"/>
      <c r="J272" s="401"/>
      <c r="K272" s="401"/>
      <c r="L272" s="401"/>
      <c r="M272" s="401"/>
      <c r="N272" s="392"/>
      <c r="O272" s="392"/>
      <c r="P272" s="392"/>
      <c r="Q272" s="392"/>
      <c r="R272" s="373">
        <f t="shared" si="314"/>
        <v>0</v>
      </c>
      <c r="S272" s="327"/>
      <c r="T272" s="392">
        <f t="shared" si="302"/>
        <v>0</v>
      </c>
      <c r="U272" s="392">
        <f t="shared" si="303"/>
        <v>0</v>
      </c>
      <c r="V272" s="392">
        <f t="shared" si="304"/>
        <v>0</v>
      </c>
      <c r="W272" s="392">
        <f t="shared" si="317"/>
        <v>0</v>
      </c>
      <c r="X272" s="392">
        <f t="shared" si="306"/>
        <v>0</v>
      </c>
      <c r="Y272" s="392">
        <f t="shared" si="307"/>
        <v>0</v>
      </c>
      <c r="Z272" s="392">
        <f t="shared" si="308"/>
        <v>0</v>
      </c>
      <c r="AA272" s="392">
        <f t="shared" si="309"/>
        <v>0</v>
      </c>
      <c r="AB272" s="392">
        <f t="shared" si="310"/>
        <v>0</v>
      </c>
      <c r="AC272" s="392">
        <f t="shared" si="311"/>
        <v>0</v>
      </c>
      <c r="AD272" s="392">
        <f t="shared" si="312"/>
        <v>0</v>
      </c>
      <c r="AE272" s="392">
        <f t="shared" si="313"/>
        <v>0</v>
      </c>
      <c r="AF272" s="373">
        <f t="shared" si="315"/>
        <v>0</v>
      </c>
    </row>
    <row r="273" spans="1:32">
      <c r="A273" s="394"/>
      <c r="B273" s="395"/>
      <c r="C273" s="394"/>
      <c r="D273" s="394"/>
      <c r="E273" s="361"/>
      <c r="F273" s="398"/>
      <c r="G273" s="398"/>
      <c r="H273" s="403"/>
      <c r="I273" s="403"/>
      <c r="J273" s="403"/>
      <c r="K273" s="403"/>
      <c r="L273" s="403"/>
      <c r="M273" s="403"/>
      <c r="N273" s="398"/>
      <c r="O273" s="398"/>
      <c r="P273" s="398"/>
      <c r="Q273" s="398"/>
      <c r="R273" s="399"/>
      <c r="S273" s="327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  <c r="AE273" s="398"/>
      <c r="AF273" s="399"/>
    </row>
    <row r="274" spans="1:32">
      <c r="A274" s="394" t="s">
        <v>201</v>
      </c>
      <c r="B274" s="395"/>
      <c r="C274" s="394"/>
      <c r="D274" s="394"/>
      <c r="E274" s="361"/>
      <c r="F274" s="392">
        <f>SUM(F260:F273)</f>
        <v>0</v>
      </c>
      <c r="G274" s="392">
        <f t="shared" ref="G274:R274" si="318">SUM(G260:G273)</f>
        <v>0</v>
      </c>
      <c r="H274" s="401">
        <f t="shared" si="318"/>
        <v>0</v>
      </c>
      <c r="I274" s="401">
        <f t="shared" si="318"/>
        <v>0</v>
      </c>
      <c r="J274" s="401">
        <f t="shared" si="318"/>
        <v>0</v>
      </c>
      <c r="K274" s="401">
        <f t="shared" si="318"/>
        <v>0</v>
      </c>
      <c r="L274" s="401">
        <f t="shared" si="318"/>
        <v>0</v>
      </c>
      <c r="M274" s="401">
        <f t="shared" si="318"/>
        <v>0</v>
      </c>
      <c r="N274" s="392">
        <f t="shared" si="318"/>
        <v>0</v>
      </c>
      <c r="O274" s="392">
        <f t="shared" si="318"/>
        <v>0</v>
      </c>
      <c r="P274" s="392">
        <f t="shared" si="318"/>
        <v>0</v>
      </c>
      <c r="Q274" s="392">
        <f t="shared" si="318"/>
        <v>0</v>
      </c>
      <c r="R274" s="400">
        <f t="shared" si="318"/>
        <v>0</v>
      </c>
      <c r="S274" s="327"/>
      <c r="T274" s="392">
        <f>SUM(T260:T273)</f>
        <v>0</v>
      </c>
      <c r="U274" s="392">
        <f t="shared" ref="U274:AF274" si="319">SUM(U260:U273)</f>
        <v>0</v>
      </c>
      <c r="V274" s="392">
        <f t="shared" si="319"/>
        <v>0</v>
      </c>
      <c r="W274" s="392">
        <f t="shared" si="319"/>
        <v>0</v>
      </c>
      <c r="X274" s="392">
        <f t="shared" si="319"/>
        <v>0</v>
      </c>
      <c r="Y274" s="392">
        <f t="shared" si="319"/>
        <v>0</v>
      </c>
      <c r="Z274" s="392">
        <f t="shared" si="319"/>
        <v>0</v>
      </c>
      <c r="AA274" s="392">
        <f t="shared" si="319"/>
        <v>0</v>
      </c>
      <c r="AB274" s="392">
        <f t="shared" si="319"/>
        <v>0</v>
      </c>
      <c r="AC274" s="392">
        <f t="shared" si="319"/>
        <v>0</v>
      </c>
      <c r="AD274" s="392">
        <f t="shared" si="319"/>
        <v>0</v>
      </c>
      <c r="AE274" s="392">
        <f t="shared" si="319"/>
        <v>0</v>
      </c>
      <c r="AF274" s="400">
        <f t="shared" si="319"/>
        <v>0</v>
      </c>
    </row>
    <row r="275" spans="1:32">
      <c r="A275" s="394"/>
      <c r="B275" s="395"/>
      <c r="C275" s="395"/>
      <c r="D275" s="395"/>
      <c r="E275" s="361"/>
      <c r="F275" s="392"/>
      <c r="G275" s="392"/>
      <c r="H275" s="401"/>
      <c r="I275" s="401"/>
      <c r="J275" s="401"/>
      <c r="K275" s="401"/>
      <c r="L275" s="402"/>
      <c r="M275" s="402"/>
      <c r="N275" s="393"/>
      <c r="O275" s="393"/>
      <c r="P275" s="393"/>
      <c r="Q275" s="393"/>
      <c r="R275" s="373"/>
      <c r="S275" s="327"/>
      <c r="T275" s="392"/>
      <c r="U275" s="392"/>
      <c r="V275" s="392"/>
      <c r="W275" s="392"/>
      <c r="X275" s="392"/>
      <c r="Y275" s="392"/>
      <c r="Z275" s="393"/>
      <c r="AA275" s="393"/>
      <c r="AB275" s="393"/>
      <c r="AC275" s="393"/>
      <c r="AD275" s="393"/>
      <c r="AE275" s="393"/>
      <c r="AF275" s="373"/>
    </row>
    <row r="276" spans="1:32">
      <c r="A276" s="390" t="s">
        <v>217</v>
      </c>
      <c r="B276" s="395"/>
      <c r="C276" s="395"/>
      <c r="D276" s="395"/>
      <c r="E276" s="746"/>
      <c r="F276" s="401"/>
      <c r="G276" s="401"/>
      <c r="H276" s="401"/>
      <c r="I276" s="401"/>
      <c r="J276" s="401"/>
      <c r="K276" s="401"/>
      <c r="L276" s="401"/>
      <c r="M276" s="401"/>
      <c r="N276" s="401"/>
      <c r="O276" s="401"/>
      <c r="P276" s="401"/>
      <c r="Q276" s="393"/>
      <c r="R276" s="373"/>
      <c r="S276" s="327"/>
      <c r="T276" s="401"/>
      <c r="U276" s="401"/>
      <c r="V276" s="401"/>
      <c r="W276" s="401"/>
      <c r="X276" s="401"/>
      <c r="Y276" s="401"/>
      <c r="Z276" s="401"/>
      <c r="AA276" s="401"/>
      <c r="AB276" s="401"/>
      <c r="AC276" s="401"/>
      <c r="AD276" s="401"/>
      <c r="AE276" s="393"/>
      <c r="AF276" s="373"/>
    </row>
    <row r="277" spans="1:32">
      <c r="A277" s="394" t="s">
        <v>207</v>
      </c>
      <c r="B277" s="395"/>
      <c r="C277" s="395"/>
      <c r="D277" s="395"/>
      <c r="E277" s="361"/>
      <c r="F277" s="392"/>
      <c r="G277" s="392"/>
      <c r="H277" s="401"/>
      <c r="I277" s="401"/>
      <c r="J277" s="401"/>
      <c r="K277" s="401"/>
      <c r="L277" s="401"/>
      <c r="M277" s="401"/>
      <c r="N277" s="392"/>
      <c r="O277" s="392"/>
      <c r="P277" s="392"/>
      <c r="Q277" s="392"/>
      <c r="R277" s="373">
        <f>SUM(F277:Q277)</f>
        <v>0</v>
      </c>
      <c r="S277" s="327"/>
      <c r="T277" s="392">
        <f t="shared" ref="T277:T289" si="320">+E277*(1+$F$96)</f>
        <v>0</v>
      </c>
      <c r="U277" s="392">
        <f t="shared" ref="U277:U289" si="321">+F277*(1+$F$96)</f>
        <v>0</v>
      </c>
      <c r="V277" s="392">
        <f t="shared" ref="V277:V289" si="322">+G277*(1+$F$96)</f>
        <v>0</v>
      </c>
      <c r="W277" s="392">
        <f t="shared" ref="W277:W289" si="323">+H277*(1+$F$96)</f>
        <v>0</v>
      </c>
      <c r="X277" s="392">
        <f t="shared" ref="X277:X289" si="324">+I277*(1+$F$96)</f>
        <v>0</v>
      </c>
      <c r="Y277" s="392">
        <f t="shared" ref="Y277:Y289" si="325">+J277*(1+$F$96)</f>
        <v>0</v>
      </c>
      <c r="Z277" s="392">
        <f t="shared" ref="Z277:Z289" si="326">+K277*(1+$F$96)</f>
        <v>0</v>
      </c>
      <c r="AA277" s="392">
        <f t="shared" ref="AA277:AA289" si="327">+L277*(1+$F$96)</f>
        <v>0</v>
      </c>
      <c r="AB277" s="392">
        <f t="shared" ref="AB277:AB289" si="328">+M277*(1+$F$96)</f>
        <v>0</v>
      </c>
      <c r="AC277" s="392">
        <f t="shared" ref="AC277:AC289" si="329">+N277*(1+$F$96)</f>
        <v>0</v>
      </c>
      <c r="AD277" s="392">
        <f t="shared" ref="AD277:AD289" si="330">+O277*(1+$F$96)</f>
        <v>0</v>
      </c>
      <c r="AE277" s="392">
        <f t="shared" ref="AE277:AE289" si="331">+P277*(1+$F$96)</f>
        <v>0</v>
      </c>
      <c r="AF277" s="373">
        <f>SUM(T277:AE277)</f>
        <v>0</v>
      </c>
    </row>
    <row r="278" spans="1:32">
      <c r="A278" s="394" t="s">
        <v>208</v>
      </c>
      <c r="B278" s="395"/>
      <c r="C278" s="395"/>
      <c r="D278" s="395"/>
      <c r="E278" s="361"/>
      <c r="F278" s="392"/>
      <c r="G278" s="392"/>
      <c r="H278" s="401"/>
      <c r="I278" s="401"/>
      <c r="J278" s="401"/>
      <c r="K278" s="401"/>
      <c r="L278" s="401"/>
      <c r="M278" s="401"/>
      <c r="N278" s="392"/>
      <c r="O278" s="392"/>
      <c r="P278" s="392"/>
      <c r="Q278" s="392"/>
      <c r="R278" s="373">
        <f>SUM(G278:Q278)</f>
        <v>0</v>
      </c>
      <c r="S278" s="327"/>
      <c r="T278" s="392">
        <f t="shared" si="320"/>
        <v>0</v>
      </c>
      <c r="U278" s="392">
        <f t="shared" si="321"/>
        <v>0</v>
      </c>
      <c r="V278" s="392">
        <f t="shared" si="322"/>
        <v>0</v>
      </c>
      <c r="W278" s="392">
        <f t="shared" si="323"/>
        <v>0</v>
      </c>
      <c r="X278" s="392">
        <f t="shared" si="324"/>
        <v>0</v>
      </c>
      <c r="Y278" s="392">
        <f t="shared" si="325"/>
        <v>0</v>
      </c>
      <c r="Z278" s="392">
        <f t="shared" si="326"/>
        <v>0</v>
      </c>
      <c r="AA278" s="392">
        <f t="shared" si="327"/>
        <v>0</v>
      </c>
      <c r="AB278" s="392">
        <f t="shared" si="328"/>
        <v>0</v>
      </c>
      <c r="AC278" s="392">
        <f t="shared" si="329"/>
        <v>0</v>
      </c>
      <c r="AD278" s="392">
        <f t="shared" si="330"/>
        <v>0</v>
      </c>
      <c r="AE278" s="392">
        <f t="shared" si="331"/>
        <v>0</v>
      </c>
      <c r="AF278" s="373">
        <f>SUM(U278:AE278)</f>
        <v>0</v>
      </c>
    </row>
    <row r="279" spans="1:32">
      <c r="A279" s="394" t="s">
        <v>209</v>
      </c>
      <c r="B279" s="395"/>
      <c r="C279" s="395"/>
      <c r="D279" s="395"/>
      <c r="E279" s="361"/>
      <c r="F279" s="392"/>
      <c r="G279" s="392"/>
      <c r="H279" s="401"/>
      <c r="I279" s="401"/>
      <c r="J279" s="401"/>
      <c r="K279" s="401"/>
      <c r="L279" s="401"/>
      <c r="M279" s="401"/>
      <c r="N279" s="392"/>
      <c r="O279" s="392"/>
      <c r="P279" s="392"/>
      <c r="Q279" s="392"/>
      <c r="R279" s="373">
        <f>SUM(G279:Q279)</f>
        <v>0</v>
      </c>
      <c r="S279" s="327"/>
      <c r="T279" s="392">
        <f t="shared" si="320"/>
        <v>0</v>
      </c>
      <c r="U279" s="392">
        <f t="shared" si="321"/>
        <v>0</v>
      </c>
      <c r="V279" s="392">
        <f t="shared" si="322"/>
        <v>0</v>
      </c>
      <c r="W279" s="392">
        <f t="shared" si="323"/>
        <v>0</v>
      </c>
      <c r="X279" s="392">
        <f t="shared" si="324"/>
        <v>0</v>
      </c>
      <c r="Y279" s="392">
        <f t="shared" si="325"/>
        <v>0</v>
      </c>
      <c r="Z279" s="392">
        <f t="shared" si="326"/>
        <v>0</v>
      </c>
      <c r="AA279" s="392">
        <f t="shared" si="327"/>
        <v>0</v>
      </c>
      <c r="AB279" s="392">
        <f t="shared" si="328"/>
        <v>0</v>
      </c>
      <c r="AC279" s="392">
        <f t="shared" si="329"/>
        <v>0</v>
      </c>
      <c r="AD279" s="392">
        <f t="shared" si="330"/>
        <v>0</v>
      </c>
      <c r="AE279" s="392">
        <f t="shared" si="331"/>
        <v>0</v>
      </c>
      <c r="AF279" s="373">
        <f>SUM(U279:AE279)</f>
        <v>0</v>
      </c>
    </row>
    <row r="280" spans="1:32">
      <c r="A280" s="328" t="s">
        <v>210</v>
      </c>
      <c r="B280" s="395"/>
      <c r="C280" s="395"/>
      <c r="D280" s="395"/>
      <c r="E280" s="361"/>
      <c r="F280" s="392"/>
      <c r="G280" s="392"/>
      <c r="H280" s="401"/>
      <c r="I280" s="401"/>
      <c r="J280" s="401"/>
      <c r="K280" s="401"/>
      <c r="L280" s="401"/>
      <c r="M280" s="401"/>
      <c r="N280" s="392"/>
      <c r="O280" s="392"/>
      <c r="P280" s="392"/>
      <c r="Q280" s="392"/>
      <c r="R280" s="373">
        <f t="shared" ref="R280:R289" si="332">SUM(F280:Q280)</f>
        <v>0</v>
      </c>
      <c r="S280" s="327"/>
      <c r="T280" s="392">
        <f t="shared" si="320"/>
        <v>0</v>
      </c>
      <c r="U280" s="392">
        <f t="shared" si="321"/>
        <v>0</v>
      </c>
      <c r="V280" s="392">
        <f t="shared" si="322"/>
        <v>0</v>
      </c>
      <c r="W280" s="392">
        <f t="shared" si="323"/>
        <v>0</v>
      </c>
      <c r="X280" s="392">
        <f t="shared" si="324"/>
        <v>0</v>
      </c>
      <c r="Y280" s="392">
        <f t="shared" si="325"/>
        <v>0</v>
      </c>
      <c r="Z280" s="392">
        <f t="shared" si="326"/>
        <v>0</v>
      </c>
      <c r="AA280" s="392">
        <f t="shared" si="327"/>
        <v>0</v>
      </c>
      <c r="AB280" s="392">
        <f t="shared" si="328"/>
        <v>0</v>
      </c>
      <c r="AC280" s="392">
        <f t="shared" si="329"/>
        <v>0</v>
      </c>
      <c r="AD280" s="392">
        <f t="shared" si="330"/>
        <v>0</v>
      </c>
      <c r="AE280" s="392">
        <f t="shared" si="331"/>
        <v>0</v>
      </c>
      <c r="AF280" s="373">
        <f t="shared" ref="AF280:AF289" si="333">SUM(T280:AE280)</f>
        <v>0</v>
      </c>
    </row>
    <row r="281" spans="1:32">
      <c r="A281" s="396" t="s">
        <v>211</v>
      </c>
      <c r="B281" s="395"/>
      <c r="C281" s="395"/>
      <c r="D281" s="395"/>
      <c r="E281" s="361"/>
      <c r="F281" s="392"/>
      <c r="G281" s="392"/>
      <c r="H281" s="401"/>
      <c r="I281" s="401"/>
      <c r="J281" s="401"/>
      <c r="K281" s="401"/>
      <c r="L281" s="401"/>
      <c r="M281" s="401"/>
      <c r="N281" s="392"/>
      <c r="O281" s="392"/>
      <c r="P281" s="392"/>
      <c r="Q281" s="392"/>
      <c r="R281" s="373">
        <f t="shared" si="332"/>
        <v>0</v>
      </c>
      <c r="S281" s="327"/>
      <c r="T281" s="392">
        <f t="shared" si="320"/>
        <v>0</v>
      </c>
      <c r="U281" s="392">
        <f t="shared" si="321"/>
        <v>0</v>
      </c>
      <c r="V281" s="392">
        <f t="shared" si="322"/>
        <v>0</v>
      </c>
      <c r="W281" s="392">
        <f t="shared" si="323"/>
        <v>0</v>
      </c>
      <c r="X281" s="392">
        <f t="shared" si="324"/>
        <v>0</v>
      </c>
      <c r="Y281" s="392">
        <f t="shared" si="325"/>
        <v>0</v>
      </c>
      <c r="Z281" s="392">
        <f t="shared" si="326"/>
        <v>0</v>
      </c>
      <c r="AA281" s="392">
        <f t="shared" si="327"/>
        <v>0</v>
      </c>
      <c r="AB281" s="392">
        <f t="shared" si="328"/>
        <v>0</v>
      </c>
      <c r="AC281" s="392">
        <f t="shared" si="329"/>
        <v>0</v>
      </c>
      <c r="AD281" s="392">
        <f t="shared" si="330"/>
        <v>0</v>
      </c>
      <c r="AE281" s="392">
        <f t="shared" si="331"/>
        <v>0</v>
      </c>
      <c r="AF281" s="373">
        <f t="shared" si="333"/>
        <v>0</v>
      </c>
    </row>
    <row r="282" spans="1:32">
      <c r="A282" s="396" t="s">
        <v>212</v>
      </c>
      <c r="B282" s="395"/>
      <c r="C282" s="395"/>
      <c r="D282" s="395"/>
      <c r="E282" s="361"/>
      <c r="F282" s="392"/>
      <c r="G282" s="392"/>
      <c r="H282" s="401"/>
      <c r="I282" s="401"/>
      <c r="J282" s="401"/>
      <c r="K282" s="401"/>
      <c r="L282" s="401"/>
      <c r="M282" s="401"/>
      <c r="N282" s="392"/>
      <c r="O282" s="392"/>
      <c r="P282" s="392"/>
      <c r="Q282" s="392"/>
      <c r="R282" s="373">
        <f t="shared" si="332"/>
        <v>0</v>
      </c>
      <c r="S282" s="327"/>
      <c r="T282" s="392">
        <f t="shared" si="320"/>
        <v>0</v>
      </c>
      <c r="U282" s="392">
        <f t="shared" si="321"/>
        <v>0</v>
      </c>
      <c r="V282" s="392">
        <f t="shared" si="322"/>
        <v>0</v>
      </c>
      <c r="W282" s="392">
        <f t="shared" si="323"/>
        <v>0</v>
      </c>
      <c r="X282" s="392">
        <f t="shared" si="324"/>
        <v>0</v>
      </c>
      <c r="Y282" s="392">
        <f t="shared" si="325"/>
        <v>0</v>
      </c>
      <c r="Z282" s="392">
        <f t="shared" si="326"/>
        <v>0</v>
      </c>
      <c r="AA282" s="392">
        <f t="shared" si="327"/>
        <v>0</v>
      </c>
      <c r="AB282" s="392">
        <f t="shared" si="328"/>
        <v>0</v>
      </c>
      <c r="AC282" s="392">
        <f t="shared" si="329"/>
        <v>0</v>
      </c>
      <c r="AD282" s="392">
        <f t="shared" si="330"/>
        <v>0</v>
      </c>
      <c r="AE282" s="392">
        <f t="shared" si="331"/>
        <v>0</v>
      </c>
      <c r="AF282" s="373">
        <f t="shared" si="333"/>
        <v>0</v>
      </c>
    </row>
    <row r="283" spans="1:32">
      <c r="A283" s="396" t="s">
        <v>213</v>
      </c>
      <c r="B283" s="395"/>
      <c r="C283" s="395"/>
      <c r="D283" s="395"/>
      <c r="E283" s="361"/>
      <c r="F283" s="392"/>
      <c r="G283" s="392"/>
      <c r="H283" s="401"/>
      <c r="I283" s="401"/>
      <c r="J283" s="401"/>
      <c r="K283" s="401"/>
      <c r="L283" s="401"/>
      <c r="M283" s="401"/>
      <c r="N283" s="392"/>
      <c r="O283" s="392"/>
      <c r="P283" s="392"/>
      <c r="Q283" s="392"/>
      <c r="R283" s="373">
        <f t="shared" si="332"/>
        <v>0</v>
      </c>
      <c r="S283" s="327"/>
      <c r="T283" s="392">
        <f t="shared" si="320"/>
        <v>0</v>
      </c>
      <c r="U283" s="392">
        <f t="shared" si="321"/>
        <v>0</v>
      </c>
      <c r="V283" s="392">
        <f t="shared" si="322"/>
        <v>0</v>
      </c>
      <c r="W283" s="392">
        <f t="shared" si="323"/>
        <v>0</v>
      </c>
      <c r="X283" s="392">
        <f t="shared" si="324"/>
        <v>0</v>
      </c>
      <c r="Y283" s="392">
        <f t="shared" si="325"/>
        <v>0</v>
      </c>
      <c r="Z283" s="392">
        <f t="shared" si="326"/>
        <v>0</v>
      </c>
      <c r="AA283" s="392">
        <f t="shared" si="327"/>
        <v>0</v>
      </c>
      <c r="AB283" s="392">
        <f t="shared" si="328"/>
        <v>0</v>
      </c>
      <c r="AC283" s="392">
        <f t="shared" si="329"/>
        <v>0</v>
      </c>
      <c r="AD283" s="392">
        <f t="shared" si="330"/>
        <v>0</v>
      </c>
      <c r="AE283" s="392">
        <f t="shared" si="331"/>
        <v>0</v>
      </c>
      <c r="AF283" s="373">
        <f t="shared" si="333"/>
        <v>0</v>
      </c>
    </row>
    <row r="284" spans="1:32">
      <c r="A284" s="396" t="s">
        <v>402</v>
      </c>
      <c r="B284" s="395"/>
      <c r="C284" s="395"/>
      <c r="D284" s="395"/>
      <c r="E284" s="361"/>
      <c r="F284" s="392"/>
      <c r="G284" s="392"/>
      <c r="H284" s="401"/>
      <c r="I284" s="401"/>
      <c r="J284" s="401"/>
      <c r="K284" s="401"/>
      <c r="L284" s="401"/>
      <c r="M284" s="401"/>
      <c r="N284" s="392"/>
      <c r="O284" s="392"/>
      <c r="P284" s="392"/>
      <c r="Q284" s="392"/>
      <c r="R284" s="373">
        <f t="shared" si="332"/>
        <v>0</v>
      </c>
      <c r="S284" s="327"/>
      <c r="T284" s="392">
        <f t="shared" si="320"/>
        <v>0</v>
      </c>
      <c r="U284" s="392">
        <f t="shared" si="321"/>
        <v>0</v>
      </c>
      <c r="V284" s="392">
        <f t="shared" si="322"/>
        <v>0</v>
      </c>
      <c r="W284" s="392">
        <f t="shared" si="323"/>
        <v>0</v>
      </c>
      <c r="X284" s="392">
        <f t="shared" si="324"/>
        <v>0</v>
      </c>
      <c r="Y284" s="392">
        <f t="shared" si="325"/>
        <v>0</v>
      </c>
      <c r="Z284" s="392">
        <f t="shared" si="326"/>
        <v>0</v>
      </c>
      <c r="AA284" s="392">
        <f t="shared" si="327"/>
        <v>0</v>
      </c>
      <c r="AB284" s="392">
        <f t="shared" si="328"/>
        <v>0</v>
      </c>
      <c r="AC284" s="392">
        <f t="shared" si="329"/>
        <v>0</v>
      </c>
      <c r="AD284" s="392">
        <f t="shared" si="330"/>
        <v>0</v>
      </c>
      <c r="AE284" s="392">
        <f t="shared" si="331"/>
        <v>0</v>
      </c>
      <c r="AF284" s="373">
        <f t="shared" si="333"/>
        <v>0</v>
      </c>
    </row>
    <row r="285" spans="1:32">
      <c r="A285" s="394" t="s">
        <v>214</v>
      </c>
      <c r="B285" s="395"/>
      <c r="C285" s="395"/>
      <c r="D285" s="395"/>
      <c r="E285" s="361"/>
      <c r="F285" s="392"/>
      <c r="G285" s="392"/>
      <c r="H285" s="401"/>
      <c r="I285" s="401"/>
      <c r="J285" s="401"/>
      <c r="K285" s="401"/>
      <c r="L285" s="401"/>
      <c r="M285" s="401"/>
      <c r="N285" s="392"/>
      <c r="O285" s="392"/>
      <c r="P285" s="392"/>
      <c r="Q285" s="392"/>
      <c r="R285" s="373">
        <f t="shared" si="332"/>
        <v>0</v>
      </c>
      <c r="S285" s="327"/>
      <c r="T285" s="392">
        <f t="shared" si="320"/>
        <v>0</v>
      </c>
      <c r="U285" s="392">
        <f t="shared" si="321"/>
        <v>0</v>
      </c>
      <c r="V285" s="392">
        <f t="shared" si="322"/>
        <v>0</v>
      </c>
      <c r="W285" s="392">
        <f t="shared" si="323"/>
        <v>0</v>
      </c>
      <c r="X285" s="392">
        <f t="shared" si="324"/>
        <v>0</v>
      </c>
      <c r="Y285" s="392">
        <f t="shared" si="325"/>
        <v>0</v>
      </c>
      <c r="Z285" s="392">
        <f t="shared" si="326"/>
        <v>0</v>
      </c>
      <c r="AA285" s="392">
        <f t="shared" si="327"/>
        <v>0</v>
      </c>
      <c r="AB285" s="392">
        <f t="shared" si="328"/>
        <v>0</v>
      </c>
      <c r="AC285" s="392">
        <f t="shared" si="329"/>
        <v>0</v>
      </c>
      <c r="AD285" s="392">
        <f t="shared" si="330"/>
        <v>0</v>
      </c>
      <c r="AE285" s="392">
        <f t="shared" si="331"/>
        <v>0</v>
      </c>
      <c r="AF285" s="373">
        <f t="shared" si="333"/>
        <v>0</v>
      </c>
    </row>
    <row r="286" spans="1:32">
      <c r="A286" s="328" t="s">
        <v>215</v>
      </c>
      <c r="B286" s="395"/>
      <c r="C286" s="395"/>
      <c r="D286" s="395"/>
      <c r="E286" s="361"/>
      <c r="F286" s="392"/>
      <c r="G286" s="392"/>
      <c r="H286" s="401"/>
      <c r="I286" s="401"/>
      <c r="J286" s="401"/>
      <c r="K286" s="401"/>
      <c r="L286" s="401"/>
      <c r="M286" s="401"/>
      <c r="N286" s="392"/>
      <c r="O286" s="392"/>
      <c r="P286" s="392"/>
      <c r="Q286" s="392"/>
      <c r="R286" s="373">
        <f t="shared" si="332"/>
        <v>0</v>
      </c>
      <c r="S286" s="327"/>
      <c r="T286" s="392">
        <f t="shared" si="320"/>
        <v>0</v>
      </c>
      <c r="U286" s="392">
        <f t="shared" si="321"/>
        <v>0</v>
      </c>
      <c r="V286" s="392">
        <f t="shared" si="322"/>
        <v>0</v>
      </c>
      <c r="W286" s="392">
        <f t="shared" si="323"/>
        <v>0</v>
      </c>
      <c r="X286" s="392">
        <f t="shared" si="324"/>
        <v>0</v>
      </c>
      <c r="Y286" s="392">
        <f t="shared" si="325"/>
        <v>0</v>
      </c>
      <c r="Z286" s="392">
        <f t="shared" si="326"/>
        <v>0</v>
      </c>
      <c r="AA286" s="392">
        <f t="shared" si="327"/>
        <v>0</v>
      </c>
      <c r="AB286" s="392">
        <f t="shared" si="328"/>
        <v>0</v>
      </c>
      <c r="AC286" s="392">
        <f t="shared" si="329"/>
        <v>0</v>
      </c>
      <c r="AD286" s="392">
        <f t="shared" si="330"/>
        <v>0</v>
      </c>
      <c r="AE286" s="392">
        <f t="shared" si="331"/>
        <v>0</v>
      </c>
      <c r="AF286" s="373">
        <f t="shared" si="333"/>
        <v>0</v>
      </c>
    </row>
    <row r="287" spans="1:32">
      <c r="A287" s="394" t="s">
        <v>216</v>
      </c>
      <c r="B287" s="395"/>
      <c r="C287" s="395"/>
      <c r="D287" s="395"/>
      <c r="E287" s="361"/>
      <c r="F287" s="392"/>
      <c r="G287" s="392"/>
      <c r="H287" s="401"/>
      <c r="I287" s="401"/>
      <c r="J287" s="401"/>
      <c r="K287" s="401"/>
      <c r="L287" s="401"/>
      <c r="M287" s="401"/>
      <c r="N287" s="392"/>
      <c r="O287" s="392"/>
      <c r="P287" s="392"/>
      <c r="Q287" s="392"/>
      <c r="R287" s="373">
        <f t="shared" si="332"/>
        <v>0</v>
      </c>
      <c r="S287" s="327"/>
      <c r="T287" s="392">
        <f t="shared" si="320"/>
        <v>0</v>
      </c>
      <c r="U287" s="392">
        <f t="shared" si="321"/>
        <v>0</v>
      </c>
      <c r="V287" s="392">
        <f t="shared" si="322"/>
        <v>0</v>
      </c>
      <c r="W287" s="392">
        <f t="shared" si="323"/>
        <v>0</v>
      </c>
      <c r="X287" s="392">
        <f t="shared" si="324"/>
        <v>0</v>
      </c>
      <c r="Y287" s="392">
        <f t="shared" si="325"/>
        <v>0</v>
      </c>
      <c r="Z287" s="392">
        <f t="shared" si="326"/>
        <v>0</v>
      </c>
      <c r="AA287" s="392">
        <f t="shared" si="327"/>
        <v>0</v>
      </c>
      <c r="AB287" s="392">
        <f t="shared" si="328"/>
        <v>0</v>
      </c>
      <c r="AC287" s="392">
        <f t="shared" si="329"/>
        <v>0</v>
      </c>
      <c r="AD287" s="392">
        <f t="shared" si="330"/>
        <v>0</v>
      </c>
      <c r="AE287" s="392">
        <f t="shared" si="331"/>
        <v>0</v>
      </c>
      <c r="AF287" s="373">
        <f t="shared" si="333"/>
        <v>0</v>
      </c>
    </row>
    <row r="288" spans="1:32">
      <c r="A288" s="406"/>
      <c r="B288" s="395"/>
      <c r="C288" s="395"/>
      <c r="D288" s="395"/>
      <c r="E288" s="361"/>
      <c r="F288" s="392"/>
      <c r="G288" s="392"/>
      <c r="H288" s="401"/>
      <c r="I288" s="401"/>
      <c r="J288" s="401"/>
      <c r="K288" s="401"/>
      <c r="L288" s="401"/>
      <c r="M288" s="401"/>
      <c r="N288" s="392"/>
      <c r="O288" s="392"/>
      <c r="P288" s="392"/>
      <c r="Q288" s="392"/>
      <c r="R288" s="373">
        <f t="shared" si="332"/>
        <v>0</v>
      </c>
      <c r="S288" s="327"/>
      <c r="T288" s="392">
        <f t="shared" si="320"/>
        <v>0</v>
      </c>
      <c r="U288" s="392">
        <f t="shared" si="321"/>
        <v>0</v>
      </c>
      <c r="V288" s="392">
        <f t="shared" si="322"/>
        <v>0</v>
      </c>
      <c r="W288" s="392">
        <f t="shared" si="323"/>
        <v>0</v>
      </c>
      <c r="X288" s="392">
        <f t="shared" si="324"/>
        <v>0</v>
      </c>
      <c r="Y288" s="392">
        <f t="shared" si="325"/>
        <v>0</v>
      </c>
      <c r="Z288" s="392">
        <f t="shared" si="326"/>
        <v>0</v>
      </c>
      <c r="AA288" s="392">
        <f t="shared" si="327"/>
        <v>0</v>
      </c>
      <c r="AB288" s="392">
        <f t="shared" si="328"/>
        <v>0</v>
      </c>
      <c r="AC288" s="392">
        <f t="shared" si="329"/>
        <v>0</v>
      </c>
      <c r="AD288" s="392">
        <f t="shared" si="330"/>
        <v>0</v>
      </c>
      <c r="AE288" s="392">
        <f t="shared" si="331"/>
        <v>0</v>
      </c>
      <c r="AF288" s="373">
        <f t="shared" si="333"/>
        <v>0</v>
      </c>
    </row>
    <row r="289" spans="1:32">
      <c r="A289" s="406"/>
      <c r="B289" s="395"/>
      <c r="C289" s="395"/>
      <c r="D289" s="395"/>
      <c r="E289" s="361"/>
      <c r="F289" s="392"/>
      <c r="G289" s="392"/>
      <c r="H289" s="401"/>
      <c r="I289" s="401"/>
      <c r="J289" s="401"/>
      <c r="K289" s="401"/>
      <c r="L289" s="401"/>
      <c r="M289" s="401"/>
      <c r="N289" s="392"/>
      <c r="O289" s="392"/>
      <c r="P289" s="392"/>
      <c r="Q289" s="392"/>
      <c r="R289" s="373">
        <f t="shared" si="332"/>
        <v>0</v>
      </c>
      <c r="S289" s="327"/>
      <c r="T289" s="392">
        <f t="shared" si="320"/>
        <v>0</v>
      </c>
      <c r="U289" s="392">
        <f t="shared" si="321"/>
        <v>0</v>
      </c>
      <c r="V289" s="392">
        <f t="shared" si="322"/>
        <v>0</v>
      </c>
      <c r="W289" s="392">
        <f t="shared" si="323"/>
        <v>0</v>
      </c>
      <c r="X289" s="392">
        <f t="shared" si="324"/>
        <v>0</v>
      </c>
      <c r="Y289" s="392">
        <f t="shared" si="325"/>
        <v>0</v>
      </c>
      <c r="Z289" s="392">
        <f t="shared" si="326"/>
        <v>0</v>
      </c>
      <c r="AA289" s="392">
        <f t="shared" si="327"/>
        <v>0</v>
      </c>
      <c r="AB289" s="392">
        <f t="shared" si="328"/>
        <v>0</v>
      </c>
      <c r="AC289" s="392">
        <f t="shared" si="329"/>
        <v>0</v>
      </c>
      <c r="AD289" s="392">
        <f t="shared" si="330"/>
        <v>0</v>
      </c>
      <c r="AE289" s="392">
        <f t="shared" si="331"/>
        <v>0</v>
      </c>
      <c r="AF289" s="373">
        <f t="shared" si="333"/>
        <v>0</v>
      </c>
    </row>
    <row r="290" spans="1:32">
      <c r="A290" s="394"/>
      <c r="B290" s="395"/>
      <c r="C290" s="395"/>
      <c r="D290" s="395"/>
      <c r="E290" s="361"/>
      <c r="F290" s="398"/>
      <c r="G290" s="398"/>
      <c r="H290" s="403"/>
      <c r="I290" s="403"/>
      <c r="J290" s="403"/>
      <c r="K290" s="403"/>
      <c r="L290" s="403"/>
      <c r="M290" s="403"/>
      <c r="N290" s="398"/>
      <c r="O290" s="398"/>
      <c r="P290" s="398"/>
      <c r="Q290" s="398"/>
      <c r="R290" s="399"/>
      <c r="S290" s="327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  <c r="AE290" s="398"/>
      <c r="AF290" s="399"/>
    </row>
    <row r="291" spans="1:32">
      <c r="A291" s="394" t="s">
        <v>201</v>
      </c>
      <c r="B291" s="395"/>
      <c r="C291" s="394"/>
      <c r="D291" s="394"/>
      <c r="E291" s="361"/>
      <c r="F291" s="392">
        <f t="shared" ref="F291:R291" si="334">SUM(F277:F290)</f>
        <v>0</v>
      </c>
      <c r="G291" s="392">
        <f t="shared" si="334"/>
        <v>0</v>
      </c>
      <c r="H291" s="401">
        <f t="shared" si="334"/>
        <v>0</v>
      </c>
      <c r="I291" s="401">
        <f t="shared" si="334"/>
        <v>0</v>
      </c>
      <c r="J291" s="401">
        <f t="shared" si="334"/>
        <v>0</v>
      </c>
      <c r="K291" s="401">
        <f t="shared" si="334"/>
        <v>0</v>
      </c>
      <c r="L291" s="401">
        <f t="shared" si="334"/>
        <v>0</v>
      </c>
      <c r="M291" s="401">
        <f t="shared" si="334"/>
        <v>0</v>
      </c>
      <c r="N291" s="392">
        <f t="shared" si="334"/>
        <v>0</v>
      </c>
      <c r="O291" s="392">
        <f t="shared" si="334"/>
        <v>0</v>
      </c>
      <c r="P291" s="392">
        <f t="shared" si="334"/>
        <v>0</v>
      </c>
      <c r="Q291" s="392">
        <f t="shared" si="334"/>
        <v>0</v>
      </c>
      <c r="R291" s="400">
        <f t="shared" si="334"/>
        <v>0</v>
      </c>
      <c r="S291" s="327"/>
      <c r="T291" s="392">
        <f t="shared" ref="T291:AF291" si="335">SUM(T277:T290)</f>
        <v>0</v>
      </c>
      <c r="U291" s="392">
        <f t="shared" si="335"/>
        <v>0</v>
      </c>
      <c r="V291" s="392">
        <f t="shared" si="335"/>
        <v>0</v>
      </c>
      <c r="W291" s="392">
        <f t="shared" si="335"/>
        <v>0</v>
      </c>
      <c r="X291" s="392">
        <f t="shared" si="335"/>
        <v>0</v>
      </c>
      <c r="Y291" s="392">
        <f t="shared" si="335"/>
        <v>0</v>
      </c>
      <c r="Z291" s="392">
        <f t="shared" si="335"/>
        <v>0</v>
      </c>
      <c r="AA291" s="392">
        <f t="shared" si="335"/>
        <v>0</v>
      </c>
      <c r="AB291" s="392">
        <f t="shared" si="335"/>
        <v>0</v>
      </c>
      <c r="AC291" s="392">
        <f t="shared" si="335"/>
        <v>0</v>
      </c>
      <c r="AD291" s="392">
        <f t="shared" si="335"/>
        <v>0</v>
      </c>
      <c r="AE291" s="392">
        <f t="shared" si="335"/>
        <v>0</v>
      </c>
      <c r="AF291" s="400">
        <f t="shared" si="335"/>
        <v>0</v>
      </c>
    </row>
    <row r="292" spans="1:32">
      <c r="A292" s="394"/>
      <c r="B292" s="395"/>
      <c r="C292" s="394"/>
      <c r="D292" s="394"/>
      <c r="E292" s="361"/>
      <c r="F292" s="392"/>
      <c r="G292" s="392"/>
      <c r="H292" s="401"/>
      <c r="I292" s="401"/>
      <c r="J292" s="401"/>
      <c r="K292" s="401"/>
      <c r="L292" s="402"/>
      <c r="M292" s="402"/>
      <c r="N292" s="393"/>
      <c r="O292" s="393"/>
      <c r="P292" s="393"/>
      <c r="Q292" s="393"/>
      <c r="R292" s="373"/>
      <c r="S292" s="327"/>
      <c r="T292" s="392"/>
      <c r="U292" s="392"/>
      <c r="V292" s="392"/>
      <c r="W292" s="392"/>
      <c r="X292" s="392"/>
      <c r="Y292" s="392"/>
      <c r="Z292" s="393"/>
      <c r="AA292" s="393"/>
      <c r="AB292" s="393"/>
      <c r="AC292" s="393"/>
      <c r="AD292" s="393"/>
      <c r="AE292" s="393"/>
      <c r="AF292" s="373"/>
    </row>
    <row r="293" spans="1:32">
      <c r="A293" s="390" t="s">
        <v>217</v>
      </c>
      <c r="B293" s="395"/>
      <c r="C293" s="407"/>
      <c r="D293" s="407"/>
      <c r="E293" s="361"/>
      <c r="F293" s="392"/>
      <c r="G293" s="392"/>
      <c r="H293" s="401"/>
      <c r="I293" s="401"/>
      <c r="J293" s="392">
        <v>1</v>
      </c>
      <c r="K293" s="401"/>
      <c r="L293" s="402"/>
      <c r="M293" s="402"/>
      <c r="N293" s="393"/>
      <c r="O293" s="393"/>
      <c r="P293" s="393"/>
      <c r="Q293" s="393"/>
      <c r="R293" s="373"/>
      <c r="S293" s="327"/>
      <c r="T293" s="392"/>
      <c r="U293" s="392"/>
      <c r="V293" s="392"/>
      <c r="W293" s="392"/>
      <c r="X293" s="392"/>
      <c r="Y293" s="392"/>
      <c r="Z293" s="393"/>
      <c r="AA293" s="393"/>
      <c r="AB293" s="393"/>
      <c r="AC293" s="393"/>
      <c r="AD293" s="393"/>
      <c r="AE293" s="393"/>
      <c r="AF293" s="373"/>
    </row>
    <row r="294" spans="1:32">
      <c r="A294" s="394" t="s">
        <v>207</v>
      </c>
      <c r="B294" s="395"/>
      <c r="C294" s="394"/>
      <c r="D294" s="394"/>
      <c r="E294" s="361"/>
      <c r="F294" s="392"/>
      <c r="G294" s="392"/>
      <c r="H294" s="401"/>
      <c r="I294" s="401"/>
      <c r="J294" s="392"/>
      <c r="K294" s="401"/>
      <c r="L294" s="401"/>
      <c r="M294" s="401"/>
      <c r="N294" s="392"/>
      <c r="O294" s="392"/>
      <c r="P294" s="392"/>
      <c r="Q294" s="392"/>
      <c r="R294" s="373">
        <f>SUM(F294:Q294)</f>
        <v>0</v>
      </c>
      <c r="S294" s="327"/>
      <c r="T294" s="392">
        <f t="shared" ref="T294:T306" si="336">+E294*(1+$F$96)</f>
        <v>0</v>
      </c>
      <c r="U294" s="392">
        <f t="shared" ref="U294:U306" si="337">+F294*(1+$F$96)</f>
        <v>0</v>
      </c>
      <c r="V294" s="392">
        <f t="shared" ref="V294:V306" si="338">+G294*(1+$F$96)</f>
        <v>0</v>
      </c>
      <c r="W294" s="392">
        <f t="shared" ref="W294:W306" si="339">+H294*(1+$F$96)</f>
        <v>0</v>
      </c>
      <c r="X294" s="392">
        <f t="shared" ref="X294:X306" si="340">+I294*(1+$F$96)</f>
        <v>0</v>
      </c>
      <c r="Y294" s="392">
        <f t="shared" ref="Y294:Y304" si="341">+J294*(1+$F$96)</f>
        <v>0</v>
      </c>
      <c r="Z294" s="392">
        <f t="shared" ref="Z294:Z304" si="342">+K294*(1+$F$96)</f>
        <v>0</v>
      </c>
      <c r="AA294" s="392">
        <f t="shared" ref="AA294:AA306" si="343">+L294*(1+$F$96)</f>
        <v>0</v>
      </c>
      <c r="AB294" s="392">
        <f t="shared" ref="AB294:AB306" si="344">+M294*(1+$F$96)</f>
        <v>0</v>
      </c>
      <c r="AC294" s="392">
        <f t="shared" ref="AC294:AC306" si="345">+N294*(1+$F$96)</f>
        <v>0</v>
      </c>
      <c r="AD294" s="392">
        <f t="shared" ref="AD294:AD306" si="346">+O294*(1+$F$96)</f>
        <v>0</v>
      </c>
      <c r="AE294" s="392">
        <f t="shared" ref="AE294:AE306" si="347">+P294*(1+$F$96)</f>
        <v>0</v>
      </c>
      <c r="AF294" s="373">
        <f>SUM(T294:AE294)</f>
        <v>0</v>
      </c>
    </row>
    <row r="295" spans="1:32">
      <c r="A295" s="394" t="s">
        <v>208</v>
      </c>
      <c r="B295" s="395"/>
      <c r="C295" s="394"/>
      <c r="D295" s="394"/>
      <c r="E295" s="361"/>
      <c r="F295" s="392"/>
      <c r="G295" s="392"/>
      <c r="H295" s="401"/>
      <c r="I295" s="401"/>
      <c r="J295" s="392"/>
      <c r="K295" s="401"/>
      <c r="L295" s="401"/>
      <c r="M295" s="401"/>
      <c r="N295" s="392"/>
      <c r="O295" s="392"/>
      <c r="P295" s="392"/>
      <c r="Q295" s="392"/>
      <c r="R295" s="373">
        <f t="shared" ref="R295:R306" si="348">SUM(F295:Q295)</f>
        <v>0</v>
      </c>
      <c r="S295" s="327"/>
      <c r="T295" s="392">
        <f t="shared" si="336"/>
        <v>0</v>
      </c>
      <c r="U295" s="392">
        <f t="shared" si="337"/>
        <v>0</v>
      </c>
      <c r="V295" s="392">
        <f t="shared" si="338"/>
        <v>0</v>
      </c>
      <c r="W295" s="392">
        <f t="shared" si="339"/>
        <v>0</v>
      </c>
      <c r="X295" s="392">
        <f t="shared" si="340"/>
        <v>0</v>
      </c>
      <c r="Y295" s="392">
        <f t="shared" si="341"/>
        <v>0</v>
      </c>
      <c r="Z295" s="392">
        <f t="shared" si="342"/>
        <v>0</v>
      </c>
      <c r="AA295" s="392">
        <f t="shared" si="343"/>
        <v>0</v>
      </c>
      <c r="AB295" s="392">
        <f t="shared" si="344"/>
        <v>0</v>
      </c>
      <c r="AC295" s="392">
        <f t="shared" si="345"/>
        <v>0</v>
      </c>
      <c r="AD295" s="392">
        <f t="shared" si="346"/>
        <v>0</v>
      </c>
      <c r="AE295" s="392">
        <f t="shared" si="347"/>
        <v>0</v>
      </c>
      <c r="AF295" s="373">
        <f t="shared" ref="AF295:AF306" si="349">SUM(T295:AE295)</f>
        <v>0</v>
      </c>
    </row>
    <row r="296" spans="1:32">
      <c r="A296" s="394" t="s">
        <v>209</v>
      </c>
      <c r="B296" s="395"/>
      <c r="C296" s="394"/>
      <c r="D296" s="394"/>
      <c r="E296" s="361"/>
      <c r="F296" s="392"/>
      <c r="G296" s="392"/>
      <c r="H296" s="401"/>
      <c r="I296" s="401"/>
      <c r="J296" s="392"/>
      <c r="K296" s="401"/>
      <c r="L296" s="401"/>
      <c r="M296" s="401"/>
      <c r="N296" s="392"/>
      <c r="O296" s="392"/>
      <c r="P296" s="392"/>
      <c r="Q296" s="392"/>
      <c r="R296" s="373">
        <f t="shared" si="348"/>
        <v>0</v>
      </c>
      <c r="S296" s="327"/>
      <c r="T296" s="392">
        <f t="shared" si="336"/>
        <v>0</v>
      </c>
      <c r="U296" s="392">
        <f t="shared" si="337"/>
        <v>0</v>
      </c>
      <c r="V296" s="392">
        <f t="shared" si="338"/>
        <v>0</v>
      </c>
      <c r="W296" s="392">
        <f t="shared" si="339"/>
        <v>0</v>
      </c>
      <c r="X296" s="392">
        <f t="shared" si="340"/>
        <v>0</v>
      </c>
      <c r="Y296" s="392">
        <f t="shared" si="341"/>
        <v>0</v>
      </c>
      <c r="Z296" s="392">
        <f t="shared" si="342"/>
        <v>0</v>
      </c>
      <c r="AA296" s="392">
        <f t="shared" si="343"/>
        <v>0</v>
      </c>
      <c r="AB296" s="392">
        <f t="shared" si="344"/>
        <v>0</v>
      </c>
      <c r="AC296" s="392">
        <f t="shared" si="345"/>
        <v>0</v>
      </c>
      <c r="AD296" s="392">
        <f t="shared" si="346"/>
        <v>0</v>
      </c>
      <c r="AE296" s="392">
        <f t="shared" si="347"/>
        <v>0</v>
      </c>
      <c r="AF296" s="373">
        <f t="shared" si="349"/>
        <v>0</v>
      </c>
    </row>
    <row r="297" spans="1:32">
      <c r="A297" s="328" t="s">
        <v>210</v>
      </c>
      <c r="B297" s="395"/>
      <c r="C297" s="394"/>
      <c r="D297" s="394"/>
      <c r="E297" s="361"/>
      <c r="F297" s="392"/>
      <c r="G297" s="392"/>
      <c r="H297" s="401"/>
      <c r="I297" s="401"/>
      <c r="J297" s="392"/>
      <c r="K297" s="401"/>
      <c r="L297" s="401"/>
      <c r="M297" s="401"/>
      <c r="N297" s="392"/>
      <c r="O297" s="392"/>
      <c r="P297" s="392"/>
      <c r="Q297" s="392"/>
      <c r="R297" s="373">
        <f t="shared" si="348"/>
        <v>0</v>
      </c>
      <c r="S297" s="327"/>
      <c r="T297" s="392">
        <f t="shared" si="336"/>
        <v>0</v>
      </c>
      <c r="U297" s="392">
        <f t="shared" si="337"/>
        <v>0</v>
      </c>
      <c r="V297" s="392">
        <f t="shared" si="338"/>
        <v>0</v>
      </c>
      <c r="W297" s="392">
        <f t="shared" si="339"/>
        <v>0</v>
      </c>
      <c r="X297" s="392">
        <f t="shared" si="340"/>
        <v>0</v>
      </c>
      <c r="Y297" s="392">
        <f t="shared" si="341"/>
        <v>0</v>
      </c>
      <c r="Z297" s="392">
        <f t="shared" si="342"/>
        <v>0</v>
      </c>
      <c r="AA297" s="392">
        <f t="shared" si="343"/>
        <v>0</v>
      </c>
      <c r="AB297" s="392">
        <f t="shared" si="344"/>
        <v>0</v>
      </c>
      <c r="AC297" s="392">
        <f t="shared" si="345"/>
        <v>0</v>
      </c>
      <c r="AD297" s="392">
        <f t="shared" si="346"/>
        <v>0</v>
      </c>
      <c r="AE297" s="392">
        <f t="shared" si="347"/>
        <v>0</v>
      </c>
      <c r="AF297" s="373">
        <f t="shared" si="349"/>
        <v>0</v>
      </c>
    </row>
    <row r="298" spans="1:32">
      <c r="A298" s="396" t="s">
        <v>211</v>
      </c>
      <c r="B298" s="395"/>
      <c r="C298" s="394"/>
      <c r="D298" s="394"/>
      <c r="E298" s="361"/>
      <c r="F298" s="392"/>
      <c r="G298" s="392"/>
      <c r="H298" s="401"/>
      <c r="I298" s="401"/>
      <c r="J298" s="392">
        <f>+$B$247*J$293</f>
        <v>0</v>
      </c>
      <c r="K298" s="401"/>
      <c r="L298" s="401"/>
      <c r="M298" s="401"/>
      <c r="N298" s="392"/>
      <c r="O298" s="392"/>
      <c r="P298" s="392"/>
      <c r="Q298" s="392"/>
      <c r="R298" s="373">
        <f t="shared" si="348"/>
        <v>0</v>
      </c>
      <c r="S298" s="327"/>
      <c r="T298" s="392">
        <f t="shared" si="336"/>
        <v>0</v>
      </c>
      <c r="U298" s="392">
        <f t="shared" si="337"/>
        <v>0</v>
      </c>
      <c r="V298" s="392">
        <f t="shared" si="338"/>
        <v>0</v>
      </c>
      <c r="W298" s="392">
        <f t="shared" si="339"/>
        <v>0</v>
      </c>
      <c r="X298" s="392">
        <f t="shared" si="340"/>
        <v>0</v>
      </c>
      <c r="Y298" s="392">
        <f t="shared" si="341"/>
        <v>0</v>
      </c>
      <c r="Z298" s="392">
        <f t="shared" si="342"/>
        <v>0</v>
      </c>
      <c r="AA298" s="392">
        <f t="shared" si="343"/>
        <v>0</v>
      </c>
      <c r="AB298" s="392">
        <f t="shared" si="344"/>
        <v>0</v>
      </c>
      <c r="AC298" s="392">
        <f t="shared" si="345"/>
        <v>0</v>
      </c>
      <c r="AD298" s="392">
        <f t="shared" si="346"/>
        <v>0</v>
      </c>
      <c r="AE298" s="392">
        <f t="shared" si="347"/>
        <v>0</v>
      </c>
      <c r="AF298" s="373">
        <f t="shared" si="349"/>
        <v>0</v>
      </c>
    </row>
    <row r="299" spans="1:32">
      <c r="A299" s="396" t="s">
        <v>212</v>
      </c>
      <c r="B299" s="395"/>
      <c r="C299" s="394"/>
      <c r="D299" s="394"/>
      <c r="E299" s="361"/>
      <c r="F299" s="392"/>
      <c r="G299" s="392"/>
      <c r="H299" s="401"/>
      <c r="I299" s="401"/>
      <c r="J299" s="392">
        <f t="shared" ref="J299:J303" si="350">+$B$247*J$293</f>
        <v>0</v>
      </c>
      <c r="K299" s="401"/>
      <c r="L299" s="401"/>
      <c r="M299" s="401"/>
      <c r="N299" s="392"/>
      <c r="O299" s="392"/>
      <c r="P299" s="392"/>
      <c r="Q299" s="392"/>
      <c r="R299" s="373">
        <f t="shared" si="348"/>
        <v>0</v>
      </c>
      <c r="S299" s="327"/>
      <c r="T299" s="392">
        <f t="shared" si="336"/>
        <v>0</v>
      </c>
      <c r="U299" s="392">
        <f t="shared" si="337"/>
        <v>0</v>
      </c>
      <c r="V299" s="392">
        <f t="shared" si="338"/>
        <v>0</v>
      </c>
      <c r="W299" s="392">
        <f t="shared" si="339"/>
        <v>0</v>
      </c>
      <c r="X299" s="392">
        <f t="shared" si="340"/>
        <v>0</v>
      </c>
      <c r="Y299" s="392">
        <f t="shared" si="341"/>
        <v>0</v>
      </c>
      <c r="Z299" s="392">
        <f t="shared" si="342"/>
        <v>0</v>
      </c>
      <c r="AA299" s="392">
        <f t="shared" si="343"/>
        <v>0</v>
      </c>
      <c r="AB299" s="392">
        <f t="shared" si="344"/>
        <v>0</v>
      </c>
      <c r="AC299" s="392">
        <f t="shared" si="345"/>
        <v>0</v>
      </c>
      <c r="AD299" s="392">
        <f t="shared" si="346"/>
        <v>0</v>
      </c>
      <c r="AE299" s="392">
        <f t="shared" si="347"/>
        <v>0</v>
      </c>
      <c r="AF299" s="373">
        <f t="shared" si="349"/>
        <v>0</v>
      </c>
    </row>
    <row r="300" spans="1:32">
      <c r="A300" s="396" t="s">
        <v>213</v>
      </c>
      <c r="B300" s="395"/>
      <c r="C300" s="394"/>
      <c r="D300" s="394"/>
      <c r="E300" s="361"/>
      <c r="F300" s="392"/>
      <c r="G300" s="392"/>
      <c r="H300" s="401"/>
      <c r="I300" s="401"/>
      <c r="J300" s="392">
        <f t="shared" si="350"/>
        <v>0</v>
      </c>
      <c r="K300" s="401"/>
      <c r="L300" s="401"/>
      <c r="M300" s="401"/>
      <c r="N300" s="392"/>
      <c r="O300" s="392"/>
      <c r="P300" s="392"/>
      <c r="Q300" s="392"/>
      <c r="R300" s="373">
        <f t="shared" si="348"/>
        <v>0</v>
      </c>
      <c r="S300" s="327"/>
      <c r="T300" s="392">
        <f t="shared" si="336"/>
        <v>0</v>
      </c>
      <c r="U300" s="392">
        <f t="shared" si="337"/>
        <v>0</v>
      </c>
      <c r="V300" s="392">
        <f t="shared" si="338"/>
        <v>0</v>
      </c>
      <c r="W300" s="392">
        <f t="shared" si="339"/>
        <v>0</v>
      </c>
      <c r="X300" s="392">
        <f t="shared" si="340"/>
        <v>0</v>
      </c>
      <c r="Y300" s="392">
        <f t="shared" si="341"/>
        <v>0</v>
      </c>
      <c r="Z300" s="392">
        <f t="shared" si="342"/>
        <v>0</v>
      </c>
      <c r="AA300" s="392">
        <f t="shared" si="343"/>
        <v>0</v>
      </c>
      <c r="AB300" s="392">
        <f t="shared" si="344"/>
        <v>0</v>
      </c>
      <c r="AC300" s="392">
        <f t="shared" si="345"/>
        <v>0</v>
      </c>
      <c r="AD300" s="392">
        <f t="shared" si="346"/>
        <v>0</v>
      </c>
      <c r="AE300" s="392">
        <f t="shared" si="347"/>
        <v>0</v>
      </c>
      <c r="AF300" s="373">
        <f t="shared" si="349"/>
        <v>0</v>
      </c>
    </row>
    <row r="301" spans="1:32">
      <c r="A301" s="396" t="s">
        <v>402</v>
      </c>
      <c r="B301" s="395"/>
      <c r="C301" s="394"/>
      <c r="D301" s="394"/>
      <c r="E301" s="361"/>
      <c r="F301" s="392"/>
      <c r="G301" s="392"/>
      <c r="H301" s="401"/>
      <c r="I301" s="401"/>
      <c r="J301" s="392">
        <f t="shared" si="350"/>
        <v>0</v>
      </c>
      <c r="K301" s="401"/>
      <c r="L301" s="401"/>
      <c r="M301" s="401"/>
      <c r="N301" s="392"/>
      <c r="O301" s="392"/>
      <c r="P301" s="392"/>
      <c r="Q301" s="392"/>
      <c r="R301" s="373">
        <f t="shared" si="348"/>
        <v>0</v>
      </c>
      <c r="S301" s="327"/>
      <c r="T301" s="392">
        <f t="shared" si="336"/>
        <v>0</v>
      </c>
      <c r="U301" s="392">
        <f t="shared" si="337"/>
        <v>0</v>
      </c>
      <c r="V301" s="392">
        <f t="shared" si="338"/>
        <v>0</v>
      </c>
      <c r="W301" s="392">
        <f t="shared" si="339"/>
        <v>0</v>
      </c>
      <c r="X301" s="392">
        <f t="shared" si="340"/>
        <v>0</v>
      </c>
      <c r="Y301" s="392">
        <f t="shared" si="341"/>
        <v>0</v>
      </c>
      <c r="Z301" s="392">
        <f t="shared" si="342"/>
        <v>0</v>
      </c>
      <c r="AA301" s="392">
        <f t="shared" si="343"/>
        <v>0</v>
      </c>
      <c r="AB301" s="392">
        <f t="shared" si="344"/>
        <v>0</v>
      </c>
      <c r="AC301" s="392">
        <f t="shared" si="345"/>
        <v>0</v>
      </c>
      <c r="AD301" s="392">
        <f t="shared" si="346"/>
        <v>0</v>
      </c>
      <c r="AE301" s="392">
        <f t="shared" si="347"/>
        <v>0</v>
      </c>
      <c r="AF301" s="373">
        <f t="shared" si="349"/>
        <v>0</v>
      </c>
    </row>
    <row r="302" spans="1:32">
      <c r="A302" s="394" t="s">
        <v>214</v>
      </c>
      <c r="B302" s="395"/>
      <c r="C302" s="394"/>
      <c r="D302" s="394"/>
      <c r="E302" s="361"/>
      <c r="F302" s="392"/>
      <c r="G302" s="392"/>
      <c r="H302" s="401"/>
      <c r="I302" s="401"/>
      <c r="J302" s="392">
        <f t="shared" si="350"/>
        <v>0</v>
      </c>
      <c r="K302" s="401"/>
      <c r="L302" s="401"/>
      <c r="M302" s="401"/>
      <c r="N302" s="392"/>
      <c r="O302" s="392"/>
      <c r="P302" s="392"/>
      <c r="Q302" s="392"/>
      <c r="R302" s="373">
        <f t="shared" si="348"/>
        <v>0</v>
      </c>
      <c r="S302" s="327"/>
      <c r="T302" s="392">
        <f t="shared" si="336"/>
        <v>0</v>
      </c>
      <c r="U302" s="392">
        <f t="shared" si="337"/>
        <v>0</v>
      </c>
      <c r="V302" s="392">
        <f t="shared" si="338"/>
        <v>0</v>
      </c>
      <c r="W302" s="392">
        <f t="shared" si="339"/>
        <v>0</v>
      </c>
      <c r="X302" s="392">
        <f t="shared" si="340"/>
        <v>0</v>
      </c>
      <c r="Y302" s="392">
        <f t="shared" si="341"/>
        <v>0</v>
      </c>
      <c r="Z302" s="392">
        <f t="shared" si="342"/>
        <v>0</v>
      </c>
      <c r="AA302" s="392">
        <f t="shared" si="343"/>
        <v>0</v>
      </c>
      <c r="AB302" s="392">
        <f t="shared" si="344"/>
        <v>0</v>
      </c>
      <c r="AC302" s="392">
        <f t="shared" si="345"/>
        <v>0</v>
      </c>
      <c r="AD302" s="392">
        <f t="shared" si="346"/>
        <v>0</v>
      </c>
      <c r="AE302" s="392">
        <f t="shared" si="347"/>
        <v>0</v>
      </c>
      <c r="AF302" s="373">
        <f t="shared" si="349"/>
        <v>0</v>
      </c>
    </row>
    <row r="303" spans="1:32">
      <c r="A303" s="328" t="s">
        <v>215</v>
      </c>
      <c r="B303" s="395"/>
      <c r="C303" s="394"/>
      <c r="D303" s="394"/>
      <c r="E303" s="361"/>
      <c r="F303" s="392"/>
      <c r="G303" s="392"/>
      <c r="H303" s="401"/>
      <c r="I303" s="401"/>
      <c r="J303" s="392">
        <f t="shared" si="350"/>
        <v>0</v>
      </c>
      <c r="K303" s="401"/>
      <c r="L303" s="401"/>
      <c r="M303" s="401"/>
      <c r="N303" s="392"/>
      <c r="O303" s="392"/>
      <c r="P303" s="392"/>
      <c r="Q303" s="392"/>
      <c r="R303" s="373">
        <f t="shared" si="348"/>
        <v>0</v>
      </c>
      <c r="S303" s="327"/>
      <c r="T303" s="392">
        <f t="shared" si="336"/>
        <v>0</v>
      </c>
      <c r="U303" s="392">
        <f t="shared" si="337"/>
        <v>0</v>
      </c>
      <c r="V303" s="392">
        <f t="shared" si="338"/>
        <v>0</v>
      </c>
      <c r="W303" s="392">
        <f t="shared" si="339"/>
        <v>0</v>
      </c>
      <c r="X303" s="392">
        <f t="shared" si="340"/>
        <v>0</v>
      </c>
      <c r="Y303" s="392">
        <f t="shared" si="341"/>
        <v>0</v>
      </c>
      <c r="Z303" s="392">
        <f t="shared" si="342"/>
        <v>0</v>
      </c>
      <c r="AA303" s="392">
        <f t="shared" si="343"/>
        <v>0</v>
      </c>
      <c r="AB303" s="392">
        <f t="shared" si="344"/>
        <v>0</v>
      </c>
      <c r="AC303" s="392">
        <f t="shared" si="345"/>
        <v>0</v>
      </c>
      <c r="AD303" s="392">
        <f t="shared" si="346"/>
        <v>0</v>
      </c>
      <c r="AE303" s="392">
        <f t="shared" si="347"/>
        <v>0</v>
      </c>
      <c r="AF303" s="373">
        <f t="shared" si="349"/>
        <v>0</v>
      </c>
    </row>
    <row r="304" spans="1:32">
      <c r="A304" s="394" t="s">
        <v>216</v>
      </c>
      <c r="B304" s="395"/>
      <c r="C304" s="394"/>
      <c r="D304" s="394"/>
      <c r="E304" s="361"/>
      <c r="F304" s="392"/>
      <c r="G304" s="392"/>
      <c r="H304" s="401"/>
      <c r="I304" s="401"/>
      <c r="J304" s="401"/>
      <c r="K304" s="401"/>
      <c r="L304" s="401"/>
      <c r="M304" s="401"/>
      <c r="N304" s="392"/>
      <c r="O304" s="392"/>
      <c r="P304" s="392"/>
      <c r="Q304" s="392"/>
      <c r="R304" s="373">
        <f t="shared" si="348"/>
        <v>0</v>
      </c>
      <c r="S304" s="327"/>
      <c r="T304" s="392">
        <f t="shared" si="336"/>
        <v>0</v>
      </c>
      <c r="U304" s="392">
        <f t="shared" si="337"/>
        <v>0</v>
      </c>
      <c r="V304" s="392">
        <f t="shared" si="338"/>
        <v>0</v>
      </c>
      <c r="W304" s="392">
        <f t="shared" si="339"/>
        <v>0</v>
      </c>
      <c r="X304" s="392">
        <f t="shared" si="340"/>
        <v>0</v>
      </c>
      <c r="Y304" s="392">
        <f t="shared" si="341"/>
        <v>0</v>
      </c>
      <c r="Z304" s="392">
        <f t="shared" si="342"/>
        <v>0</v>
      </c>
      <c r="AA304" s="392">
        <f t="shared" si="343"/>
        <v>0</v>
      </c>
      <c r="AB304" s="392">
        <f t="shared" si="344"/>
        <v>0</v>
      </c>
      <c r="AC304" s="392">
        <f t="shared" si="345"/>
        <v>0</v>
      </c>
      <c r="AD304" s="392">
        <f t="shared" si="346"/>
        <v>0</v>
      </c>
      <c r="AE304" s="392">
        <f t="shared" si="347"/>
        <v>0</v>
      </c>
      <c r="AF304" s="373">
        <f t="shared" si="349"/>
        <v>0</v>
      </c>
    </row>
    <row r="305" spans="1:32">
      <c r="A305" s="406"/>
      <c r="B305" s="395"/>
      <c r="C305" s="394"/>
      <c r="D305" s="394"/>
      <c r="E305" s="361"/>
      <c r="F305" s="392"/>
      <c r="G305" s="392"/>
      <c r="H305" s="401"/>
      <c r="I305" s="401"/>
      <c r="J305" s="401"/>
      <c r="K305" s="401"/>
      <c r="L305" s="401"/>
      <c r="M305" s="401"/>
      <c r="N305" s="392"/>
      <c r="O305" s="392"/>
      <c r="P305" s="392"/>
      <c r="Q305" s="392"/>
      <c r="R305" s="373">
        <f t="shared" ref="R305" si="351">SUM(F305:Q305)</f>
        <v>0</v>
      </c>
      <c r="S305" s="327"/>
      <c r="T305" s="392">
        <f t="shared" si="336"/>
        <v>0</v>
      </c>
      <c r="U305" s="392">
        <f t="shared" si="337"/>
        <v>0</v>
      </c>
      <c r="V305" s="392">
        <f t="shared" si="338"/>
        <v>0</v>
      </c>
      <c r="W305" s="392">
        <f t="shared" si="339"/>
        <v>0</v>
      </c>
      <c r="X305" s="392">
        <f t="shared" si="340"/>
        <v>0</v>
      </c>
      <c r="Y305" s="392">
        <f t="shared" ref="Y305:Y306" si="352">+J305*(1+$F$96)</f>
        <v>0</v>
      </c>
      <c r="Z305" s="392">
        <f t="shared" ref="Z305:Z306" si="353">+K305*(1+$F$96)</f>
        <v>0</v>
      </c>
      <c r="AA305" s="392">
        <f t="shared" si="343"/>
        <v>0</v>
      </c>
      <c r="AB305" s="392">
        <f t="shared" si="344"/>
        <v>0</v>
      </c>
      <c r="AC305" s="392">
        <f t="shared" si="345"/>
        <v>0</v>
      </c>
      <c r="AD305" s="392">
        <f t="shared" si="346"/>
        <v>0</v>
      </c>
      <c r="AE305" s="392">
        <f t="shared" si="347"/>
        <v>0</v>
      </c>
      <c r="AF305" s="373">
        <f t="shared" si="349"/>
        <v>0</v>
      </c>
    </row>
    <row r="306" spans="1:32">
      <c r="A306" s="406"/>
      <c r="B306" s="395"/>
      <c r="C306" s="394"/>
      <c r="D306" s="394"/>
      <c r="E306" s="361"/>
      <c r="F306" s="392"/>
      <c r="G306" s="392"/>
      <c r="H306" s="401"/>
      <c r="I306" s="401"/>
      <c r="J306" s="401"/>
      <c r="K306" s="401"/>
      <c r="L306" s="401"/>
      <c r="M306" s="401"/>
      <c r="N306" s="392"/>
      <c r="O306" s="392"/>
      <c r="P306" s="392"/>
      <c r="Q306" s="392"/>
      <c r="R306" s="373">
        <f t="shared" si="348"/>
        <v>0</v>
      </c>
      <c r="S306" s="327"/>
      <c r="T306" s="392">
        <f t="shared" si="336"/>
        <v>0</v>
      </c>
      <c r="U306" s="392">
        <f t="shared" si="337"/>
        <v>0</v>
      </c>
      <c r="V306" s="392">
        <f t="shared" si="338"/>
        <v>0</v>
      </c>
      <c r="W306" s="392">
        <f t="shared" si="339"/>
        <v>0</v>
      </c>
      <c r="X306" s="392">
        <f t="shared" si="340"/>
        <v>0</v>
      </c>
      <c r="Y306" s="392">
        <f t="shared" si="352"/>
        <v>0</v>
      </c>
      <c r="Z306" s="392">
        <f t="shared" si="353"/>
        <v>0</v>
      </c>
      <c r="AA306" s="392">
        <f t="shared" si="343"/>
        <v>0</v>
      </c>
      <c r="AB306" s="392">
        <f t="shared" si="344"/>
        <v>0</v>
      </c>
      <c r="AC306" s="392">
        <f t="shared" si="345"/>
        <v>0</v>
      </c>
      <c r="AD306" s="392">
        <f t="shared" si="346"/>
        <v>0</v>
      </c>
      <c r="AE306" s="392">
        <f t="shared" si="347"/>
        <v>0</v>
      </c>
      <c r="AF306" s="373">
        <f t="shared" si="349"/>
        <v>0</v>
      </c>
    </row>
    <row r="307" spans="1:32">
      <c r="A307" s="394"/>
      <c r="B307" s="395"/>
      <c r="C307" s="394"/>
      <c r="D307" s="394"/>
      <c r="E307" s="361"/>
      <c r="F307" s="398"/>
      <c r="G307" s="398"/>
      <c r="H307" s="403"/>
      <c r="I307" s="403"/>
      <c r="J307" s="403"/>
      <c r="K307" s="403"/>
      <c r="L307" s="403"/>
      <c r="M307" s="403"/>
      <c r="N307" s="398"/>
      <c r="O307" s="398"/>
      <c r="P307" s="398"/>
      <c r="Q307" s="398"/>
      <c r="R307" s="399"/>
      <c r="S307" s="327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  <c r="AE307" s="398"/>
      <c r="AF307" s="399"/>
    </row>
    <row r="308" spans="1:32">
      <c r="A308" s="394" t="s">
        <v>201</v>
      </c>
      <c r="B308" s="395"/>
      <c r="C308" s="394"/>
      <c r="D308" s="394"/>
      <c r="E308" s="361"/>
      <c r="F308" s="392">
        <f t="shared" ref="F308:R308" si="354">SUM(F294:F307)</f>
        <v>0</v>
      </c>
      <c r="G308" s="392">
        <f t="shared" si="354"/>
        <v>0</v>
      </c>
      <c r="H308" s="401">
        <f t="shared" si="354"/>
        <v>0</v>
      </c>
      <c r="I308" s="401">
        <f t="shared" si="354"/>
        <v>0</v>
      </c>
      <c r="J308" s="401">
        <f t="shared" si="354"/>
        <v>0</v>
      </c>
      <c r="K308" s="401">
        <f t="shared" si="354"/>
        <v>0</v>
      </c>
      <c r="L308" s="401">
        <f t="shared" si="354"/>
        <v>0</v>
      </c>
      <c r="M308" s="401">
        <f t="shared" si="354"/>
        <v>0</v>
      </c>
      <c r="N308" s="392">
        <f t="shared" si="354"/>
        <v>0</v>
      </c>
      <c r="O308" s="392">
        <f t="shared" si="354"/>
        <v>0</v>
      </c>
      <c r="P308" s="392">
        <f t="shared" si="354"/>
        <v>0</v>
      </c>
      <c r="Q308" s="392">
        <f t="shared" si="354"/>
        <v>0</v>
      </c>
      <c r="R308" s="400">
        <f t="shared" si="354"/>
        <v>0</v>
      </c>
      <c r="S308" s="327"/>
      <c r="T308" s="392">
        <f t="shared" ref="T308:AF308" si="355">SUM(T294:T307)</f>
        <v>0</v>
      </c>
      <c r="U308" s="392">
        <f t="shared" si="355"/>
        <v>0</v>
      </c>
      <c r="V308" s="392">
        <f t="shared" si="355"/>
        <v>0</v>
      </c>
      <c r="W308" s="392">
        <f t="shared" si="355"/>
        <v>0</v>
      </c>
      <c r="X308" s="392">
        <f t="shared" si="355"/>
        <v>0</v>
      </c>
      <c r="Y308" s="392">
        <f t="shared" si="355"/>
        <v>0</v>
      </c>
      <c r="Z308" s="392">
        <f t="shared" si="355"/>
        <v>0</v>
      </c>
      <c r="AA308" s="392">
        <f t="shared" si="355"/>
        <v>0</v>
      </c>
      <c r="AB308" s="392">
        <f t="shared" si="355"/>
        <v>0</v>
      </c>
      <c r="AC308" s="392">
        <f t="shared" si="355"/>
        <v>0</v>
      </c>
      <c r="AD308" s="392">
        <f t="shared" si="355"/>
        <v>0</v>
      </c>
      <c r="AE308" s="392">
        <f t="shared" si="355"/>
        <v>0</v>
      </c>
      <c r="AF308" s="400">
        <f t="shared" si="355"/>
        <v>0</v>
      </c>
    </row>
    <row r="309" spans="1:32">
      <c r="A309" s="394"/>
      <c r="B309" s="395"/>
      <c r="C309" s="394"/>
      <c r="D309" s="394"/>
      <c r="E309" s="361"/>
      <c r="F309" s="392"/>
      <c r="G309" s="392"/>
      <c r="H309" s="401"/>
      <c r="I309" s="401"/>
      <c r="J309" s="401"/>
      <c r="K309" s="401"/>
      <c r="L309" s="402"/>
      <c r="M309" s="402"/>
      <c r="N309" s="393"/>
      <c r="O309" s="393"/>
      <c r="P309" s="393"/>
      <c r="Q309" s="393"/>
      <c r="R309" s="373"/>
      <c r="S309" s="327"/>
      <c r="T309" s="392"/>
      <c r="U309" s="392"/>
      <c r="V309" s="392"/>
      <c r="W309" s="392"/>
      <c r="X309" s="392"/>
      <c r="Y309" s="392"/>
      <c r="Z309" s="393"/>
      <c r="AA309" s="393"/>
      <c r="AB309" s="393"/>
      <c r="AC309" s="393"/>
      <c r="AD309" s="393"/>
      <c r="AE309" s="393"/>
      <c r="AF309" s="373"/>
    </row>
    <row r="310" spans="1:32">
      <c r="A310" s="390" t="s">
        <v>217</v>
      </c>
      <c r="B310" s="395"/>
      <c r="C310" s="407"/>
      <c r="D310" s="407"/>
      <c r="E310" s="361"/>
      <c r="F310" s="392"/>
      <c r="G310" s="392"/>
      <c r="H310" s="401"/>
      <c r="I310" s="401"/>
      <c r="J310" s="401"/>
      <c r="K310" s="401"/>
      <c r="L310" s="402"/>
      <c r="M310" s="392">
        <v>2</v>
      </c>
      <c r="N310" s="393"/>
      <c r="O310" s="393"/>
      <c r="P310" s="393"/>
      <c r="Q310" s="393"/>
      <c r="R310" s="373"/>
      <c r="S310" s="327"/>
      <c r="T310" s="392"/>
      <c r="U310" s="392"/>
      <c r="V310" s="392"/>
      <c r="W310" s="392"/>
      <c r="X310" s="392"/>
      <c r="Y310" s="392"/>
      <c r="Z310" s="393"/>
      <c r="AA310" s="393"/>
      <c r="AB310" s="393"/>
      <c r="AC310" s="393"/>
      <c r="AD310" s="393"/>
      <c r="AE310" s="393"/>
      <c r="AF310" s="373"/>
    </row>
    <row r="311" spans="1:32">
      <c r="A311" s="394" t="s">
        <v>207</v>
      </c>
      <c r="B311" s="395"/>
      <c r="C311" s="394"/>
      <c r="D311" s="394"/>
      <c r="E311" s="361"/>
      <c r="F311" s="392"/>
      <c r="G311" s="392"/>
      <c r="H311" s="401"/>
      <c r="I311" s="401"/>
      <c r="J311" s="401"/>
      <c r="K311" s="401"/>
      <c r="L311" s="401"/>
      <c r="M311" s="392"/>
      <c r="N311" s="392"/>
      <c r="O311" s="392"/>
      <c r="P311" s="392"/>
      <c r="Q311" s="392"/>
      <c r="R311" s="373">
        <f>SUM(F311:Q311)</f>
        <v>0</v>
      </c>
      <c r="S311" s="327"/>
      <c r="T311" s="392">
        <f t="shared" ref="T311:T323" si="356">+E311*(1+$F$96)</f>
        <v>0</v>
      </c>
      <c r="U311" s="392">
        <f t="shared" ref="U311:U323" si="357">+F311*(1+$F$96)</f>
        <v>0</v>
      </c>
      <c r="V311" s="392">
        <f t="shared" ref="V311:V323" si="358">+G311*(1+$F$96)</f>
        <v>0</v>
      </c>
      <c r="W311" s="392">
        <f t="shared" ref="W311:W322" si="359">+H311*(1+$F$96)</f>
        <v>0</v>
      </c>
      <c r="X311" s="392">
        <f t="shared" ref="X311:X323" si="360">+I311*(1+$F$96)</f>
        <v>0</v>
      </c>
      <c r="Y311" s="392">
        <f t="shared" ref="Y311:Y323" si="361">+J311*(1+$F$96)</f>
        <v>0</v>
      </c>
      <c r="Z311" s="392">
        <f t="shared" ref="Z311:Z323" si="362">+K311*(1+$F$96)</f>
        <v>0</v>
      </c>
      <c r="AA311" s="392">
        <f t="shared" ref="AA311:AA322" si="363">+L311*(1+$F$96)</f>
        <v>0</v>
      </c>
      <c r="AB311" s="392">
        <f t="shared" ref="AB311:AB322" si="364">+M311*(1+$F$96)</f>
        <v>0</v>
      </c>
      <c r="AC311" s="392">
        <f t="shared" ref="AC311:AC323" si="365">+N311*(1+$F$96)</f>
        <v>0</v>
      </c>
      <c r="AD311" s="392">
        <f t="shared" ref="AD311:AD323" si="366">+O311*(1+$F$96)</f>
        <v>0</v>
      </c>
      <c r="AE311" s="392">
        <f t="shared" ref="AE311:AE323" si="367">+P311*(1+$F$96)</f>
        <v>0</v>
      </c>
      <c r="AF311" s="373">
        <f>SUM(T311:AE311)</f>
        <v>0</v>
      </c>
    </row>
    <row r="312" spans="1:32">
      <c r="A312" s="394" t="s">
        <v>208</v>
      </c>
      <c r="B312" s="395"/>
      <c r="C312" s="394"/>
      <c r="D312" s="394"/>
      <c r="E312" s="361"/>
      <c r="F312" s="392"/>
      <c r="G312" s="392"/>
      <c r="H312" s="401"/>
      <c r="I312" s="401"/>
      <c r="J312" s="401"/>
      <c r="K312" s="401"/>
      <c r="L312" s="401"/>
      <c r="M312" s="392"/>
      <c r="N312" s="392"/>
      <c r="O312" s="392"/>
      <c r="P312" s="392"/>
      <c r="Q312" s="392"/>
      <c r="R312" s="373">
        <f t="shared" ref="R312:R323" si="368">SUM(F312:Q312)</f>
        <v>0</v>
      </c>
      <c r="S312" s="327"/>
      <c r="T312" s="392">
        <f t="shared" si="356"/>
        <v>0</v>
      </c>
      <c r="U312" s="392">
        <f t="shared" si="357"/>
        <v>0</v>
      </c>
      <c r="V312" s="392">
        <f t="shared" si="358"/>
        <v>0</v>
      </c>
      <c r="W312" s="392">
        <f t="shared" si="359"/>
        <v>0</v>
      </c>
      <c r="X312" s="392">
        <f t="shared" si="360"/>
        <v>0</v>
      </c>
      <c r="Y312" s="392">
        <f t="shared" si="361"/>
        <v>0</v>
      </c>
      <c r="Z312" s="392">
        <f t="shared" si="362"/>
        <v>0</v>
      </c>
      <c r="AA312" s="392">
        <f t="shared" si="363"/>
        <v>0</v>
      </c>
      <c r="AB312" s="392">
        <f t="shared" si="364"/>
        <v>0</v>
      </c>
      <c r="AC312" s="392">
        <f t="shared" si="365"/>
        <v>0</v>
      </c>
      <c r="AD312" s="392">
        <f t="shared" si="366"/>
        <v>0</v>
      </c>
      <c r="AE312" s="392">
        <f t="shared" si="367"/>
        <v>0</v>
      </c>
      <c r="AF312" s="373">
        <f t="shared" ref="AF312:AF323" si="369">SUM(T312:AE312)</f>
        <v>0</v>
      </c>
    </row>
    <row r="313" spans="1:32">
      <c r="A313" s="394" t="s">
        <v>209</v>
      </c>
      <c r="B313" s="395"/>
      <c r="C313" s="394"/>
      <c r="D313" s="394"/>
      <c r="E313" s="361"/>
      <c r="F313" s="392"/>
      <c r="G313" s="392"/>
      <c r="H313" s="401"/>
      <c r="I313" s="401"/>
      <c r="J313" s="401"/>
      <c r="K313" s="401"/>
      <c r="L313" s="401"/>
      <c r="M313" s="392"/>
      <c r="N313" s="392"/>
      <c r="O313" s="392"/>
      <c r="P313" s="392"/>
      <c r="Q313" s="392"/>
      <c r="R313" s="373">
        <f t="shared" si="368"/>
        <v>0</v>
      </c>
      <c r="S313" s="327"/>
      <c r="T313" s="392">
        <f t="shared" si="356"/>
        <v>0</v>
      </c>
      <c r="U313" s="392">
        <f t="shared" si="357"/>
        <v>0</v>
      </c>
      <c r="V313" s="392">
        <f t="shared" si="358"/>
        <v>0</v>
      </c>
      <c r="W313" s="392">
        <f t="shared" si="359"/>
        <v>0</v>
      </c>
      <c r="X313" s="392">
        <f t="shared" si="360"/>
        <v>0</v>
      </c>
      <c r="Y313" s="392">
        <f t="shared" si="361"/>
        <v>0</v>
      </c>
      <c r="Z313" s="392">
        <f t="shared" si="362"/>
        <v>0</v>
      </c>
      <c r="AA313" s="392">
        <f t="shared" si="363"/>
        <v>0</v>
      </c>
      <c r="AB313" s="392">
        <f t="shared" si="364"/>
        <v>0</v>
      </c>
      <c r="AC313" s="392">
        <f t="shared" si="365"/>
        <v>0</v>
      </c>
      <c r="AD313" s="392">
        <f t="shared" si="366"/>
        <v>0</v>
      </c>
      <c r="AE313" s="392">
        <f t="shared" si="367"/>
        <v>0</v>
      </c>
      <c r="AF313" s="373">
        <f t="shared" si="369"/>
        <v>0</v>
      </c>
    </row>
    <row r="314" spans="1:32">
      <c r="A314" s="328" t="s">
        <v>210</v>
      </c>
      <c r="B314" s="395"/>
      <c r="C314" s="394"/>
      <c r="D314" s="394"/>
      <c r="E314" s="361"/>
      <c r="F314" s="392"/>
      <c r="G314" s="392"/>
      <c r="H314" s="401"/>
      <c r="I314" s="401"/>
      <c r="J314" s="401"/>
      <c r="K314" s="401"/>
      <c r="L314" s="401"/>
      <c r="M314" s="392"/>
      <c r="N314" s="392"/>
      <c r="O314" s="392"/>
      <c r="P314" s="392"/>
      <c r="Q314" s="392"/>
      <c r="R314" s="373">
        <f t="shared" si="368"/>
        <v>0</v>
      </c>
      <c r="S314" s="327"/>
      <c r="T314" s="392">
        <f t="shared" si="356"/>
        <v>0</v>
      </c>
      <c r="U314" s="392">
        <f t="shared" si="357"/>
        <v>0</v>
      </c>
      <c r="V314" s="392">
        <f t="shared" si="358"/>
        <v>0</v>
      </c>
      <c r="W314" s="392">
        <f t="shared" si="359"/>
        <v>0</v>
      </c>
      <c r="X314" s="392">
        <f t="shared" si="360"/>
        <v>0</v>
      </c>
      <c r="Y314" s="392">
        <f t="shared" si="361"/>
        <v>0</v>
      </c>
      <c r="Z314" s="392">
        <f t="shared" si="362"/>
        <v>0</v>
      </c>
      <c r="AA314" s="392">
        <f t="shared" si="363"/>
        <v>0</v>
      </c>
      <c r="AB314" s="392">
        <f t="shared" si="364"/>
        <v>0</v>
      </c>
      <c r="AC314" s="392">
        <f t="shared" si="365"/>
        <v>0</v>
      </c>
      <c r="AD314" s="392">
        <f t="shared" si="366"/>
        <v>0</v>
      </c>
      <c r="AE314" s="392">
        <f t="shared" si="367"/>
        <v>0</v>
      </c>
      <c r="AF314" s="373">
        <f t="shared" si="369"/>
        <v>0</v>
      </c>
    </row>
    <row r="315" spans="1:32">
      <c r="A315" s="396" t="s">
        <v>211</v>
      </c>
      <c r="B315" s="395"/>
      <c r="C315" s="394"/>
      <c r="D315" s="394"/>
      <c r="E315" s="361"/>
      <c r="F315" s="392"/>
      <c r="G315" s="392"/>
      <c r="H315" s="401"/>
      <c r="I315" s="401"/>
      <c r="J315" s="401"/>
      <c r="K315" s="401"/>
      <c r="L315" s="401"/>
      <c r="M315" s="392">
        <f>+$B$247*M$310</f>
        <v>0</v>
      </c>
      <c r="N315" s="392"/>
      <c r="O315" s="392"/>
      <c r="P315" s="392"/>
      <c r="Q315" s="392"/>
      <c r="R315" s="373">
        <f t="shared" si="368"/>
        <v>0</v>
      </c>
      <c r="S315" s="327"/>
      <c r="T315" s="392">
        <f t="shared" si="356"/>
        <v>0</v>
      </c>
      <c r="U315" s="392">
        <f t="shared" si="357"/>
        <v>0</v>
      </c>
      <c r="V315" s="392">
        <f t="shared" si="358"/>
        <v>0</v>
      </c>
      <c r="W315" s="392">
        <f t="shared" si="359"/>
        <v>0</v>
      </c>
      <c r="X315" s="392">
        <f t="shared" si="360"/>
        <v>0</v>
      </c>
      <c r="Y315" s="392">
        <f t="shared" si="361"/>
        <v>0</v>
      </c>
      <c r="Z315" s="392">
        <f t="shared" si="362"/>
        <v>0</v>
      </c>
      <c r="AA315" s="392">
        <f t="shared" si="363"/>
        <v>0</v>
      </c>
      <c r="AB315" s="392">
        <f t="shared" si="364"/>
        <v>0</v>
      </c>
      <c r="AC315" s="392">
        <f t="shared" si="365"/>
        <v>0</v>
      </c>
      <c r="AD315" s="392">
        <f t="shared" si="366"/>
        <v>0</v>
      </c>
      <c r="AE315" s="392">
        <f t="shared" si="367"/>
        <v>0</v>
      </c>
      <c r="AF315" s="373">
        <f t="shared" si="369"/>
        <v>0</v>
      </c>
    </row>
    <row r="316" spans="1:32">
      <c r="A316" s="396" t="s">
        <v>212</v>
      </c>
      <c r="B316" s="395"/>
      <c r="C316" s="394"/>
      <c r="D316" s="394"/>
      <c r="E316" s="361"/>
      <c r="F316" s="392"/>
      <c r="G316" s="392"/>
      <c r="H316" s="401"/>
      <c r="I316" s="401"/>
      <c r="J316" s="401"/>
      <c r="K316" s="401"/>
      <c r="L316" s="401"/>
      <c r="M316" s="392">
        <f t="shared" ref="M316:M320" si="370">+$B$247*M$310</f>
        <v>0</v>
      </c>
      <c r="N316" s="392"/>
      <c r="O316" s="392"/>
      <c r="P316" s="392"/>
      <c r="Q316" s="392"/>
      <c r="R316" s="373">
        <f t="shared" si="368"/>
        <v>0</v>
      </c>
      <c r="S316" s="327"/>
      <c r="T316" s="392">
        <f t="shared" si="356"/>
        <v>0</v>
      </c>
      <c r="U316" s="392">
        <f t="shared" si="357"/>
        <v>0</v>
      </c>
      <c r="V316" s="392">
        <f t="shared" si="358"/>
        <v>0</v>
      </c>
      <c r="W316" s="392">
        <f t="shared" si="359"/>
        <v>0</v>
      </c>
      <c r="X316" s="392">
        <f t="shared" si="360"/>
        <v>0</v>
      </c>
      <c r="Y316" s="392">
        <f t="shared" si="361"/>
        <v>0</v>
      </c>
      <c r="Z316" s="392">
        <f t="shared" si="362"/>
        <v>0</v>
      </c>
      <c r="AA316" s="392">
        <f t="shared" si="363"/>
        <v>0</v>
      </c>
      <c r="AB316" s="392">
        <f t="shared" si="364"/>
        <v>0</v>
      </c>
      <c r="AC316" s="392">
        <f t="shared" si="365"/>
        <v>0</v>
      </c>
      <c r="AD316" s="392">
        <f t="shared" si="366"/>
        <v>0</v>
      </c>
      <c r="AE316" s="392">
        <f t="shared" si="367"/>
        <v>0</v>
      </c>
      <c r="AF316" s="373">
        <f t="shared" si="369"/>
        <v>0</v>
      </c>
    </row>
    <row r="317" spans="1:32">
      <c r="A317" s="396" t="s">
        <v>213</v>
      </c>
      <c r="B317" s="395"/>
      <c r="C317" s="394"/>
      <c r="D317" s="394"/>
      <c r="E317" s="361"/>
      <c r="F317" s="392"/>
      <c r="G317" s="392"/>
      <c r="H317" s="401"/>
      <c r="I317" s="401"/>
      <c r="J317" s="401"/>
      <c r="K317" s="401"/>
      <c r="L317" s="401"/>
      <c r="M317" s="392">
        <f t="shared" si="370"/>
        <v>0</v>
      </c>
      <c r="N317" s="392"/>
      <c r="O317" s="392"/>
      <c r="P317" s="392"/>
      <c r="Q317" s="392"/>
      <c r="R317" s="375">
        <f t="shared" si="368"/>
        <v>0</v>
      </c>
      <c r="S317" s="327"/>
      <c r="T317" s="392">
        <f t="shared" si="356"/>
        <v>0</v>
      </c>
      <c r="U317" s="392">
        <f t="shared" si="357"/>
        <v>0</v>
      </c>
      <c r="V317" s="392">
        <f t="shared" si="358"/>
        <v>0</v>
      </c>
      <c r="W317" s="392">
        <f t="shared" si="359"/>
        <v>0</v>
      </c>
      <c r="X317" s="392">
        <f t="shared" si="360"/>
        <v>0</v>
      </c>
      <c r="Y317" s="392">
        <f t="shared" si="361"/>
        <v>0</v>
      </c>
      <c r="Z317" s="392">
        <f t="shared" si="362"/>
        <v>0</v>
      </c>
      <c r="AA317" s="392">
        <f t="shared" si="363"/>
        <v>0</v>
      </c>
      <c r="AB317" s="392">
        <f t="shared" si="364"/>
        <v>0</v>
      </c>
      <c r="AC317" s="392">
        <f t="shared" si="365"/>
        <v>0</v>
      </c>
      <c r="AD317" s="392">
        <f t="shared" si="366"/>
        <v>0</v>
      </c>
      <c r="AE317" s="392">
        <f t="shared" si="367"/>
        <v>0</v>
      </c>
      <c r="AF317" s="375">
        <f t="shared" si="369"/>
        <v>0</v>
      </c>
    </row>
    <row r="318" spans="1:32">
      <c r="A318" s="396" t="s">
        <v>402</v>
      </c>
      <c r="B318" s="395"/>
      <c r="C318" s="394"/>
      <c r="D318" s="394"/>
      <c r="E318" s="361"/>
      <c r="F318" s="392"/>
      <c r="G318" s="392"/>
      <c r="H318" s="401"/>
      <c r="I318" s="401"/>
      <c r="J318" s="401"/>
      <c r="K318" s="401"/>
      <c r="L318" s="401"/>
      <c r="M318" s="392">
        <f t="shared" si="370"/>
        <v>0</v>
      </c>
      <c r="N318" s="392"/>
      <c r="O318" s="392"/>
      <c r="P318" s="392"/>
      <c r="Q318" s="392"/>
      <c r="R318" s="375">
        <f t="shared" si="368"/>
        <v>0</v>
      </c>
      <c r="S318" s="327"/>
      <c r="T318" s="392">
        <f t="shared" si="356"/>
        <v>0</v>
      </c>
      <c r="U318" s="392">
        <f t="shared" si="357"/>
        <v>0</v>
      </c>
      <c r="V318" s="392">
        <f t="shared" si="358"/>
        <v>0</v>
      </c>
      <c r="W318" s="392">
        <f t="shared" si="359"/>
        <v>0</v>
      </c>
      <c r="X318" s="392">
        <f t="shared" si="360"/>
        <v>0</v>
      </c>
      <c r="Y318" s="392">
        <f t="shared" si="361"/>
        <v>0</v>
      </c>
      <c r="Z318" s="392">
        <f t="shared" si="362"/>
        <v>0</v>
      </c>
      <c r="AA318" s="392">
        <f t="shared" si="363"/>
        <v>0</v>
      </c>
      <c r="AB318" s="392">
        <f t="shared" si="364"/>
        <v>0</v>
      </c>
      <c r="AC318" s="392">
        <f t="shared" si="365"/>
        <v>0</v>
      </c>
      <c r="AD318" s="392">
        <f t="shared" si="366"/>
        <v>0</v>
      </c>
      <c r="AE318" s="392">
        <f t="shared" si="367"/>
        <v>0</v>
      </c>
      <c r="AF318" s="375">
        <f t="shared" si="369"/>
        <v>0</v>
      </c>
    </row>
    <row r="319" spans="1:32">
      <c r="A319" s="394" t="s">
        <v>214</v>
      </c>
      <c r="B319" s="395"/>
      <c r="C319" s="394"/>
      <c r="D319" s="394"/>
      <c r="E319" s="361"/>
      <c r="F319" s="392"/>
      <c r="G319" s="392"/>
      <c r="H319" s="401"/>
      <c r="I319" s="401"/>
      <c r="J319" s="401"/>
      <c r="K319" s="401"/>
      <c r="L319" s="401"/>
      <c r="M319" s="392">
        <f t="shared" si="370"/>
        <v>0</v>
      </c>
      <c r="N319" s="392"/>
      <c r="O319" s="392"/>
      <c r="P319" s="392"/>
      <c r="Q319" s="392"/>
      <c r="R319" s="375">
        <f t="shared" si="368"/>
        <v>0</v>
      </c>
      <c r="S319" s="327"/>
      <c r="T319" s="392">
        <f t="shared" si="356"/>
        <v>0</v>
      </c>
      <c r="U319" s="392">
        <f t="shared" si="357"/>
        <v>0</v>
      </c>
      <c r="V319" s="392">
        <f t="shared" si="358"/>
        <v>0</v>
      </c>
      <c r="W319" s="392">
        <f t="shared" si="359"/>
        <v>0</v>
      </c>
      <c r="X319" s="392">
        <f t="shared" si="360"/>
        <v>0</v>
      </c>
      <c r="Y319" s="392">
        <f t="shared" si="361"/>
        <v>0</v>
      </c>
      <c r="Z319" s="392">
        <f t="shared" si="362"/>
        <v>0</v>
      </c>
      <c r="AA319" s="392">
        <f t="shared" si="363"/>
        <v>0</v>
      </c>
      <c r="AB319" s="392">
        <f t="shared" si="364"/>
        <v>0</v>
      </c>
      <c r="AC319" s="392">
        <f t="shared" si="365"/>
        <v>0</v>
      </c>
      <c r="AD319" s="392">
        <f t="shared" si="366"/>
        <v>0</v>
      </c>
      <c r="AE319" s="392">
        <f t="shared" si="367"/>
        <v>0</v>
      </c>
      <c r="AF319" s="375">
        <f t="shared" si="369"/>
        <v>0</v>
      </c>
    </row>
    <row r="320" spans="1:32">
      <c r="A320" s="328" t="s">
        <v>215</v>
      </c>
      <c r="B320" s="395"/>
      <c r="C320" s="394"/>
      <c r="D320" s="394"/>
      <c r="E320" s="361"/>
      <c r="F320" s="392"/>
      <c r="G320" s="392"/>
      <c r="H320" s="401"/>
      <c r="I320" s="401"/>
      <c r="J320" s="401"/>
      <c r="K320" s="401"/>
      <c r="L320" s="401"/>
      <c r="M320" s="392">
        <f t="shared" si="370"/>
        <v>0</v>
      </c>
      <c r="N320" s="392"/>
      <c r="O320" s="392"/>
      <c r="P320" s="392"/>
      <c r="Q320" s="392"/>
      <c r="R320" s="375">
        <f t="shared" si="368"/>
        <v>0</v>
      </c>
      <c r="S320" s="327"/>
      <c r="T320" s="392">
        <f t="shared" si="356"/>
        <v>0</v>
      </c>
      <c r="U320" s="392">
        <f t="shared" si="357"/>
        <v>0</v>
      </c>
      <c r="V320" s="392">
        <f t="shared" si="358"/>
        <v>0</v>
      </c>
      <c r="W320" s="392">
        <f t="shared" si="359"/>
        <v>0</v>
      </c>
      <c r="X320" s="392">
        <f t="shared" si="360"/>
        <v>0</v>
      </c>
      <c r="Y320" s="392">
        <f t="shared" si="361"/>
        <v>0</v>
      </c>
      <c r="Z320" s="392">
        <f t="shared" si="362"/>
        <v>0</v>
      </c>
      <c r="AA320" s="392">
        <f t="shared" si="363"/>
        <v>0</v>
      </c>
      <c r="AB320" s="392">
        <f t="shared" si="364"/>
        <v>0</v>
      </c>
      <c r="AC320" s="392">
        <f t="shared" si="365"/>
        <v>0</v>
      </c>
      <c r="AD320" s="392">
        <f t="shared" si="366"/>
        <v>0</v>
      </c>
      <c r="AE320" s="392">
        <f t="shared" si="367"/>
        <v>0</v>
      </c>
      <c r="AF320" s="375">
        <f t="shared" si="369"/>
        <v>0</v>
      </c>
    </row>
    <row r="321" spans="1:32">
      <c r="A321" s="394" t="s">
        <v>216</v>
      </c>
      <c r="B321" s="395"/>
      <c r="C321" s="394"/>
      <c r="D321" s="394"/>
      <c r="E321" s="361"/>
      <c r="F321" s="392"/>
      <c r="G321" s="392"/>
      <c r="H321" s="401"/>
      <c r="I321" s="401"/>
      <c r="J321" s="401"/>
      <c r="K321" s="401"/>
      <c r="L321" s="401"/>
      <c r="M321" s="401"/>
      <c r="N321" s="392"/>
      <c r="O321" s="392"/>
      <c r="P321" s="392"/>
      <c r="Q321" s="392"/>
      <c r="R321" s="375">
        <f t="shared" si="368"/>
        <v>0</v>
      </c>
      <c r="S321" s="327"/>
      <c r="T321" s="392">
        <f t="shared" si="356"/>
        <v>0</v>
      </c>
      <c r="U321" s="392">
        <f t="shared" si="357"/>
        <v>0</v>
      </c>
      <c r="V321" s="392">
        <f t="shared" si="358"/>
        <v>0</v>
      </c>
      <c r="W321" s="392">
        <f t="shared" si="359"/>
        <v>0</v>
      </c>
      <c r="X321" s="392">
        <f t="shared" si="360"/>
        <v>0</v>
      </c>
      <c r="Y321" s="392">
        <f t="shared" si="361"/>
        <v>0</v>
      </c>
      <c r="Z321" s="392">
        <f t="shared" si="362"/>
        <v>0</v>
      </c>
      <c r="AA321" s="392">
        <f t="shared" si="363"/>
        <v>0</v>
      </c>
      <c r="AB321" s="392">
        <f t="shared" si="364"/>
        <v>0</v>
      </c>
      <c r="AC321" s="392">
        <f t="shared" si="365"/>
        <v>0</v>
      </c>
      <c r="AD321" s="392">
        <f t="shared" si="366"/>
        <v>0</v>
      </c>
      <c r="AE321" s="392">
        <f t="shared" si="367"/>
        <v>0</v>
      </c>
      <c r="AF321" s="375">
        <f t="shared" si="369"/>
        <v>0</v>
      </c>
    </row>
    <row r="322" spans="1:32">
      <c r="A322" s="406"/>
      <c r="B322" s="395"/>
      <c r="C322" s="394"/>
      <c r="D322" s="394"/>
      <c r="E322" s="361"/>
      <c r="F322" s="392"/>
      <c r="G322" s="392"/>
      <c r="H322" s="401"/>
      <c r="I322" s="401"/>
      <c r="J322" s="401"/>
      <c r="K322" s="401"/>
      <c r="L322" s="401"/>
      <c r="M322" s="401"/>
      <c r="N322" s="392"/>
      <c r="O322" s="392"/>
      <c r="P322" s="392"/>
      <c r="Q322" s="392"/>
      <c r="R322" s="375">
        <f t="shared" ref="R322" si="371">SUM(F322:Q322)</f>
        <v>0</v>
      </c>
      <c r="S322" s="327"/>
      <c r="T322" s="392">
        <f t="shared" si="356"/>
        <v>0</v>
      </c>
      <c r="U322" s="392">
        <f t="shared" si="357"/>
        <v>0</v>
      </c>
      <c r="V322" s="392">
        <f t="shared" si="358"/>
        <v>0</v>
      </c>
      <c r="W322" s="392">
        <f t="shared" si="359"/>
        <v>0</v>
      </c>
      <c r="X322" s="392">
        <f t="shared" si="360"/>
        <v>0</v>
      </c>
      <c r="Y322" s="392">
        <f t="shared" si="361"/>
        <v>0</v>
      </c>
      <c r="Z322" s="392">
        <f t="shared" si="362"/>
        <v>0</v>
      </c>
      <c r="AA322" s="392">
        <f t="shared" si="363"/>
        <v>0</v>
      </c>
      <c r="AB322" s="392">
        <f t="shared" si="364"/>
        <v>0</v>
      </c>
      <c r="AC322" s="392">
        <f t="shared" si="365"/>
        <v>0</v>
      </c>
      <c r="AD322" s="392">
        <f t="shared" si="366"/>
        <v>0</v>
      </c>
      <c r="AE322" s="392">
        <f t="shared" si="367"/>
        <v>0</v>
      </c>
      <c r="AF322" s="375">
        <f t="shared" si="369"/>
        <v>0</v>
      </c>
    </row>
    <row r="323" spans="1:32">
      <c r="A323" s="406"/>
      <c r="B323" s="395"/>
      <c r="C323" s="394"/>
      <c r="D323" s="394"/>
      <c r="E323" s="361"/>
      <c r="F323" s="392"/>
      <c r="G323" s="392"/>
      <c r="H323" s="401"/>
      <c r="I323" s="401"/>
      <c r="J323" s="401"/>
      <c r="K323" s="401"/>
      <c r="L323" s="401"/>
      <c r="M323" s="401"/>
      <c r="N323" s="392"/>
      <c r="O323" s="392"/>
      <c r="P323" s="392"/>
      <c r="Q323" s="392"/>
      <c r="R323" s="375">
        <f t="shared" si="368"/>
        <v>0</v>
      </c>
      <c r="S323" s="327"/>
      <c r="T323" s="392">
        <f t="shared" si="356"/>
        <v>0</v>
      </c>
      <c r="U323" s="392">
        <f t="shared" si="357"/>
        <v>0</v>
      </c>
      <c r="V323" s="392">
        <f t="shared" si="358"/>
        <v>0</v>
      </c>
      <c r="W323" s="392">
        <f t="shared" ref="W323" si="372">+H323*(1+$F$96)</f>
        <v>0</v>
      </c>
      <c r="X323" s="392">
        <f t="shared" si="360"/>
        <v>0</v>
      </c>
      <c r="Y323" s="392">
        <f t="shared" si="361"/>
        <v>0</v>
      </c>
      <c r="Z323" s="392">
        <f t="shared" si="362"/>
        <v>0</v>
      </c>
      <c r="AA323" s="392">
        <f t="shared" ref="AA323" si="373">+L323*(1+$F$96)</f>
        <v>0</v>
      </c>
      <c r="AB323" s="392">
        <f t="shared" ref="AB323" si="374">+M323*(1+$F$96)</f>
        <v>0</v>
      </c>
      <c r="AC323" s="392">
        <f t="shared" si="365"/>
        <v>0</v>
      </c>
      <c r="AD323" s="392">
        <f t="shared" si="366"/>
        <v>0</v>
      </c>
      <c r="AE323" s="392">
        <f t="shared" si="367"/>
        <v>0</v>
      </c>
      <c r="AF323" s="375">
        <f t="shared" si="369"/>
        <v>0</v>
      </c>
    </row>
    <row r="324" spans="1:32">
      <c r="A324" s="394"/>
      <c r="B324" s="395"/>
      <c r="C324" s="394"/>
      <c r="D324" s="394"/>
      <c r="E324" s="361"/>
      <c r="F324" s="398"/>
      <c r="G324" s="398"/>
      <c r="H324" s="403"/>
      <c r="I324" s="403"/>
      <c r="J324" s="403"/>
      <c r="K324" s="403"/>
      <c r="L324" s="403"/>
      <c r="M324" s="403"/>
      <c r="N324" s="398"/>
      <c r="O324" s="398"/>
      <c r="P324" s="398"/>
      <c r="Q324" s="398"/>
      <c r="R324" s="404"/>
      <c r="S324" s="327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  <c r="AE324" s="398"/>
      <c r="AF324" s="404"/>
    </row>
    <row r="325" spans="1:32">
      <c r="A325" s="394" t="s">
        <v>201</v>
      </c>
      <c r="B325" s="395"/>
      <c r="C325" s="394"/>
      <c r="D325" s="394"/>
      <c r="E325" s="361"/>
      <c r="F325" s="392">
        <f t="shared" ref="F325:R325" si="375">SUM(F311:F324)</f>
        <v>0</v>
      </c>
      <c r="G325" s="392">
        <f t="shared" si="375"/>
        <v>0</v>
      </c>
      <c r="H325" s="401">
        <f t="shared" si="375"/>
        <v>0</v>
      </c>
      <c r="I325" s="401">
        <f t="shared" si="375"/>
        <v>0</v>
      </c>
      <c r="J325" s="401">
        <f t="shared" si="375"/>
        <v>0</v>
      </c>
      <c r="K325" s="401">
        <f t="shared" si="375"/>
        <v>0</v>
      </c>
      <c r="L325" s="401">
        <f t="shared" si="375"/>
        <v>0</v>
      </c>
      <c r="M325" s="401">
        <f t="shared" si="375"/>
        <v>0</v>
      </c>
      <c r="N325" s="392">
        <f t="shared" si="375"/>
        <v>0</v>
      </c>
      <c r="O325" s="392">
        <f t="shared" si="375"/>
        <v>0</v>
      </c>
      <c r="P325" s="392">
        <f t="shared" si="375"/>
        <v>0</v>
      </c>
      <c r="Q325" s="392">
        <f t="shared" si="375"/>
        <v>0</v>
      </c>
      <c r="R325" s="405">
        <f t="shared" si="375"/>
        <v>0</v>
      </c>
      <c r="S325" s="327"/>
      <c r="T325" s="392">
        <f t="shared" ref="T325:AF325" si="376">SUM(T311:T324)</f>
        <v>0</v>
      </c>
      <c r="U325" s="392">
        <f t="shared" si="376"/>
        <v>0</v>
      </c>
      <c r="V325" s="392">
        <f t="shared" si="376"/>
        <v>0</v>
      </c>
      <c r="W325" s="392">
        <f t="shared" si="376"/>
        <v>0</v>
      </c>
      <c r="X325" s="392">
        <f t="shared" si="376"/>
        <v>0</v>
      </c>
      <c r="Y325" s="392">
        <f t="shared" si="376"/>
        <v>0</v>
      </c>
      <c r="Z325" s="392">
        <f t="shared" si="376"/>
        <v>0</v>
      </c>
      <c r="AA325" s="392">
        <f t="shared" si="376"/>
        <v>0</v>
      </c>
      <c r="AB325" s="392">
        <f t="shared" si="376"/>
        <v>0</v>
      </c>
      <c r="AC325" s="392">
        <f t="shared" si="376"/>
        <v>0</v>
      </c>
      <c r="AD325" s="392">
        <f t="shared" si="376"/>
        <v>0</v>
      </c>
      <c r="AE325" s="392">
        <f t="shared" si="376"/>
        <v>0</v>
      </c>
      <c r="AF325" s="405">
        <f t="shared" si="376"/>
        <v>0</v>
      </c>
    </row>
    <row r="326" spans="1:32">
      <c r="A326" s="394"/>
      <c r="B326" s="395"/>
      <c r="C326" s="394"/>
      <c r="D326" s="394"/>
      <c r="E326" s="361"/>
      <c r="F326" s="392"/>
      <c r="G326" s="392"/>
      <c r="H326" s="401"/>
      <c r="I326" s="401"/>
      <c r="J326" s="401"/>
      <c r="K326" s="401"/>
      <c r="L326" s="402"/>
      <c r="M326" s="402"/>
      <c r="N326" s="393"/>
      <c r="O326" s="393"/>
      <c r="P326" s="393"/>
      <c r="Q326" s="393"/>
      <c r="R326" s="375"/>
      <c r="S326" s="327"/>
      <c r="T326" s="392"/>
      <c r="U326" s="392"/>
      <c r="V326" s="392"/>
      <c r="W326" s="392"/>
      <c r="X326" s="392"/>
      <c r="Y326" s="392"/>
      <c r="Z326" s="393"/>
      <c r="AA326" s="393"/>
      <c r="AB326" s="393"/>
      <c r="AC326" s="393"/>
      <c r="AD326" s="393"/>
      <c r="AE326" s="393"/>
      <c r="AF326" s="375"/>
    </row>
    <row r="327" spans="1:32">
      <c r="A327" s="390" t="s">
        <v>217</v>
      </c>
      <c r="B327" s="395"/>
      <c r="C327" s="407"/>
      <c r="D327" s="407"/>
      <c r="E327" s="361"/>
      <c r="F327" s="392"/>
      <c r="G327" s="392"/>
      <c r="H327" s="401"/>
      <c r="I327" s="401"/>
      <c r="J327" s="401"/>
      <c r="K327" s="401"/>
      <c r="L327" s="402"/>
      <c r="M327" s="402"/>
      <c r="N327" s="393"/>
      <c r="O327" s="393"/>
      <c r="P327" s="393"/>
      <c r="Q327" s="393"/>
      <c r="R327" s="375"/>
      <c r="S327" s="327"/>
      <c r="T327" s="392"/>
      <c r="U327" s="392"/>
      <c r="V327" s="392"/>
      <c r="W327" s="392"/>
      <c r="X327" s="392"/>
      <c r="Y327" s="392"/>
      <c r="Z327" s="393"/>
      <c r="AA327" s="393"/>
      <c r="AB327" s="393"/>
      <c r="AC327" s="393"/>
      <c r="AD327" s="393"/>
      <c r="AE327" s="393"/>
      <c r="AF327" s="375"/>
    </row>
    <row r="328" spans="1:32">
      <c r="A328" s="394" t="s">
        <v>207</v>
      </c>
      <c r="B328" s="395"/>
      <c r="C328" s="394"/>
      <c r="D328" s="394"/>
      <c r="E328" s="361"/>
      <c r="F328" s="392"/>
      <c r="G328" s="392"/>
      <c r="H328" s="401"/>
      <c r="I328" s="401"/>
      <c r="J328" s="401"/>
      <c r="K328" s="401"/>
      <c r="L328" s="401"/>
      <c r="M328" s="401"/>
      <c r="N328" s="392"/>
      <c r="O328" s="392"/>
      <c r="P328" s="392"/>
      <c r="Q328" s="392"/>
      <c r="R328" s="375">
        <f t="shared" ref="R328:R339" si="377">SUM(F328:Q328)</f>
        <v>0</v>
      </c>
      <c r="S328" s="327"/>
      <c r="T328" s="392">
        <f t="shared" ref="T328:T340" si="378">+E328*(1+$F$96)</f>
        <v>0</v>
      </c>
      <c r="U328" s="392">
        <f t="shared" ref="U328:U339" si="379">+F328*(1+$F$96)</f>
        <v>0</v>
      </c>
      <c r="V328" s="392">
        <f t="shared" ref="V328:V339" si="380">+G328*(1+$F$96)</f>
        <v>0</v>
      </c>
      <c r="W328" s="392">
        <f t="shared" ref="W328:W339" si="381">+H328*(1+$F$96)</f>
        <v>0</v>
      </c>
      <c r="X328" s="392">
        <f t="shared" ref="X328:X339" si="382">+I328*(1+$F$96)</f>
        <v>0</v>
      </c>
      <c r="Y328" s="392">
        <f t="shared" ref="Y328:Y339" si="383">+J328*(1+$F$96)</f>
        <v>0</v>
      </c>
      <c r="Z328" s="392">
        <f t="shared" ref="Z328:Z339" si="384">+K328*(1+$F$96)</f>
        <v>0</v>
      </c>
      <c r="AA328" s="392">
        <f t="shared" ref="AA328:AA339" si="385">+L328*(1+$F$96)</f>
        <v>0</v>
      </c>
      <c r="AB328" s="392">
        <f t="shared" ref="AB328:AB339" si="386">+M328*(1+$F$96)</f>
        <v>0</v>
      </c>
      <c r="AC328" s="392">
        <f t="shared" ref="AC328:AC339" si="387">+N328*(1+$F$96)</f>
        <v>0</v>
      </c>
      <c r="AD328" s="392">
        <f t="shared" ref="AD328:AD339" si="388">+O328*(1+$F$96)</f>
        <v>0</v>
      </c>
      <c r="AE328" s="392">
        <f t="shared" ref="AE328:AE339" si="389">+P328*(1+$F$96)</f>
        <v>0</v>
      </c>
      <c r="AF328" s="375">
        <f t="shared" ref="AF328:AF339" si="390">SUM(T328:AE328)</f>
        <v>0</v>
      </c>
    </row>
    <row r="329" spans="1:32">
      <c r="A329" s="394" t="s">
        <v>208</v>
      </c>
      <c r="B329" s="395"/>
      <c r="C329" s="394"/>
      <c r="D329" s="394"/>
      <c r="E329" s="361"/>
      <c r="F329" s="392"/>
      <c r="G329" s="392"/>
      <c r="H329" s="401"/>
      <c r="I329" s="401"/>
      <c r="J329" s="401"/>
      <c r="K329" s="401"/>
      <c r="L329" s="401"/>
      <c r="M329" s="401"/>
      <c r="N329" s="392"/>
      <c r="O329" s="392"/>
      <c r="P329" s="392"/>
      <c r="Q329" s="392"/>
      <c r="R329" s="375">
        <f t="shared" si="377"/>
        <v>0</v>
      </c>
      <c r="S329" s="327"/>
      <c r="T329" s="392">
        <f t="shared" si="378"/>
        <v>0</v>
      </c>
      <c r="U329" s="392">
        <f t="shared" si="379"/>
        <v>0</v>
      </c>
      <c r="V329" s="392">
        <f t="shared" si="380"/>
        <v>0</v>
      </c>
      <c r="W329" s="392">
        <f t="shared" si="381"/>
        <v>0</v>
      </c>
      <c r="X329" s="392">
        <f t="shared" si="382"/>
        <v>0</v>
      </c>
      <c r="Y329" s="392">
        <f t="shared" si="383"/>
        <v>0</v>
      </c>
      <c r="Z329" s="392">
        <f t="shared" si="384"/>
        <v>0</v>
      </c>
      <c r="AA329" s="392">
        <f t="shared" si="385"/>
        <v>0</v>
      </c>
      <c r="AB329" s="392">
        <f t="shared" si="386"/>
        <v>0</v>
      </c>
      <c r="AC329" s="392">
        <f t="shared" si="387"/>
        <v>0</v>
      </c>
      <c r="AD329" s="392">
        <f t="shared" si="388"/>
        <v>0</v>
      </c>
      <c r="AE329" s="392">
        <f t="shared" si="389"/>
        <v>0</v>
      </c>
      <c r="AF329" s="375">
        <f t="shared" si="390"/>
        <v>0</v>
      </c>
    </row>
    <row r="330" spans="1:32">
      <c r="A330" s="394" t="s">
        <v>209</v>
      </c>
      <c r="B330" s="395"/>
      <c r="C330" s="394"/>
      <c r="D330" s="394"/>
      <c r="E330" s="361"/>
      <c r="F330" s="392"/>
      <c r="G330" s="392"/>
      <c r="H330" s="401"/>
      <c r="I330" s="401"/>
      <c r="J330" s="401"/>
      <c r="K330" s="401"/>
      <c r="L330" s="401"/>
      <c r="M330" s="401"/>
      <c r="N330" s="392"/>
      <c r="O330" s="392"/>
      <c r="P330" s="392"/>
      <c r="Q330" s="392"/>
      <c r="R330" s="375">
        <f t="shared" si="377"/>
        <v>0</v>
      </c>
      <c r="S330" s="327"/>
      <c r="T330" s="392">
        <f t="shared" si="378"/>
        <v>0</v>
      </c>
      <c r="U330" s="392">
        <f t="shared" si="379"/>
        <v>0</v>
      </c>
      <c r="V330" s="392">
        <f t="shared" si="380"/>
        <v>0</v>
      </c>
      <c r="W330" s="392">
        <f t="shared" si="381"/>
        <v>0</v>
      </c>
      <c r="X330" s="392">
        <f t="shared" si="382"/>
        <v>0</v>
      </c>
      <c r="Y330" s="392">
        <f t="shared" si="383"/>
        <v>0</v>
      </c>
      <c r="Z330" s="392">
        <f t="shared" si="384"/>
        <v>0</v>
      </c>
      <c r="AA330" s="392">
        <f t="shared" si="385"/>
        <v>0</v>
      </c>
      <c r="AB330" s="392">
        <f t="shared" si="386"/>
        <v>0</v>
      </c>
      <c r="AC330" s="392">
        <f t="shared" si="387"/>
        <v>0</v>
      </c>
      <c r="AD330" s="392">
        <f t="shared" si="388"/>
        <v>0</v>
      </c>
      <c r="AE330" s="392">
        <f t="shared" si="389"/>
        <v>0</v>
      </c>
      <c r="AF330" s="375">
        <f t="shared" si="390"/>
        <v>0</v>
      </c>
    </row>
    <row r="331" spans="1:32">
      <c r="A331" s="328" t="s">
        <v>210</v>
      </c>
      <c r="B331" s="395"/>
      <c r="C331" s="394"/>
      <c r="D331" s="394"/>
      <c r="E331" s="361"/>
      <c r="F331" s="392"/>
      <c r="G331" s="392"/>
      <c r="H331" s="401"/>
      <c r="I331" s="401"/>
      <c r="J331" s="401"/>
      <c r="K331" s="401"/>
      <c r="L331" s="401"/>
      <c r="M331" s="401"/>
      <c r="N331" s="392"/>
      <c r="O331" s="392"/>
      <c r="P331" s="392"/>
      <c r="Q331" s="392"/>
      <c r="R331" s="375">
        <f t="shared" si="377"/>
        <v>0</v>
      </c>
      <c r="S331" s="327"/>
      <c r="T331" s="392">
        <f t="shared" si="378"/>
        <v>0</v>
      </c>
      <c r="U331" s="392">
        <f t="shared" si="379"/>
        <v>0</v>
      </c>
      <c r="V331" s="392">
        <f t="shared" si="380"/>
        <v>0</v>
      </c>
      <c r="W331" s="392">
        <f t="shared" si="381"/>
        <v>0</v>
      </c>
      <c r="X331" s="392">
        <f t="shared" si="382"/>
        <v>0</v>
      </c>
      <c r="Y331" s="392">
        <f t="shared" si="383"/>
        <v>0</v>
      </c>
      <c r="Z331" s="392">
        <f t="shared" si="384"/>
        <v>0</v>
      </c>
      <c r="AA331" s="392">
        <f t="shared" si="385"/>
        <v>0</v>
      </c>
      <c r="AB331" s="392">
        <f t="shared" si="386"/>
        <v>0</v>
      </c>
      <c r="AC331" s="392">
        <f t="shared" si="387"/>
        <v>0</v>
      </c>
      <c r="AD331" s="392">
        <f t="shared" si="388"/>
        <v>0</v>
      </c>
      <c r="AE331" s="392">
        <f t="shared" si="389"/>
        <v>0</v>
      </c>
      <c r="AF331" s="375">
        <f t="shared" si="390"/>
        <v>0</v>
      </c>
    </row>
    <row r="332" spans="1:32">
      <c r="A332" s="396" t="s">
        <v>211</v>
      </c>
      <c r="B332" s="395"/>
      <c r="C332" s="394"/>
      <c r="D332" s="394"/>
      <c r="E332" s="361"/>
      <c r="F332" s="392"/>
      <c r="G332" s="392"/>
      <c r="H332" s="401"/>
      <c r="I332" s="401"/>
      <c r="J332" s="401"/>
      <c r="K332" s="401"/>
      <c r="L332" s="401"/>
      <c r="M332" s="401"/>
      <c r="N332" s="392"/>
      <c r="O332" s="392"/>
      <c r="P332" s="392"/>
      <c r="Q332" s="392"/>
      <c r="R332" s="375">
        <f t="shared" si="377"/>
        <v>0</v>
      </c>
      <c r="S332" s="327"/>
      <c r="T332" s="392">
        <f t="shared" si="378"/>
        <v>0</v>
      </c>
      <c r="U332" s="392">
        <f t="shared" si="379"/>
        <v>0</v>
      </c>
      <c r="V332" s="392">
        <f t="shared" si="380"/>
        <v>0</v>
      </c>
      <c r="W332" s="392">
        <f t="shared" si="381"/>
        <v>0</v>
      </c>
      <c r="X332" s="392">
        <f t="shared" si="382"/>
        <v>0</v>
      </c>
      <c r="Y332" s="392">
        <f t="shared" si="383"/>
        <v>0</v>
      </c>
      <c r="Z332" s="392">
        <f t="shared" si="384"/>
        <v>0</v>
      </c>
      <c r="AA332" s="392">
        <f t="shared" si="385"/>
        <v>0</v>
      </c>
      <c r="AB332" s="392">
        <f t="shared" si="386"/>
        <v>0</v>
      </c>
      <c r="AC332" s="392">
        <f t="shared" si="387"/>
        <v>0</v>
      </c>
      <c r="AD332" s="392">
        <f t="shared" si="388"/>
        <v>0</v>
      </c>
      <c r="AE332" s="392">
        <f t="shared" si="389"/>
        <v>0</v>
      </c>
      <c r="AF332" s="375">
        <f t="shared" si="390"/>
        <v>0</v>
      </c>
    </row>
    <row r="333" spans="1:32">
      <c r="A333" s="396" t="s">
        <v>212</v>
      </c>
      <c r="B333" s="395"/>
      <c r="C333" s="394"/>
      <c r="D333" s="394"/>
      <c r="E333" s="361"/>
      <c r="F333" s="392"/>
      <c r="G333" s="392"/>
      <c r="H333" s="401"/>
      <c r="I333" s="401"/>
      <c r="J333" s="401"/>
      <c r="K333" s="401"/>
      <c r="L333" s="401"/>
      <c r="M333" s="401"/>
      <c r="N333" s="392"/>
      <c r="O333" s="392"/>
      <c r="P333" s="392"/>
      <c r="Q333" s="392"/>
      <c r="R333" s="375">
        <f t="shared" si="377"/>
        <v>0</v>
      </c>
      <c r="S333" s="327"/>
      <c r="T333" s="392">
        <f t="shared" si="378"/>
        <v>0</v>
      </c>
      <c r="U333" s="392">
        <f t="shared" si="379"/>
        <v>0</v>
      </c>
      <c r="V333" s="392">
        <f t="shared" si="380"/>
        <v>0</v>
      </c>
      <c r="W333" s="392">
        <f t="shared" si="381"/>
        <v>0</v>
      </c>
      <c r="X333" s="392">
        <f t="shared" si="382"/>
        <v>0</v>
      </c>
      <c r="Y333" s="392">
        <f t="shared" si="383"/>
        <v>0</v>
      </c>
      <c r="Z333" s="392">
        <f t="shared" si="384"/>
        <v>0</v>
      </c>
      <c r="AA333" s="392">
        <f t="shared" si="385"/>
        <v>0</v>
      </c>
      <c r="AB333" s="392">
        <f t="shared" si="386"/>
        <v>0</v>
      </c>
      <c r="AC333" s="392">
        <f t="shared" si="387"/>
        <v>0</v>
      </c>
      <c r="AD333" s="392">
        <f t="shared" si="388"/>
        <v>0</v>
      </c>
      <c r="AE333" s="392">
        <f t="shared" si="389"/>
        <v>0</v>
      </c>
      <c r="AF333" s="375">
        <f t="shared" si="390"/>
        <v>0</v>
      </c>
    </row>
    <row r="334" spans="1:32">
      <c r="A334" s="396" t="s">
        <v>213</v>
      </c>
      <c r="B334" s="395"/>
      <c r="C334" s="394"/>
      <c r="D334" s="394"/>
      <c r="E334" s="361"/>
      <c r="F334" s="392"/>
      <c r="G334" s="392"/>
      <c r="H334" s="401"/>
      <c r="I334" s="401"/>
      <c r="J334" s="401"/>
      <c r="K334" s="401"/>
      <c r="L334" s="401"/>
      <c r="M334" s="401"/>
      <c r="N334" s="392"/>
      <c r="O334" s="392"/>
      <c r="P334" s="392"/>
      <c r="Q334" s="392"/>
      <c r="R334" s="375">
        <f t="shared" si="377"/>
        <v>0</v>
      </c>
      <c r="S334" s="327"/>
      <c r="T334" s="392">
        <f t="shared" si="378"/>
        <v>0</v>
      </c>
      <c r="U334" s="392">
        <f t="shared" si="379"/>
        <v>0</v>
      </c>
      <c r="V334" s="392">
        <f t="shared" si="380"/>
        <v>0</v>
      </c>
      <c r="W334" s="392">
        <f t="shared" si="381"/>
        <v>0</v>
      </c>
      <c r="X334" s="392">
        <f t="shared" si="382"/>
        <v>0</v>
      </c>
      <c r="Y334" s="392">
        <f t="shared" si="383"/>
        <v>0</v>
      </c>
      <c r="Z334" s="392">
        <f t="shared" si="384"/>
        <v>0</v>
      </c>
      <c r="AA334" s="392">
        <f t="shared" si="385"/>
        <v>0</v>
      </c>
      <c r="AB334" s="392">
        <f t="shared" si="386"/>
        <v>0</v>
      </c>
      <c r="AC334" s="392">
        <f t="shared" si="387"/>
        <v>0</v>
      </c>
      <c r="AD334" s="392">
        <f t="shared" si="388"/>
        <v>0</v>
      </c>
      <c r="AE334" s="392">
        <f t="shared" si="389"/>
        <v>0</v>
      </c>
      <c r="AF334" s="375">
        <f t="shared" si="390"/>
        <v>0</v>
      </c>
    </row>
    <row r="335" spans="1:32">
      <c r="A335" s="396" t="s">
        <v>402</v>
      </c>
      <c r="B335" s="395"/>
      <c r="C335" s="394"/>
      <c r="D335" s="394"/>
      <c r="E335" s="361"/>
      <c r="F335" s="392"/>
      <c r="G335" s="392"/>
      <c r="H335" s="401"/>
      <c r="I335" s="401"/>
      <c r="J335" s="401"/>
      <c r="K335" s="401"/>
      <c r="L335" s="401"/>
      <c r="M335" s="401"/>
      <c r="N335" s="392"/>
      <c r="O335" s="392"/>
      <c r="P335" s="392"/>
      <c r="Q335" s="392"/>
      <c r="R335" s="375">
        <f t="shared" si="377"/>
        <v>0</v>
      </c>
      <c r="S335" s="327"/>
      <c r="T335" s="392">
        <f t="shared" si="378"/>
        <v>0</v>
      </c>
      <c r="U335" s="392">
        <f t="shared" si="379"/>
        <v>0</v>
      </c>
      <c r="V335" s="392">
        <f t="shared" si="380"/>
        <v>0</v>
      </c>
      <c r="W335" s="392">
        <f t="shared" si="381"/>
        <v>0</v>
      </c>
      <c r="X335" s="392">
        <f t="shared" si="382"/>
        <v>0</v>
      </c>
      <c r="Y335" s="392">
        <f t="shared" si="383"/>
        <v>0</v>
      </c>
      <c r="Z335" s="392">
        <f t="shared" si="384"/>
        <v>0</v>
      </c>
      <c r="AA335" s="392">
        <f t="shared" si="385"/>
        <v>0</v>
      </c>
      <c r="AB335" s="392">
        <f t="shared" si="386"/>
        <v>0</v>
      </c>
      <c r="AC335" s="392">
        <f t="shared" si="387"/>
        <v>0</v>
      </c>
      <c r="AD335" s="392">
        <f t="shared" si="388"/>
        <v>0</v>
      </c>
      <c r="AE335" s="392">
        <f t="shared" si="389"/>
        <v>0</v>
      </c>
      <c r="AF335" s="375">
        <f t="shared" si="390"/>
        <v>0</v>
      </c>
    </row>
    <row r="336" spans="1:32">
      <c r="A336" s="394" t="s">
        <v>214</v>
      </c>
      <c r="B336" s="395"/>
      <c r="C336" s="394"/>
      <c r="D336" s="394"/>
      <c r="E336" s="361"/>
      <c r="F336" s="392"/>
      <c r="G336" s="392"/>
      <c r="H336" s="401"/>
      <c r="I336" s="401"/>
      <c r="J336" s="401"/>
      <c r="K336" s="401"/>
      <c r="L336" s="401"/>
      <c r="M336" s="401"/>
      <c r="N336" s="392"/>
      <c r="O336" s="392"/>
      <c r="P336" s="392"/>
      <c r="Q336" s="392"/>
      <c r="R336" s="375">
        <f t="shared" si="377"/>
        <v>0</v>
      </c>
      <c r="S336" s="327"/>
      <c r="T336" s="392">
        <f t="shared" si="378"/>
        <v>0</v>
      </c>
      <c r="U336" s="392">
        <f t="shared" si="379"/>
        <v>0</v>
      </c>
      <c r="V336" s="392">
        <f t="shared" si="380"/>
        <v>0</v>
      </c>
      <c r="W336" s="392">
        <f t="shared" si="381"/>
        <v>0</v>
      </c>
      <c r="X336" s="392">
        <f t="shared" si="382"/>
        <v>0</v>
      </c>
      <c r="Y336" s="392">
        <f t="shared" si="383"/>
        <v>0</v>
      </c>
      <c r="Z336" s="392">
        <f t="shared" si="384"/>
        <v>0</v>
      </c>
      <c r="AA336" s="392">
        <f t="shared" si="385"/>
        <v>0</v>
      </c>
      <c r="AB336" s="392">
        <f t="shared" si="386"/>
        <v>0</v>
      </c>
      <c r="AC336" s="392">
        <f t="shared" si="387"/>
        <v>0</v>
      </c>
      <c r="AD336" s="392">
        <f t="shared" si="388"/>
        <v>0</v>
      </c>
      <c r="AE336" s="392">
        <f t="shared" si="389"/>
        <v>0</v>
      </c>
      <c r="AF336" s="375">
        <f t="shared" si="390"/>
        <v>0</v>
      </c>
    </row>
    <row r="337" spans="1:32">
      <c r="A337" s="328" t="s">
        <v>215</v>
      </c>
      <c r="B337" s="395"/>
      <c r="C337" s="394"/>
      <c r="D337" s="394"/>
      <c r="E337" s="361"/>
      <c r="F337" s="392"/>
      <c r="G337" s="392"/>
      <c r="H337" s="401"/>
      <c r="I337" s="401"/>
      <c r="J337" s="401"/>
      <c r="K337" s="401"/>
      <c r="L337" s="401"/>
      <c r="M337" s="401"/>
      <c r="N337" s="392"/>
      <c r="O337" s="392"/>
      <c r="P337" s="392"/>
      <c r="Q337" s="392"/>
      <c r="R337" s="375">
        <f t="shared" si="377"/>
        <v>0</v>
      </c>
      <c r="S337" s="327"/>
      <c r="T337" s="392">
        <f t="shared" si="378"/>
        <v>0</v>
      </c>
      <c r="U337" s="392">
        <f t="shared" si="379"/>
        <v>0</v>
      </c>
      <c r="V337" s="392">
        <f t="shared" si="380"/>
        <v>0</v>
      </c>
      <c r="W337" s="392">
        <f t="shared" si="381"/>
        <v>0</v>
      </c>
      <c r="X337" s="392">
        <f t="shared" si="382"/>
        <v>0</v>
      </c>
      <c r="Y337" s="392">
        <f t="shared" si="383"/>
        <v>0</v>
      </c>
      <c r="Z337" s="392">
        <f t="shared" si="384"/>
        <v>0</v>
      </c>
      <c r="AA337" s="392">
        <f t="shared" si="385"/>
        <v>0</v>
      </c>
      <c r="AB337" s="392">
        <f t="shared" si="386"/>
        <v>0</v>
      </c>
      <c r="AC337" s="392">
        <f t="shared" si="387"/>
        <v>0</v>
      </c>
      <c r="AD337" s="392">
        <f t="shared" si="388"/>
        <v>0</v>
      </c>
      <c r="AE337" s="392">
        <f t="shared" si="389"/>
        <v>0</v>
      </c>
      <c r="AF337" s="375">
        <f t="shared" si="390"/>
        <v>0</v>
      </c>
    </row>
    <row r="338" spans="1:32">
      <c r="A338" s="394" t="s">
        <v>216</v>
      </c>
      <c r="B338" s="395"/>
      <c r="C338" s="394"/>
      <c r="D338" s="394"/>
      <c r="E338" s="361"/>
      <c r="F338" s="392"/>
      <c r="G338" s="392"/>
      <c r="H338" s="401"/>
      <c r="I338" s="401"/>
      <c r="J338" s="401"/>
      <c r="K338" s="401"/>
      <c r="L338" s="401"/>
      <c r="M338" s="401"/>
      <c r="N338" s="392"/>
      <c r="O338" s="392"/>
      <c r="P338" s="392"/>
      <c r="Q338" s="392"/>
      <c r="R338" s="375">
        <f t="shared" si="377"/>
        <v>0</v>
      </c>
      <c r="S338" s="327"/>
      <c r="T338" s="392">
        <f t="shared" si="378"/>
        <v>0</v>
      </c>
      <c r="U338" s="392">
        <f t="shared" si="379"/>
        <v>0</v>
      </c>
      <c r="V338" s="392">
        <f t="shared" si="380"/>
        <v>0</v>
      </c>
      <c r="W338" s="392">
        <f t="shared" si="381"/>
        <v>0</v>
      </c>
      <c r="X338" s="392">
        <f t="shared" si="382"/>
        <v>0</v>
      </c>
      <c r="Y338" s="392">
        <f t="shared" si="383"/>
        <v>0</v>
      </c>
      <c r="Z338" s="392">
        <f t="shared" si="384"/>
        <v>0</v>
      </c>
      <c r="AA338" s="392">
        <f t="shared" si="385"/>
        <v>0</v>
      </c>
      <c r="AB338" s="392">
        <f t="shared" si="386"/>
        <v>0</v>
      </c>
      <c r="AC338" s="392">
        <f t="shared" si="387"/>
        <v>0</v>
      </c>
      <c r="AD338" s="392">
        <f t="shared" si="388"/>
        <v>0</v>
      </c>
      <c r="AE338" s="392">
        <f t="shared" si="389"/>
        <v>0</v>
      </c>
      <c r="AF338" s="375">
        <f t="shared" si="390"/>
        <v>0</v>
      </c>
    </row>
    <row r="339" spans="1:32">
      <c r="A339" s="406"/>
      <c r="B339" s="395"/>
      <c r="C339" s="394"/>
      <c r="D339" s="394"/>
      <c r="E339" s="361"/>
      <c r="F339" s="392"/>
      <c r="G339" s="392"/>
      <c r="H339" s="401"/>
      <c r="I339" s="401"/>
      <c r="J339" s="401"/>
      <c r="K339" s="401"/>
      <c r="L339" s="401"/>
      <c r="M339" s="401"/>
      <c r="N339" s="392"/>
      <c r="O339" s="392"/>
      <c r="P339" s="392"/>
      <c r="Q339" s="392"/>
      <c r="R339" s="375">
        <f t="shared" si="377"/>
        <v>0</v>
      </c>
      <c r="S339" s="327"/>
      <c r="T339" s="392">
        <f t="shared" si="378"/>
        <v>0</v>
      </c>
      <c r="U339" s="392">
        <f t="shared" si="379"/>
        <v>0</v>
      </c>
      <c r="V339" s="392">
        <f t="shared" si="380"/>
        <v>0</v>
      </c>
      <c r="W339" s="392">
        <f t="shared" si="381"/>
        <v>0</v>
      </c>
      <c r="X339" s="392">
        <f t="shared" si="382"/>
        <v>0</v>
      </c>
      <c r="Y339" s="392">
        <f t="shared" si="383"/>
        <v>0</v>
      </c>
      <c r="Z339" s="392">
        <f t="shared" si="384"/>
        <v>0</v>
      </c>
      <c r="AA339" s="392">
        <f t="shared" si="385"/>
        <v>0</v>
      </c>
      <c r="AB339" s="392">
        <f t="shared" si="386"/>
        <v>0</v>
      </c>
      <c r="AC339" s="392">
        <f t="shared" si="387"/>
        <v>0</v>
      </c>
      <c r="AD339" s="392">
        <f t="shared" si="388"/>
        <v>0</v>
      </c>
      <c r="AE339" s="392">
        <f t="shared" si="389"/>
        <v>0</v>
      </c>
      <c r="AF339" s="375">
        <f t="shared" si="390"/>
        <v>0</v>
      </c>
    </row>
    <row r="340" spans="1:32">
      <c r="A340" s="406"/>
      <c r="B340" s="395"/>
      <c r="C340" s="394"/>
      <c r="D340" s="394"/>
      <c r="E340" s="361"/>
      <c r="F340" s="392"/>
      <c r="G340" s="392"/>
      <c r="H340" s="392"/>
      <c r="I340" s="392"/>
      <c r="J340" s="392"/>
      <c r="K340" s="392"/>
      <c r="L340" s="392"/>
      <c r="M340" s="392"/>
      <c r="N340" s="392"/>
      <c r="O340" s="392"/>
      <c r="P340" s="392"/>
      <c r="Q340" s="392"/>
      <c r="R340" s="375"/>
      <c r="S340" s="327"/>
      <c r="T340" s="392">
        <f t="shared" si="378"/>
        <v>0</v>
      </c>
      <c r="U340" s="392"/>
      <c r="V340" s="392"/>
      <c r="W340" s="392"/>
      <c r="X340" s="392"/>
      <c r="Y340" s="392"/>
      <c r="Z340" s="392"/>
      <c r="AA340" s="392"/>
      <c r="AB340" s="392"/>
      <c r="AC340" s="392"/>
      <c r="AD340" s="392"/>
      <c r="AE340" s="392"/>
      <c r="AF340" s="375"/>
    </row>
    <row r="341" spans="1:32">
      <c r="A341" s="394"/>
      <c r="B341" s="395"/>
      <c r="C341" s="394"/>
      <c r="D341" s="394"/>
      <c r="E341" s="361"/>
      <c r="F341" s="398"/>
      <c r="G341" s="398"/>
      <c r="H341" s="398"/>
      <c r="I341" s="398"/>
      <c r="J341" s="398"/>
      <c r="K341" s="398"/>
      <c r="L341" s="398"/>
      <c r="M341" s="398"/>
      <c r="N341" s="398"/>
      <c r="O341" s="398"/>
      <c r="P341" s="398"/>
      <c r="Q341" s="398"/>
      <c r="R341" s="404"/>
      <c r="S341" s="327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  <c r="AE341" s="398"/>
      <c r="AF341" s="404"/>
    </row>
    <row r="342" spans="1:32">
      <c r="A342" s="394" t="s">
        <v>201</v>
      </c>
      <c r="B342" s="395"/>
      <c r="C342" s="394"/>
      <c r="D342" s="394"/>
      <c r="E342" s="361"/>
      <c r="F342" s="392">
        <f t="shared" ref="F342:R342" si="391">SUM(F328:F341)</f>
        <v>0</v>
      </c>
      <c r="G342" s="392">
        <f t="shared" si="391"/>
        <v>0</v>
      </c>
      <c r="H342" s="392">
        <f t="shared" si="391"/>
        <v>0</v>
      </c>
      <c r="I342" s="392">
        <f t="shared" si="391"/>
        <v>0</v>
      </c>
      <c r="J342" s="392">
        <f t="shared" si="391"/>
        <v>0</v>
      </c>
      <c r="K342" s="392">
        <f t="shared" si="391"/>
        <v>0</v>
      </c>
      <c r="L342" s="392">
        <f t="shared" si="391"/>
        <v>0</v>
      </c>
      <c r="M342" s="392">
        <f t="shared" si="391"/>
        <v>0</v>
      </c>
      <c r="N342" s="392">
        <f t="shared" si="391"/>
        <v>0</v>
      </c>
      <c r="O342" s="392">
        <f t="shared" si="391"/>
        <v>0</v>
      </c>
      <c r="P342" s="392">
        <f t="shared" si="391"/>
        <v>0</v>
      </c>
      <c r="Q342" s="392">
        <f t="shared" si="391"/>
        <v>0</v>
      </c>
      <c r="R342" s="405">
        <f t="shared" si="391"/>
        <v>0</v>
      </c>
      <c r="S342" s="327"/>
      <c r="T342" s="392">
        <f t="shared" ref="T342:AF342" si="392">SUM(T328:T341)</f>
        <v>0</v>
      </c>
      <c r="U342" s="392">
        <f t="shared" si="392"/>
        <v>0</v>
      </c>
      <c r="V342" s="392">
        <f t="shared" si="392"/>
        <v>0</v>
      </c>
      <c r="W342" s="392">
        <f t="shared" si="392"/>
        <v>0</v>
      </c>
      <c r="X342" s="392">
        <f t="shared" si="392"/>
        <v>0</v>
      </c>
      <c r="Y342" s="392">
        <f t="shared" si="392"/>
        <v>0</v>
      </c>
      <c r="Z342" s="392">
        <f t="shared" si="392"/>
        <v>0</v>
      </c>
      <c r="AA342" s="392">
        <f t="shared" si="392"/>
        <v>0</v>
      </c>
      <c r="AB342" s="392">
        <f t="shared" si="392"/>
        <v>0</v>
      </c>
      <c r="AC342" s="392">
        <f t="shared" si="392"/>
        <v>0</v>
      </c>
      <c r="AD342" s="392">
        <f t="shared" si="392"/>
        <v>0</v>
      </c>
      <c r="AE342" s="392">
        <f t="shared" si="392"/>
        <v>0</v>
      </c>
      <c r="AF342" s="405">
        <f t="shared" si="392"/>
        <v>0</v>
      </c>
    </row>
    <row r="343" spans="1:32">
      <c r="A343" s="394"/>
      <c r="B343" s="395"/>
      <c r="C343" s="394"/>
      <c r="D343" s="394"/>
      <c r="E343" s="361"/>
      <c r="F343" s="392"/>
      <c r="G343" s="392"/>
      <c r="H343" s="392"/>
      <c r="I343" s="392"/>
      <c r="J343" s="392"/>
      <c r="K343" s="392"/>
      <c r="L343" s="393"/>
      <c r="M343" s="393"/>
      <c r="N343" s="393"/>
      <c r="O343" s="393"/>
      <c r="P343" s="393"/>
      <c r="Q343" s="393"/>
      <c r="R343" s="375"/>
      <c r="S343" s="327"/>
      <c r="T343" s="392"/>
      <c r="U343" s="392"/>
      <c r="V343" s="392"/>
      <c r="W343" s="392"/>
      <c r="X343" s="392"/>
      <c r="Y343" s="392"/>
      <c r="Z343" s="393"/>
      <c r="AA343" s="393"/>
      <c r="AB343" s="393"/>
      <c r="AC343" s="393"/>
      <c r="AD343" s="393"/>
      <c r="AE343" s="393"/>
      <c r="AF343" s="375"/>
    </row>
    <row r="344" spans="1:32">
      <c r="A344" s="390" t="s">
        <v>217</v>
      </c>
      <c r="B344" s="395"/>
      <c r="C344" s="407"/>
      <c r="D344" s="407"/>
      <c r="E344" s="361"/>
      <c r="F344" s="392"/>
      <c r="G344" s="392"/>
      <c r="H344" s="392"/>
      <c r="I344" s="392"/>
      <c r="J344" s="392"/>
      <c r="K344" s="392"/>
      <c r="L344" s="393"/>
      <c r="M344" s="393"/>
      <c r="N344" s="393"/>
      <c r="O344" s="393"/>
      <c r="P344" s="393"/>
      <c r="Q344" s="393"/>
      <c r="R344" s="375"/>
      <c r="S344" s="327"/>
      <c r="T344" s="392"/>
      <c r="U344" s="392"/>
      <c r="V344" s="392"/>
      <c r="W344" s="392"/>
      <c r="X344" s="392"/>
      <c r="Y344" s="392"/>
      <c r="Z344" s="393"/>
      <c r="AA344" s="393"/>
      <c r="AB344" s="393"/>
      <c r="AC344" s="393"/>
      <c r="AD344" s="393"/>
      <c r="AE344" s="393"/>
      <c r="AF344" s="375"/>
    </row>
    <row r="345" spans="1:32">
      <c r="A345" s="394" t="s">
        <v>207</v>
      </c>
      <c r="B345" s="395"/>
      <c r="C345" s="394"/>
      <c r="D345" s="394"/>
      <c r="E345" s="361"/>
      <c r="F345" s="392"/>
      <c r="G345" s="392"/>
      <c r="H345" s="392"/>
      <c r="I345" s="392"/>
      <c r="J345" s="392"/>
      <c r="K345" s="392"/>
      <c r="L345" s="392"/>
      <c r="M345" s="392"/>
      <c r="N345" s="392"/>
      <c r="O345" s="392"/>
      <c r="P345" s="392"/>
      <c r="Q345" s="392"/>
      <c r="R345" s="375">
        <f t="shared" ref="R345:R356" si="393">SUM(F345:Q345)</f>
        <v>0</v>
      </c>
      <c r="S345" s="327"/>
      <c r="T345" s="392">
        <f t="shared" ref="T345:T356" si="394">+E345*(1+$F$96)</f>
        <v>0</v>
      </c>
      <c r="U345" s="392">
        <f t="shared" ref="U345:U356" si="395">+F345*(1+$F$96)</f>
        <v>0</v>
      </c>
      <c r="V345" s="392">
        <f t="shared" ref="V345:V356" si="396">+G345*(1+$F$96)</f>
        <v>0</v>
      </c>
      <c r="W345" s="392">
        <f t="shared" ref="W345:W356" si="397">+H345*(1+$F$96)</f>
        <v>0</v>
      </c>
      <c r="X345" s="392">
        <f t="shared" ref="X345:X356" si="398">+I345*(1+$F$96)</f>
        <v>0</v>
      </c>
      <c r="Y345" s="392">
        <f t="shared" ref="Y345:Y356" si="399">+J345*(1+$F$96)</f>
        <v>0</v>
      </c>
      <c r="Z345" s="392">
        <f t="shared" ref="Z345:Z356" si="400">+K345*(1+$F$96)</f>
        <v>0</v>
      </c>
      <c r="AA345" s="392">
        <f t="shared" ref="AA345:AA356" si="401">+L345*(1+$F$96)</f>
        <v>0</v>
      </c>
      <c r="AB345" s="392">
        <f t="shared" ref="AB345:AC356" si="402">+M345*(1+$F$96)</f>
        <v>0</v>
      </c>
      <c r="AC345" s="392">
        <f t="shared" si="402"/>
        <v>0</v>
      </c>
      <c r="AD345" s="392">
        <f t="shared" ref="AD345:AD356" si="403">+O345*(1+$F$96)</f>
        <v>0</v>
      </c>
      <c r="AE345" s="392">
        <f t="shared" ref="AE345:AE356" si="404">+P345*(1+$F$96)</f>
        <v>0</v>
      </c>
      <c r="AF345" s="375">
        <f t="shared" ref="AF345:AF354" si="405">SUM(T345:AE345)</f>
        <v>0</v>
      </c>
    </row>
    <row r="346" spans="1:32">
      <c r="A346" s="394" t="s">
        <v>208</v>
      </c>
      <c r="B346" s="395"/>
      <c r="C346" s="394"/>
      <c r="D346" s="394"/>
      <c r="E346" s="361"/>
      <c r="F346" s="392"/>
      <c r="G346" s="392"/>
      <c r="H346" s="392"/>
      <c r="I346" s="392"/>
      <c r="J346" s="392"/>
      <c r="K346" s="392"/>
      <c r="L346" s="392"/>
      <c r="M346" s="392"/>
      <c r="N346" s="392"/>
      <c r="O346" s="392"/>
      <c r="P346" s="392"/>
      <c r="Q346" s="392"/>
      <c r="R346" s="375">
        <f t="shared" si="393"/>
        <v>0</v>
      </c>
      <c r="S346" s="327"/>
      <c r="T346" s="392">
        <f t="shared" si="394"/>
        <v>0</v>
      </c>
      <c r="U346" s="392">
        <f t="shared" si="395"/>
        <v>0</v>
      </c>
      <c r="V346" s="392">
        <f t="shared" si="396"/>
        <v>0</v>
      </c>
      <c r="W346" s="392">
        <f t="shared" si="397"/>
        <v>0</v>
      </c>
      <c r="X346" s="392">
        <f t="shared" si="398"/>
        <v>0</v>
      </c>
      <c r="Y346" s="392">
        <f t="shared" si="399"/>
        <v>0</v>
      </c>
      <c r="Z346" s="392">
        <f t="shared" si="400"/>
        <v>0</v>
      </c>
      <c r="AA346" s="392">
        <f t="shared" si="401"/>
        <v>0</v>
      </c>
      <c r="AB346" s="392">
        <f t="shared" si="402"/>
        <v>0</v>
      </c>
      <c r="AC346" s="392">
        <f t="shared" si="402"/>
        <v>0</v>
      </c>
      <c r="AD346" s="392">
        <f t="shared" si="403"/>
        <v>0</v>
      </c>
      <c r="AE346" s="392">
        <f t="shared" si="404"/>
        <v>0</v>
      </c>
      <c r="AF346" s="375">
        <f t="shared" si="405"/>
        <v>0</v>
      </c>
    </row>
    <row r="347" spans="1:32">
      <c r="A347" s="394" t="s">
        <v>209</v>
      </c>
      <c r="B347" s="395"/>
      <c r="C347" s="394"/>
      <c r="D347" s="394"/>
      <c r="E347" s="361"/>
      <c r="F347" s="392"/>
      <c r="G347" s="392"/>
      <c r="H347" s="392"/>
      <c r="I347" s="392"/>
      <c r="J347" s="392"/>
      <c r="K347" s="392"/>
      <c r="L347" s="392"/>
      <c r="M347" s="392"/>
      <c r="N347" s="392"/>
      <c r="O347" s="392"/>
      <c r="P347" s="392"/>
      <c r="Q347" s="392"/>
      <c r="R347" s="375">
        <f t="shared" si="393"/>
        <v>0</v>
      </c>
      <c r="S347" s="327"/>
      <c r="T347" s="392">
        <f t="shared" si="394"/>
        <v>0</v>
      </c>
      <c r="U347" s="392">
        <f t="shared" si="395"/>
        <v>0</v>
      </c>
      <c r="V347" s="392">
        <f t="shared" si="396"/>
        <v>0</v>
      </c>
      <c r="W347" s="392">
        <f t="shared" si="397"/>
        <v>0</v>
      </c>
      <c r="X347" s="392">
        <f t="shared" si="398"/>
        <v>0</v>
      </c>
      <c r="Y347" s="392">
        <f t="shared" si="399"/>
        <v>0</v>
      </c>
      <c r="Z347" s="392">
        <f t="shared" si="400"/>
        <v>0</v>
      </c>
      <c r="AA347" s="392">
        <f t="shared" si="401"/>
        <v>0</v>
      </c>
      <c r="AB347" s="392">
        <f t="shared" si="402"/>
        <v>0</v>
      </c>
      <c r="AC347" s="392">
        <f t="shared" si="402"/>
        <v>0</v>
      </c>
      <c r="AD347" s="392">
        <f t="shared" si="403"/>
        <v>0</v>
      </c>
      <c r="AE347" s="392">
        <f t="shared" si="404"/>
        <v>0</v>
      </c>
      <c r="AF347" s="375">
        <f t="shared" si="405"/>
        <v>0</v>
      </c>
    </row>
    <row r="348" spans="1:32">
      <c r="A348" s="328" t="s">
        <v>210</v>
      </c>
      <c r="B348" s="395"/>
      <c r="C348" s="394"/>
      <c r="D348" s="394"/>
      <c r="E348" s="361"/>
      <c r="F348" s="392"/>
      <c r="G348" s="392"/>
      <c r="H348" s="392"/>
      <c r="I348" s="392"/>
      <c r="J348" s="392"/>
      <c r="K348" s="392"/>
      <c r="L348" s="392"/>
      <c r="M348" s="392"/>
      <c r="N348" s="392"/>
      <c r="O348" s="392"/>
      <c r="P348" s="392"/>
      <c r="Q348" s="392"/>
      <c r="R348" s="375">
        <f t="shared" si="393"/>
        <v>0</v>
      </c>
      <c r="S348" s="327"/>
      <c r="T348" s="392">
        <f t="shared" si="394"/>
        <v>0</v>
      </c>
      <c r="U348" s="392">
        <f t="shared" si="395"/>
        <v>0</v>
      </c>
      <c r="V348" s="392">
        <f t="shared" si="396"/>
        <v>0</v>
      </c>
      <c r="W348" s="392">
        <f t="shared" si="397"/>
        <v>0</v>
      </c>
      <c r="X348" s="392">
        <f t="shared" si="398"/>
        <v>0</v>
      </c>
      <c r="Y348" s="392">
        <f t="shared" si="399"/>
        <v>0</v>
      </c>
      <c r="Z348" s="392">
        <f t="shared" si="400"/>
        <v>0</v>
      </c>
      <c r="AA348" s="392">
        <f t="shared" si="401"/>
        <v>0</v>
      </c>
      <c r="AB348" s="392">
        <f t="shared" si="402"/>
        <v>0</v>
      </c>
      <c r="AC348" s="392">
        <f t="shared" si="402"/>
        <v>0</v>
      </c>
      <c r="AD348" s="392">
        <f t="shared" si="403"/>
        <v>0</v>
      </c>
      <c r="AE348" s="392">
        <f t="shared" si="404"/>
        <v>0</v>
      </c>
      <c r="AF348" s="375">
        <f t="shared" si="405"/>
        <v>0</v>
      </c>
    </row>
    <row r="349" spans="1:32">
      <c r="A349" s="396" t="s">
        <v>211</v>
      </c>
      <c r="B349" s="395"/>
      <c r="C349" s="394"/>
      <c r="D349" s="394"/>
      <c r="E349" s="361"/>
      <c r="F349" s="392"/>
      <c r="G349" s="392"/>
      <c r="H349" s="392"/>
      <c r="I349" s="392"/>
      <c r="J349" s="392"/>
      <c r="K349" s="392"/>
      <c r="L349" s="392"/>
      <c r="M349" s="392"/>
      <c r="N349" s="392"/>
      <c r="O349" s="392"/>
      <c r="P349" s="392"/>
      <c r="Q349" s="392"/>
      <c r="R349" s="375">
        <f t="shared" si="393"/>
        <v>0</v>
      </c>
      <c r="S349" s="327"/>
      <c r="T349" s="392">
        <f t="shared" si="394"/>
        <v>0</v>
      </c>
      <c r="U349" s="392">
        <f t="shared" si="395"/>
        <v>0</v>
      </c>
      <c r="V349" s="392">
        <f t="shared" si="396"/>
        <v>0</v>
      </c>
      <c r="W349" s="392">
        <f t="shared" si="397"/>
        <v>0</v>
      </c>
      <c r="X349" s="392">
        <f t="shared" si="398"/>
        <v>0</v>
      </c>
      <c r="Y349" s="392">
        <f t="shared" si="399"/>
        <v>0</v>
      </c>
      <c r="Z349" s="392">
        <f t="shared" si="400"/>
        <v>0</v>
      </c>
      <c r="AA349" s="392">
        <f t="shared" si="401"/>
        <v>0</v>
      </c>
      <c r="AB349" s="392">
        <f t="shared" si="402"/>
        <v>0</v>
      </c>
      <c r="AC349" s="392">
        <f t="shared" si="402"/>
        <v>0</v>
      </c>
      <c r="AD349" s="392">
        <f t="shared" si="403"/>
        <v>0</v>
      </c>
      <c r="AE349" s="392">
        <f t="shared" si="404"/>
        <v>0</v>
      </c>
      <c r="AF349" s="375">
        <f t="shared" si="405"/>
        <v>0</v>
      </c>
    </row>
    <row r="350" spans="1:32">
      <c r="A350" s="396" t="s">
        <v>212</v>
      </c>
      <c r="B350" s="395"/>
      <c r="C350" s="394"/>
      <c r="D350" s="394"/>
      <c r="E350" s="361"/>
      <c r="F350" s="392"/>
      <c r="G350" s="392"/>
      <c r="H350" s="392"/>
      <c r="I350" s="392"/>
      <c r="J350" s="392"/>
      <c r="K350" s="392"/>
      <c r="L350" s="392"/>
      <c r="M350" s="392"/>
      <c r="N350" s="392"/>
      <c r="O350" s="392"/>
      <c r="P350" s="392"/>
      <c r="Q350" s="392"/>
      <c r="R350" s="375">
        <f t="shared" si="393"/>
        <v>0</v>
      </c>
      <c r="S350" s="327"/>
      <c r="T350" s="392">
        <f t="shared" si="394"/>
        <v>0</v>
      </c>
      <c r="U350" s="392">
        <f t="shared" si="395"/>
        <v>0</v>
      </c>
      <c r="V350" s="392">
        <f t="shared" si="396"/>
        <v>0</v>
      </c>
      <c r="W350" s="392">
        <f t="shared" si="397"/>
        <v>0</v>
      </c>
      <c r="X350" s="392">
        <f t="shared" si="398"/>
        <v>0</v>
      </c>
      <c r="Y350" s="392">
        <f t="shared" si="399"/>
        <v>0</v>
      </c>
      <c r="Z350" s="392">
        <f t="shared" si="400"/>
        <v>0</v>
      </c>
      <c r="AA350" s="392">
        <f t="shared" si="401"/>
        <v>0</v>
      </c>
      <c r="AB350" s="392">
        <f t="shared" si="402"/>
        <v>0</v>
      </c>
      <c r="AC350" s="392">
        <f t="shared" si="402"/>
        <v>0</v>
      </c>
      <c r="AD350" s="392">
        <f t="shared" si="403"/>
        <v>0</v>
      </c>
      <c r="AE350" s="392">
        <f t="shared" si="404"/>
        <v>0</v>
      </c>
      <c r="AF350" s="375">
        <f t="shared" si="405"/>
        <v>0</v>
      </c>
    </row>
    <row r="351" spans="1:32">
      <c r="A351" s="396" t="s">
        <v>213</v>
      </c>
      <c r="B351" s="395"/>
      <c r="C351" s="394"/>
      <c r="D351" s="394"/>
      <c r="E351" s="361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392"/>
      <c r="Q351" s="392"/>
      <c r="R351" s="375">
        <f t="shared" si="393"/>
        <v>0</v>
      </c>
      <c r="S351" s="327"/>
      <c r="T351" s="392">
        <f t="shared" si="394"/>
        <v>0</v>
      </c>
      <c r="U351" s="392">
        <f t="shared" si="395"/>
        <v>0</v>
      </c>
      <c r="V351" s="392">
        <f t="shared" si="396"/>
        <v>0</v>
      </c>
      <c r="W351" s="392">
        <f t="shared" si="397"/>
        <v>0</v>
      </c>
      <c r="X351" s="392">
        <f t="shared" si="398"/>
        <v>0</v>
      </c>
      <c r="Y351" s="392">
        <f t="shared" si="399"/>
        <v>0</v>
      </c>
      <c r="Z351" s="392">
        <f t="shared" si="400"/>
        <v>0</v>
      </c>
      <c r="AA351" s="392">
        <f t="shared" si="401"/>
        <v>0</v>
      </c>
      <c r="AB351" s="392">
        <f t="shared" si="402"/>
        <v>0</v>
      </c>
      <c r="AC351" s="392">
        <f t="shared" si="402"/>
        <v>0</v>
      </c>
      <c r="AD351" s="392">
        <f t="shared" si="403"/>
        <v>0</v>
      </c>
      <c r="AE351" s="392">
        <f t="shared" si="404"/>
        <v>0</v>
      </c>
      <c r="AF351" s="375">
        <f t="shared" si="405"/>
        <v>0</v>
      </c>
    </row>
    <row r="352" spans="1:32">
      <c r="A352" s="396" t="s">
        <v>402</v>
      </c>
      <c r="B352" s="395"/>
      <c r="C352" s="394"/>
      <c r="D352" s="394"/>
      <c r="E352" s="361"/>
      <c r="F352" s="392"/>
      <c r="G352" s="392"/>
      <c r="H352" s="392"/>
      <c r="I352" s="392"/>
      <c r="J352" s="392"/>
      <c r="K352" s="392"/>
      <c r="L352" s="392"/>
      <c r="M352" s="392"/>
      <c r="N352" s="392"/>
      <c r="O352" s="392"/>
      <c r="P352" s="392"/>
      <c r="Q352" s="392"/>
      <c r="R352" s="375">
        <f t="shared" si="393"/>
        <v>0</v>
      </c>
      <c r="S352" s="327"/>
      <c r="T352" s="392">
        <f t="shared" si="394"/>
        <v>0</v>
      </c>
      <c r="U352" s="392">
        <f t="shared" si="395"/>
        <v>0</v>
      </c>
      <c r="V352" s="392">
        <f t="shared" si="396"/>
        <v>0</v>
      </c>
      <c r="W352" s="392">
        <f t="shared" si="397"/>
        <v>0</v>
      </c>
      <c r="X352" s="392">
        <f t="shared" si="398"/>
        <v>0</v>
      </c>
      <c r="Y352" s="392">
        <f t="shared" si="399"/>
        <v>0</v>
      </c>
      <c r="Z352" s="392">
        <f t="shared" si="400"/>
        <v>0</v>
      </c>
      <c r="AA352" s="392">
        <f t="shared" si="401"/>
        <v>0</v>
      </c>
      <c r="AB352" s="392">
        <f t="shared" si="402"/>
        <v>0</v>
      </c>
      <c r="AC352" s="392">
        <f t="shared" si="402"/>
        <v>0</v>
      </c>
      <c r="AD352" s="392">
        <f t="shared" si="403"/>
        <v>0</v>
      </c>
      <c r="AE352" s="392">
        <f t="shared" si="404"/>
        <v>0</v>
      </c>
      <c r="AF352" s="375">
        <f t="shared" si="405"/>
        <v>0</v>
      </c>
    </row>
    <row r="353" spans="1:32">
      <c r="A353" s="394" t="s">
        <v>214</v>
      </c>
      <c r="B353" s="395"/>
      <c r="C353" s="394"/>
      <c r="D353" s="394"/>
      <c r="E353" s="361"/>
      <c r="F353" s="392"/>
      <c r="G353" s="392"/>
      <c r="H353" s="392"/>
      <c r="I353" s="392"/>
      <c r="J353" s="392"/>
      <c r="K353" s="392"/>
      <c r="L353" s="392"/>
      <c r="M353" s="392"/>
      <c r="N353" s="392"/>
      <c r="O353" s="392"/>
      <c r="P353" s="392"/>
      <c r="Q353" s="392"/>
      <c r="R353" s="375">
        <f t="shared" si="393"/>
        <v>0</v>
      </c>
      <c r="S353" s="327"/>
      <c r="T353" s="392">
        <f t="shared" si="394"/>
        <v>0</v>
      </c>
      <c r="U353" s="392">
        <f t="shared" si="395"/>
        <v>0</v>
      </c>
      <c r="V353" s="392">
        <f t="shared" si="396"/>
        <v>0</v>
      </c>
      <c r="W353" s="392">
        <f t="shared" si="397"/>
        <v>0</v>
      </c>
      <c r="X353" s="392">
        <f t="shared" si="398"/>
        <v>0</v>
      </c>
      <c r="Y353" s="392">
        <f t="shared" si="399"/>
        <v>0</v>
      </c>
      <c r="Z353" s="392">
        <f t="shared" si="400"/>
        <v>0</v>
      </c>
      <c r="AA353" s="392">
        <f t="shared" si="401"/>
        <v>0</v>
      </c>
      <c r="AB353" s="392">
        <f t="shared" si="402"/>
        <v>0</v>
      </c>
      <c r="AC353" s="392">
        <f t="shared" ref="AC353:AC356" si="406">+N353*(1+$F$96)</f>
        <v>0</v>
      </c>
      <c r="AD353" s="392">
        <f t="shared" si="403"/>
        <v>0</v>
      </c>
      <c r="AE353" s="392">
        <f t="shared" si="404"/>
        <v>0</v>
      </c>
      <c r="AF353" s="375">
        <f t="shared" si="405"/>
        <v>0</v>
      </c>
    </row>
    <row r="354" spans="1:32">
      <c r="A354" s="328" t="s">
        <v>215</v>
      </c>
      <c r="B354" s="395"/>
      <c r="C354" s="394"/>
      <c r="D354" s="394"/>
      <c r="E354" s="361"/>
      <c r="F354" s="392"/>
      <c r="G354" s="392"/>
      <c r="H354" s="392"/>
      <c r="I354" s="392"/>
      <c r="J354" s="392"/>
      <c r="K354" s="392"/>
      <c r="L354" s="392"/>
      <c r="M354" s="392"/>
      <c r="N354" s="392"/>
      <c r="O354" s="392"/>
      <c r="P354" s="392"/>
      <c r="Q354" s="392"/>
      <c r="R354" s="375">
        <f t="shared" si="393"/>
        <v>0</v>
      </c>
      <c r="S354" s="327"/>
      <c r="T354" s="392">
        <f t="shared" si="394"/>
        <v>0</v>
      </c>
      <c r="U354" s="392">
        <f t="shared" si="395"/>
        <v>0</v>
      </c>
      <c r="V354" s="392">
        <f t="shared" si="396"/>
        <v>0</v>
      </c>
      <c r="W354" s="392">
        <f t="shared" si="397"/>
        <v>0</v>
      </c>
      <c r="X354" s="392">
        <f t="shared" si="398"/>
        <v>0</v>
      </c>
      <c r="Y354" s="392">
        <f t="shared" si="399"/>
        <v>0</v>
      </c>
      <c r="Z354" s="392">
        <f t="shared" si="400"/>
        <v>0</v>
      </c>
      <c r="AA354" s="392">
        <f t="shared" si="401"/>
        <v>0</v>
      </c>
      <c r="AB354" s="392">
        <f t="shared" si="402"/>
        <v>0</v>
      </c>
      <c r="AC354" s="392">
        <f t="shared" si="406"/>
        <v>0</v>
      </c>
      <c r="AD354" s="392">
        <f t="shared" si="403"/>
        <v>0</v>
      </c>
      <c r="AE354" s="392">
        <f t="shared" si="404"/>
        <v>0</v>
      </c>
      <c r="AF354" s="375">
        <f t="shared" si="405"/>
        <v>0</v>
      </c>
    </row>
    <row r="355" spans="1:32">
      <c r="A355" s="394" t="s">
        <v>216</v>
      </c>
      <c r="B355" s="395"/>
      <c r="C355" s="394"/>
      <c r="D355" s="394"/>
      <c r="E355" s="361"/>
      <c r="F355" s="392"/>
      <c r="G355" s="392"/>
      <c r="H355" s="392"/>
      <c r="I355" s="392"/>
      <c r="J355" s="392"/>
      <c r="K355" s="392"/>
      <c r="L355" s="392"/>
      <c r="M355" s="392"/>
      <c r="N355" s="392"/>
      <c r="O355" s="392"/>
      <c r="P355" s="392"/>
      <c r="Q355" s="392"/>
      <c r="R355" s="375">
        <f t="shared" ref="R355" si="407">SUM(F355:Q355)</f>
        <v>0</v>
      </c>
      <c r="S355" s="327"/>
      <c r="T355" s="392">
        <f t="shared" si="394"/>
        <v>0</v>
      </c>
      <c r="U355" s="392">
        <f t="shared" si="395"/>
        <v>0</v>
      </c>
      <c r="V355" s="392">
        <f t="shared" si="396"/>
        <v>0</v>
      </c>
      <c r="W355" s="392">
        <f t="shared" si="397"/>
        <v>0</v>
      </c>
      <c r="X355" s="392">
        <f t="shared" si="398"/>
        <v>0</v>
      </c>
      <c r="Y355" s="392">
        <f t="shared" si="399"/>
        <v>0</v>
      </c>
      <c r="Z355" s="392">
        <f t="shared" si="400"/>
        <v>0</v>
      </c>
      <c r="AA355" s="392">
        <f t="shared" si="401"/>
        <v>0</v>
      </c>
      <c r="AB355" s="392">
        <f t="shared" si="402"/>
        <v>0</v>
      </c>
      <c r="AC355" s="392">
        <f t="shared" si="406"/>
        <v>0</v>
      </c>
      <c r="AD355" s="392">
        <f t="shared" si="403"/>
        <v>0</v>
      </c>
      <c r="AE355" s="392">
        <f t="shared" si="404"/>
        <v>0</v>
      </c>
      <c r="AF355" s="375">
        <f t="shared" ref="AF355" si="408">SUM(T355:AE355)</f>
        <v>0</v>
      </c>
    </row>
    <row r="356" spans="1:32">
      <c r="A356" s="406"/>
      <c r="B356" s="395"/>
      <c r="C356" s="394"/>
      <c r="D356" s="394"/>
      <c r="E356" s="361"/>
      <c r="F356" s="392"/>
      <c r="G356" s="392"/>
      <c r="H356" s="392"/>
      <c r="I356" s="392"/>
      <c r="J356" s="392"/>
      <c r="K356" s="392"/>
      <c r="L356" s="392"/>
      <c r="M356" s="392"/>
      <c r="N356" s="392"/>
      <c r="O356" s="392"/>
      <c r="P356" s="392"/>
      <c r="Q356" s="392"/>
      <c r="R356" s="375">
        <f t="shared" si="393"/>
        <v>0</v>
      </c>
      <c r="S356" s="327"/>
      <c r="T356" s="392">
        <f t="shared" si="394"/>
        <v>0</v>
      </c>
      <c r="U356" s="392">
        <f t="shared" si="395"/>
        <v>0</v>
      </c>
      <c r="V356" s="392">
        <f t="shared" si="396"/>
        <v>0</v>
      </c>
      <c r="W356" s="392">
        <f t="shared" si="397"/>
        <v>0</v>
      </c>
      <c r="X356" s="392">
        <f t="shared" si="398"/>
        <v>0</v>
      </c>
      <c r="Y356" s="392">
        <f t="shared" si="399"/>
        <v>0</v>
      </c>
      <c r="Z356" s="392">
        <f t="shared" si="400"/>
        <v>0</v>
      </c>
      <c r="AA356" s="392">
        <f t="shared" si="401"/>
        <v>0</v>
      </c>
      <c r="AB356" s="392">
        <f t="shared" si="402"/>
        <v>0</v>
      </c>
      <c r="AC356" s="392">
        <f t="shared" si="406"/>
        <v>0</v>
      </c>
      <c r="AD356" s="392">
        <f t="shared" si="403"/>
        <v>0</v>
      </c>
      <c r="AE356" s="392">
        <f t="shared" si="404"/>
        <v>0</v>
      </c>
      <c r="AF356" s="375">
        <f t="shared" ref="AF356" si="409">SUM(T356:AE356)</f>
        <v>0</v>
      </c>
    </row>
    <row r="357" spans="1:32">
      <c r="A357" s="406"/>
      <c r="B357" s="395"/>
      <c r="C357" s="394"/>
      <c r="D357" s="394"/>
      <c r="E357" s="361"/>
      <c r="F357" s="398"/>
      <c r="G357" s="398"/>
      <c r="H357" s="398"/>
      <c r="I357" s="398"/>
      <c r="J357" s="398"/>
      <c r="K357" s="398"/>
      <c r="L357" s="398"/>
      <c r="M357" s="398"/>
      <c r="N357" s="398"/>
      <c r="O357" s="398"/>
      <c r="P357" s="398"/>
      <c r="Q357" s="398"/>
      <c r="R357" s="404"/>
      <c r="S357" s="327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  <c r="AE357" s="398"/>
      <c r="AF357" s="404"/>
    </row>
    <row r="358" spans="1:32">
      <c r="A358" s="394" t="s">
        <v>201</v>
      </c>
      <c r="B358" s="395"/>
      <c r="C358" s="394"/>
      <c r="D358" s="394"/>
      <c r="E358" s="361"/>
      <c r="F358" s="392">
        <f t="shared" ref="F358:R358" si="410">SUM(F345:F357)</f>
        <v>0</v>
      </c>
      <c r="G358" s="392">
        <f t="shared" si="410"/>
        <v>0</v>
      </c>
      <c r="H358" s="392">
        <f t="shared" si="410"/>
        <v>0</v>
      </c>
      <c r="I358" s="392">
        <f t="shared" si="410"/>
        <v>0</v>
      </c>
      <c r="J358" s="392">
        <f t="shared" si="410"/>
        <v>0</v>
      </c>
      <c r="K358" s="392">
        <f t="shared" si="410"/>
        <v>0</v>
      </c>
      <c r="L358" s="392">
        <f t="shared" si="410"/>
        <v>0</v>
      </c>
      <c r="M358" s="392">
        <f t="shared" si="410"/>
        <v>0</v>
      </c>
      <c r="N358" s="392">
        <f t="shared" si="410"/>
        <v>0</v>
      </c>
      <c r="O358" s="392">
        <f t="shared" si="410"/>
        <v>0</v>
      </c>
      <c r="P358" s="392">
        <f t="shared" si="410"/>
        <v>0</v>
      </c>
      <c r="Q358" s="392">
        <f t="shared" si="410"/>
        <v>0</v>
      </c>
      <c r="R358" s="405">
        <f t="shared" si="410"/>
        <v>0</v>
      </c>
      <c r="S358" s="327"/>
      <c r="T358" s="392">
        <f t="shared" ref="T358" si="411">SUM(T345:T357)</f>
        <v>0</v>
      </c>
      <c r="U358" s="392">
        <f t="shared" ref="U358:AF358" si="412">SUM(U345:U357)</f>
        <v>0</v>
      </c>
      <c r="V358" s="392">
        <f t="shared" si="412"/>
        <v>0</v>
      </c>
      <c r="W358" s="392">
        <f t="shared" si="412"/>
        <v>0</v>
      </c>
      <c r="X358" s="392">
        <f t="shared" si="412"/>
        <v>0</v>
      </c>
      <c r="Y358" s="392">
        <f t="shared" si="412"/>
        <v>0</v>
      </c>
      <c r="Z358" s="392">
        <f t="shared" si="412"/>
        <v>0</v>
      </c>
      <c r="AA358" s="392">
        <f t="shared" si="412"/>
        <v>0</v>
      </c>
      <c r="AB358" s="392">
        <f t="shared" si="412"/>
        <v>0</v>
      </c>
      <c r="AC358" s="392">
        <f t="shared" si="412"/>
        <v>0</v>
      </c>
      <c r="AD358" s="392">
        <f t="shared" si="412"/>
        <v>0</v>
      </c>
      <c r="AE358" s="392">
        <f t="shared" si="412"/>
        <v>0</v>
      </c>
      <c r="AF358" s="405">
        <f t="shared" si="412"/>
        <v>0</v>
      </c>
    </row>
    <row r="359" spans="1:32">
      <c r="A359" s="394"/>
      <c r="B359" s="395"/>
      <c r="C359" s="394"/>
      <c r="D359" s="394"/>
      <c r="E359" s="361"/>
      <c r="F359" s="392"/>
      <c r="G359" s="392"/>
      <c r="H359" s="392"/>
      <c r="I359" s="392"/>
      <c r="J359" s="392"/>
      <c r="K359" s="392"/>
      <c r="L359" s="393"/>
      <c r="M359" s="393"/>
      <c r="N359" s="393"/>
      <c r="O359" s="393"/>
      <c r="P359" s="393"/>
      <c r="Q359" s="393"/>
      <c r="R359" s="375"/>
      <c r="S359" s="327"/>
      <c r="T359" s="392"/>
      <c r="U359" s="392"/>
      <c r="V359" s="392"/>
      <c r="W359" s="392"/>
      <c r="X359" s="392"/>
      <c r="Y359" s="392"/>
      <c r="Z359" s="393"/>
      <c r="AA359" s="393"/>
      <c r="AB359" s="393"/>
      <c r="AC359" s="393"/>
      <c r="AD359" s="393"/>
      <c r="AE359" s="393"/>
      <c r="AF359" s="375"/>
    </row>
    <row r="360" spans="1:32">
      <c r="A360" s="390" t="s">
        <v>217</v>
      </c>
      <c r="B360" s="395"/>
      <c r="C360" s="407"/>
      <c r="D360" s="407"/>
      <c r="E360" s="361"/>
      <c r="F360" s="392"/>
      <c r="G360" s="392"/>
      <c r="H360" s="392"/>
      <c r="I360" s="392"/>
      <c r="J360" s="392"/>
      <c r="K360" s="392"/>
      <c r="L360" s="393"/>
      <c r="M360" s="393"/>
      <c r="N360" s="393"/>
      <c r="O360" s="393"/>
      <c r="P360" s="393"/>
      <c r="Q360" s="393"/>
      <c r="R360" s="375"/>
      <c r="S360" s="327"/>
      <c r="T360" s="392"/>
      <c r="U360" s="392"/>
      <c r="V360" s="392"/>
      <c r="W360" s="392"/>
      <c r="X360" s="392"/>
      <c r="Y360" s="392"/>
      <c r="Z360" s="393"/>
      <c r="AA360" s="393"/>
      <c r="AB360" s="393"/>
      <c r="AC360" s="393"/>
      <c r="AD360" s="393"/>
      <c r="AE360" s="393"/>
      <c r="AF360" s="375"/>
    </row>
    <row r="361" spans="1:32">
      <c r="A361" s="394" t="s">
        <v>207</v>
      </c>
      <c r="B361" s="395"/>
      <c r="C361" s="394"/>
      <c r="D361" s="394"/>
      <c r="E361" s="361"/>
      <c r="F361" s="392"/>
      <c r="G361" s="392"/>
      <c r="H361" s="392"/>
      <c r="I361" s="392"/>
      <c r="J361" s="392"/>
      <c r="K361" s="392"/>
      <c r="L361" s="392"/>
      <c r="M361" s="392"/>
      <c r="N361" s="392"/>
      <c r="O361" s="392"/>
      <c r="P361" s="392"/>
      <c r="Q361" s="392"/>
      <c r="R361" s="375">
        <f>SUM(F361:Q361)</f>
        <v>0</v>
      </c>
      <c r="S361" s="327"/>
      <c r="T361" s="392">
        <f t="shared" ref="T361:T373" si="413">+E361*(1+$F$96)</f>
        <v>0</v>
      </c>
      <c r="U361" s="392">
        <f t="shared" ref="U361:U373" si="414">+F361*(1+$F$96)</f>
        <v>0</v>
      </c>
      <c r="V361" s="392">
        <f t="shared" ref="V361:V373" si="415">+G361*(1+$F$96)</f>
        <v>0</v>
      </c>
      <c r="W361" s="392">
        <f t="shared" ref="W361:W373" si="416">+H361*(1+$F$96)</f>
        <v>0</v>
      </c>
      <c r="X361" s="392">
        <f t="shared" ref="X361:X373" si="417">+I361*(1+$F$96)</f>
        <v>0</v>
      </c>
      <c r="Y361" s="392">
        <f t="shared" ref="Y361:Y373" si="418">+J361*(1+$F$96)</f>
        <v>0</v>
      </c>
      <c r="Z361" s="392">
        <f t="shared" ref="Z361:Z373" si="419">+K361*(1+$F$96)</f>
        <v>0</v>
      </c>
      <c r="AA361" s="392">
        <f t="shared" ref="AA361:AA373" si="420">+L361*(1+$F$96)</f>
        <v>0</v>
      </c>
      <c r="AB361" s="392">
        <f t="shared" ref="AB361:AB373" si="421">+M361*(1+$F$96)</f>
        <v>0</v>
      </c>
      <c r="AC361" s="392">
        <f t="shared" ref="AC361:AC373" si="422">+N361*(1+$F$96)</f>
        <v>0</v>
      </c>
      <c r="AD361" s="392">
        <f t="shared" ref="AD361:AD373" si="423">+O361*(1+$F$96)</f>
        <v>0</v>
      </c>
      <c r="AE361" s="392">
        <f t="shared" ref="AE361:AE373" si="424">+P361*(1+$F$96)</f>
        <v>0</v>
      </c>
      <c r="AF361" s="375">
        <f>SUM(T361:AE361)</f>
        <v>0</v>
      </c>
    </row>
    <row r="362" spans="1:32">
      <c r="A362" s="394" t="s">
        <v>208</v>
      </c>
      <c r="B362" s="395"/>
      <c r="C362" s="394"/>
      <c r="D362" s="394"/>
      <c r="E362" s="361"/>
      <c r="F362" s="392"/>
      <c r="G362" s="392"/>
      <c r="H362" s="392"/>
      <c r="I362" s="392"/>
      <c r="J362" s="392"/>
      <c r="K362" s="392"/>
      <c r="L362" s="392"/>
      <c r="M362" s="392"/>
      <c r="N362" s="392"/>
      <c r="O362" s="392"/>
      <c r="P362" s="392"/>
      <c r="Q362" s="392"/>
      <c r="R362" s="375">
        <f t="shared" ref="R362:R373" si="425">SUM(F362:Q362)</f>
        <v>0</v>
      </c>
      <c r="S362" s="327"/>
      <c r="T362" s="392">
        <f t="shared" si="413"/>
        <v>0</v>
      </c>
      <c r="U362" s="392">
        <f t="shared" si="414"/>
        <v>0</v>
      </c>
      <c r="V362" s="392">
        <f t="shared" si="415"/>
        <v>0</v>
      </c>
      <c r="W362" s="392">
        <f t="shared" si="416"/>
        <v>0</v>
      </c>
      <c r="X362" s="392">
        <f t="shared" si="417"/>
        <v>0</v>
      </c>
      <c r="Y362" s="392">
        <f t="shared" si="418"/>
        <v>0</v>
      </c>
      <c r="Z362" s="392">
        <f t="shared" si="419"/>
        <v>0</v>
      </c>
      <c r="AA362" s="392">
        <f t="shared" si="420"/>
        <v>0</v>
      </c>
      <c r="AB362" s="392">
        <f t="shared" si="421"/>
        <v>0</v>
      </c>
      <c r="AC362" s="392">
        <f t="shared" si="422"/>
        <v>0</v>
      </c>
      <c r="AD362" s="392">
        <f t="shared" si="423"/>
        <v>0</v>
      </c>
      <c r="AE362" s="392">
        <f t="shared" si="424"/>
        <v>0</v>
      </c>
      <c r="AF362" s="375">
        <f t="shared" ref="AF362:AF373" si="426">SUM(T362:AE362)</f>
        <v>0</v>
      </c>
    </row>
    <row r="363" spans="1:32">
      <c r="A363" s="394" t="s">
        <v>209</v>
      </c>
      <c r="B363" s="395"/>
      <c r="C363" s="394"/>
      <c r="D363" s="394"/>
      <c r="E363" s="361"/>
      <c r="F363" s="392"/>
      <c r="G363" s="392"/>
      <c r="H363" s="392"/>
      <c r="I363" s="392"/>
      <c r="J363" s="392"/>
      <c r="K363" s="392"/>
      <c r="L363" s="392"/>
      <c r="M363" s="392"/>
      <c r="N363" s="392"/>
      <c r="O363" s="392"/>
      <c r="P363" s="392"/>
      <c r="Q363" s="392"/>
      <c r="R363" s="375">
        <f t="shared" si="425"/>
        <v>0</v>
      </c>
      <c r="S363" s="327"/>
      <c r="T363" s="392">
        <f t="shared" si="413"/>
        <v>0</v>
      </c>
      <c r="U363" s="392">
        <f t="shared" si="414"/>
        <v>0</v>
      </c>
      <c r="V363" s="392">
        <f t="shared" si="415"/>
        <v>0</v>
      </c>
      <c r="W363" s="392">
        <f t="shared" si="416"/>
        <v>0</v>
      </c>
      <c r="X363" s="392">
        <f t="shared" si="417"/>
        <v>0</v>
      </c>
      <c r="Y363" s="392">
        <f t="shared" si="418"/>
        <v>0</v>
      </c>
      <c r="Z363" s="392">
        <f t="shared" si="419"/>
        <v>0</v>
      </c>
      <c r="AA363" s="392">
        <f t="shared" si="420"/>
        <v>0</v>
      </c>
      <c r="AB363" s="392">
        <f t="shared" si="421"/>
        <v>0</v>
      </c>
      <c r="AC363" s="392">
        <f t="shared" si="422"/>
        <v>0</v>
      </c>
      <c r="AD363" s="392">
        <f t="shared" si="423"/>
        <v>0</v>
      </c>
      <c r="AE363" s="392">
        <f t="shared" si="424"/>
        <v>0</v>
      </c>
      <c r="AF363" s="375">
        <f t="shared" si="426"/>
        <v>0</v>
      </c>
    </row>
    <row r="364" spans="1:32">
      <c r="A364" s="328" t="s">
        <v>210</v>
      </c>
      <c r="B364" s="395"/>
      <c r="C364" s="394"/>
      <c r="D364" s="394"/>
      <c r="E364" s="361"/>
      <c r="F364" s="392"/>
      <c r="G364" s="392"/>
      <c r="H364" s="392"/>
      <c r="I364" s="392"/>
      <c r="J364" s="392"/>
      <c r="K364" s="392"/>
      <c r="L364" s="392"/>
      <c r="M364" s="392"/>
      <c r="N364" s="392"/>
      <c r="O364" s="392"/>
      <c r="P364" s="392"/>
      <c r="Q364" s="392"/>
      <c r="R364" s="375">
        <f t="shared" si="425"/>
        <v>0</v>
      </c>
      <c r="S364" s="327"/>
      <c r="T364" s="392">
        <f t="shared" si="413"/>
        <v>0</v>
      </c>
      <c r="U364" s="392">
        <f t="shared" si="414"/>
        <v>0</v>
      </c>
      <c r="V364" s="392">
        <f t="shared" si="415"/>
        <v>0</v>
      </c>
      <c r="W364" s="392">
        <f t="shared" si="416"/>
        <v>0</v>
      </c>
      <c r="X364" s="392">
        <f t="shared" si="417"/>
        <v>0</v>
      </c>
      <c r="Y364" s="392">
        <f t="shared" si="418"/>
        <v>0</v>
      </c>
      <c r="Z364" s="392">
        <f t="shared" si="419"/>
        <v>0</v>
      </c>
      <c r="AA364" s="392">
        <f t="shared" si="420"/>
        <v>0</v>
      </c>
      <c r="AB364" s="392">
        <f t="shared" si="421"/>
        <v>0</v>
      </c>
      <c r="AC364" s="392">
        <f t="shared" si="422"/>
        <v>0</v>
      </c>
      <c r="AD364" s="392">
        <f t="shared" si="423"/>
        <v>0</v>
      </c>
      <c r="AE364" s="392">
        <f t="shared" si="424"/>
        <v>0</v>
      </c>
      <c r="AF364" s="375">
        <f t="shared" si="426"/>
        <v>0</v>
      </c>
    </row>
    <row r="365" spans="1:32">
      <c r="A365" s="396" t="s">
        <v>211</v>
      </c>
      <c r="B365" s="395"/>
      <c r="C365" s="394"/>
      <c r="D365" s="394"/>
      <c r="E365" s="361"/>
      <c r="F365" s="392"/>
      <c r="G365" s="392"/>
      <c r="H365" s="392"/>
      <c r="I365" s="392"/>
      <c r="J365" s="392"/>
      <c r="K365" s="392"/>
      <c r="L365" s="392"/>
      <c r="M365" s="392"/>
      <c r="N365" s="392"/>
      <c r="O365" s="392"/>
      <c r="P365" s="392"/>
      <c r="Q365" s="392"/>
      <c r="R365" s="375">
        <f t="shared" si="425"/>
        <v>0</v>
      </c>
      <c r="S365" s="327"/>
      <c r="T365" s="392">
        <f t="shared" si="413"/>
        <v>0</v>
      </c>
      <c r="U365" s="392">
        <f t="shared" si="414"/>
        <v>0</v>
      </c>
      <c r="V365" s="392">
        <f t="shared" si="415"/>
        <v>0</v>
      </c>
      <c r="W365" s="392">
        <f t="shared" si="416"/>
        <v>0</v>
      </c>
      <c r="X365" s="392">
        <f t="shared" si="417"/>
        <v>0</v>
      </c>
      <c r="Y365" s="392">
        <f t="shared" si="418"/>
        <v>0</v>
      </c>
      <c r="Z365" s="392">
        <f t="shared" si="419"/>
        <v>0</v>
      </c>
      <c r="AA365" s="392">
        <f t="shared" si="420"/>
        <v>0</v>
      </c>
      <c r="AB365" s="392">
        <f t="shared" si="421"/>
        <v>0</v>
      </c>
      <c r="AC365" s="392">
        <f t="shared" si="422"/>
        <v>0</v>
      </c>
      <c r="AD365" s="392">
        <f t="shared" si="423"/>
        <v>0</v>
      </c>
      <c r="AE365" s="392">
        <f t="shared" si="424"/>
        <v>0</v>
      </c>
      <c r="AF365" s="375">
        <f t="shared" si="426"/>
        <v>0</v>
      </c>
    </row>
    <row r="366" spans="1:32">
      <c r="A366" s="396" t="s">
        <v>212</v>
      </c>
      <c r="B366" s="395"/>
      <c r="C366" s="394"/>
      <c r="D366" s="394"/>
      <c r="E366" s="361"/>
      <c r="F366" s="392"/>
      <c r="G366" s="392"/>
      <c r="H366" s="392"/>
      <c r="I366" s="392"/>
      <c r="J366" s="392"/>
      <c r="K366" s="392"/>
      <c r="L366" s="392"/>
      <c r="M366" s="392"/>
      <c r="N366" s="392"/>
      <c r="O366" s="392"/>
      <c r="P366" s="392"/>
      <c r="Q366" s="392"/>
      <c r="R366" s="375">
        <f t="shared" si="425"/>
        <v>0</v>
      </c>
      <c r="S366" s="327"/>
      <c r="T366" s="392">
        <f t="shared" si="413"/>
        <v>0</v>
      </c>
      <c r="U366" s="392">
        <f t="shared" si="414"/>
        <v>0</v>
      </c>
      <c r="V366" s="392">
        <f t="shared" si="415"/>
        <v>0</v>
      </c>
      <c r="W366" s="392">
        <f t="shared" si="416"/>
        <v>0</v>
      </c>
      <c r="X366" s="392">
        <f t="shared" si="417"/>
        <v>0</v>
      </c>
      <c r="Y366" s="392">
        <f t="shared" si="418"/>
        <v>0</v>
      </c>
      <c r="Z366" s="392">
        <f t="shared" si="419"/>
        <v>0</v>
      </c>
      <c r="AA366" s="392">
        <f t="shared" si="420"/>
        <v>0</v>
      </c>
      <c r="AB366" s="392">
        <f t="shared" si="421"/>
        <v>0</v>
      </c>
      <c r="AC366" s="392">
        <f t="shared" si="422"/>
        <v>0</v>
      </c>
      <c r="AD366" s="392">
        <f t="shared" si="423"/>
        <v>0</v>
      </c>
      <c r="AE366" s="392">
        <f t="shared" si="424"/>
        <v>0</v>
      </c>
      <c r="AF366" s="375">
        <f t="shared" si="426"/>
        <v>0</v>
      </c>
    </row>
    <row r="367" spans="1:32">
      <c r="A367" s="396" t="s">
        <v>213</v>
      </c>
      <c r="B367" s="395"/>
      <c r="C367" s="394"/>
      <c r="D367" s="394"/>
      <c r="E367" s="361"/>
      <c r="F367" s="392"/>
      <c r="G367" s="392"/>
      <c r="H367" s="392"/>
      <c r="I367" s="392"/>
      <c r="J367" s="392"/>
      <c r="K367" s="392"/>
      <c r="L367" s="392"/>
      <c r="M367" s="392"/>
      <c r="N367" s="392"/>
      <c r="O367" s="392"/>
      <c r="P367" s="392"/>
      <c r="Q367" s="392"/>
      <c r="R367" s="375">
        <f t="shared" si="425"/>
        <v>0</v>
      </c>
      <c r="S367" s="327"/>
      <c r="T367" s="392">
        <f t="shared" si="413"/>
        <v>0</v>
      </c>
      <c r="U367" s="392">
        <f t="shared" si="414"/>
        <v>0</v>
      </c>
      <c r="V367" s="392">
        <f t="shared" si="415"/>
        <v>0</v>
      </c>
      <c r="W367" s="392">
        <f t="shared" si="416"/>
        <v>0</v>
      </c>
      <c r="X367" s="392">
        <f t="shared" si="417"/>
        <v>0</v>
      </c>
      <c r="Y367" s="392">
        <f t="shared" si="418"/>
        <v>0</v>
      </c>
      <c r="Z367" s="392">
        <f t="shared" si="419"/>
        <v>0</v>
      </c>
      <c r="AA367" s="392">
        <f t="shared" si="420"/>
        <v>0</v>
      </c>
      <c r="AB367" s="392">
        <f t="shared" si="421"/>
        <v>0</v>
      </c>
      <c r="AC367" s="392">
        <f t="shared" si="422"/>
        <v>0</v>
      </c>
      <c r="AD367" s="392">
        <f t="shared" si="423"/>
        <v>0</v>
      </c>
      <c r="AE367" s="392">
        <f t="shared" si="424"/>
        <v>0</v>
      </c>
      <c r="AF367" s="375">
        <f t="shared" si="426"/>
        <v>0</v>
      </c>
    </row>
    <row r="368" spans="1:32">
      <c r="A368" s="396" t="s">
        <v>402</v>
      </c>
      <c r="B368" s="395"/>
      <c r="C368" s="394"/>
      <c r="D368" s="394"/>
      <c r="E368" s="361"/>
      <c r="F368" s="392"/>
      <c r="G368" s="392"/>
      <c r="H368" s="392"/>
      <c r="I368" s="392"/>
      <c r="J368" s="392"/>
      <c r="K368" s="392"/>
      <c r="L368" s="392"/>
      <c r="M368" s="392"/>
      <c r="N368" s="392"/>
      <c r="O368" s="392"/>
      <c r="P368" s="392"/>
      <c r="Q368" s="392"/>
      <c r="R368" s="375">
        <f t="shared" si="425"/>
        <v>0</v>
      </c>
      <c r="S368" s="327"/>
      <c r="T368" s="392">
        <f t="shared" si="413"/>
        <v>0</v>
      </c>
      <c r="U368" s="392">
        <f t="shared" si="414"/>
        <v>0</v>
      </c>
      <c r="V368" s="392">
        <f t="shared" si="415"/>
        <v>0</v>
      </c>
      <c r="W368" s="392">
        <f t="shared" si="416"/>
        <v>0</v>
      </c>
      <c r="X368" s="392">
        <f t="shared" si="417"/>
        <v>0</v>
      </c>
      <c r="Y368" s="392">
        <f t="shared" si="418"/>
        <v>0</v>
      </c>
      <c r="Z368" s="392">
        <f t="shared" si="419"/>
        <v>0</v>
      </c>
      <c r="AA368" s="392">
        <f t="shared" si="420"/>
        <v>0</v>
      </c>
      <c r="AB368" s="392">
        <f t="shared" si="421"/>
        <v>0</v>
      </c>
      <c r="AC368" s="392">
        <f t="shared" si="422"/>
        <v>0</v>
      </c>
      <c r="AD368" s="392">
        <f t="shared" si="423"/>
        <v>0</v>
      </c>
      <c r="AE368" s="392">
        <f t="shared" si="424"/>
        <v>0</v>
      </c>
      <c r="AF368" s="375">
        <f t="shared" si="426"/>
        <v>0</v>
      </c>
    </row>
    <row r="369" spans="1:32">
      <c r="A369" s="394" t="s">
        <v>214</v>
      </c>
      <c r="B369" s="395"/>
      <c r="C369" s="394"/>
      <c r="D369" s="394"/>
      <c r="E369" s="361"/>
      <c r="F369" s="392"/>
      <c r="G369" s="392"/>
      <c r="H369" s="392"/>
      <c r="I369" s="392"/>
      <c r="J369" s="392"/>
      <c r="K369" s="392"/>
      <c r="L369" s="392"/>
      <c r="M369" s="392"/>
      <c r="N369" s="392"/>
      <c r="O369" s="392"/>
      <c r="P369" s="392"/>
      <c r="Q369" s="392"/>
      <c r="R369" s="375">
        <f t="shared" si="425"/>
        <v>0</v>
      </c>
      <c r="S369" s="327"/>
      <c r="T369" s="392">
        <f t="shared" si="413"/>
        <v>0</v>
      </c>
      <c r="U369" s="392">
        <f t="shared" si="414"/>
        <v>0</v>
      </c>
      <c r="V369" s="392">
        <f t="shared" si="415"/>
        <v>0</v>
      </c>
      <c r="W369" s="392">
        <f t="shared" si="416"/>
        <v>0</v>
      </c>
      <c r="X369" s="392">
        <f t="shared" si="417"/>
        <v>0</v>
      </c>
      <c r="Y369" s="392">
        <f t="shared" si="418"/>
        <v>0</v>
      </c>
      <c r="Z369" s="392">
        <f t="shared" si="419"/>
        <v>0</v>
      </c>
      <c r="AA369" s="392">
        <f t="shared" si="420"/>
        <v>0</v>
      </c>
      <c r="AB369" s="392">
        <f t="shared" si="421"/>
        <v>0</v>
      </c>
      <c r="AC369" s="392">
        <f t="shared" si="422"/>
        <v>0</v>
      </c>
      <c r="AD369" s="392">
        <f t="shared" si="423"/>
        <v>0</v>
      </c>
      <c r="AE369" s="392">
        <f t="shared" si="424"/>
        <v>0</v>
      </c>
      <c r="AF369" s="375">
        <f t="shared" si="426"/>
        <v>0</v>
      </c>
    </row>
    <row r="370" spans="1:32">
      <c r="A370" s="328" t="s">
        <v>215</v>
      </c>
      <c r="B370" s="395"/>
      <c r="C370" s="394"/>
      <c r="D370" s="394"/>
      <c r="E370" s="361"/>
      <c r="F370" s="392"/>
      <c r="G370" s="392"/>
      <c r="H370" s="392"/>
      <c r="I370" s="392"/>
      <c r="J370" s="392"/>
      <c r="K370" s="392"/>
      <c r="L370" s="392"/>
      <c r="M370" s="392"/>
      <c r="N370" s="392"/>
      <c r="O370" s="392"/>
      <c r="P370" s="392"/>
      <c r="Q370" s="392"/>
      <c r="R370" s="375">
        <f t="shared" si="425"/>
        <v>0</v>
      </c>
      <c r="S370" s="327"/>
      <c r="T370" s="392">
        <f t="shared" si="413"/>
        <v>0</v>
      </c>
      <c r="U370" s="392">
        <f t="shared" si="414"/>
        <v>0</v>
      </c>
      <c r="V370" s="392">
        <f t="shared" si="415"/>
        <v>0</v>
      </c>
      <c r="W370" s="392">
        <f t="shared" si="416"/>
        <v>0</v>
      </c>
      <c r="X370" s="392">
        <f t="shared" si="417"/>
        <v>0</v>
      </c>
      <c r="Y370" s="392">
        <f t="shared" si="418"/>
        <v>0</v>
      </c>
      <c r="Z370" s="392">
        <f t="shared" si="419"/>
        <v>0</v>
      </c>
      <c r="AA370" s="392">
        <f t="shared" si="420"/>
        <v>0</v>
      </c>
      <c r="AB370" s="392">
        <f t="shared" si="421"/>
        <v>0</v>
      </c>
      <c r="AC370" s="392">
        <f t="shared" si="422"/>
        <v>0</v>
      </c>
      <c r="AD370" s="392">
        <f t="shared" si="423"/>
        <v>0</v>
      </c>
      <c r="AE370" s="392">
        <f t="shared" si="424"/>
        <v>0</v>
      </c>
      <c r="AF370" s="375">
        <f t="shared" si="426"/>
        <v>0</v>
      </c>
    </row>
    <row r="371" spans="1:32">
      <c r="A371" s="394" t="s">
        <v>216</v>
      </c>
      <c r="B371" s="395"/>
      <c r="C371" s="394"/>
      <c r="D371" s="394"/>
      <c r="E371" s="361"/>
      <c r="F371" s="392"/>
      <c r="G371" s="392"/>
      <c r="H371" s="392"/>
      <c r="I371" s="392"/>
      <c r="J371" s="392"/>
      <c r="K371" s="392"/>
      <c r="L371" s="392"/>
      <c r="M371" s="392"/>
      <c r="N371" s="392"/>
      <c r="O371" s="392"/>
      <c r="P371" s="392"/>
      <c r="Q371" s="392"/>
      <c r="R371" s="375">
        <f t="shared" si="425"/>
        <v>0</v>
      </c>
      <c r="S371" s="327"/>
      <c r="T371" s="392">
        <f t="shared" si="413"/>
        <v>0</v>
      </c>
      <c r="U371" s="392">
        <f t="shared" si="414"/>
        <v>0</v>
      </c>
      <c r="V371" s="392">
        <f t="shared" si="415"/>
        <v>0</v>
      </c>
      <c r="W371" s="392">
        <f t="shared" si="416"/>
        <v>0</v>
      </c>
      <c r="X371" s="392">
        <f t="shared" si="417"/>
        <v>0</v>
      </c>
      <c r="Y371" s="392">
        <f t="shared" si="418"/>
        <v>0</v>
      </c>
      <c r="Z371" s="392">
        <f t="shared" si="419"/>
        <v>0</v>
      </c>
      <c r="AA371" s="392">
        <f t="shared" si="420"/>
        <v>0</v>
      </c>
      <c r="AB371" s="392">
        <f t="shared" si="421"/>
        <v>0</v>
      </c>
      <c r="AC371" s="392">
        <f t="shared" si="422"/>
        <v>0</v>
      </c>
      <c r="AD371" s="392">
        <f t="shared" si="423"/>
        <v>0</v>
      </c>
      <c r="AE371" s="392">
        <f t="shared" si="424"/>
        <v>0</v>
      </c>
      <c r="AF371" s="375">
        <f t="shared" si="426"/>
        <v>0</v>
      </c>
    </row>
    <row r="372" spans="1:32">
      <c r="A372" s="406"/>
      <c r="B372" s="395"/>
      <c r="C372" s="394"/>
      <c r="D372" s="394"/>
      <c r="E372" s="361"/>
      <c r="F372" s="392"/>
      <c r="G372" s="392"/>
      <c r="H372" s="392"/>
      <c r="I372" s="392"/>
      <c r="J372" s="392"/>
      <c r="K372" s="392"/>
      <c r="L372" s="392"/>
      <c r="M372" s="392"/>
      <c r="N372" s="392"/>
      <c r="O372" s="392"/>
      <c r="P372" s="392"/>
      <c r="Q372" s="392"/>
      <c r="R372" s="375">
        <f t="shared" ref="R372" si="427">SUM(F372:Q372)</f>
        <v>0</v>
      </c>
      <c r="S372" s="327"/>
      <c r="T372" s="392">
        <f t="shared" si="413"/>
        <v>0</v>
      </c>
      <c r="U372" s="392">
        <f t="shared" si="414"/>
        <v>0</v>
      </c>
      <c r="V372" s="392">
        <f t="shared" si="415"/>
        <v>0</v>
      </c>
      <c r="W372" s="392">
        <f t="shared" si="416"/>
        <v>0</v>
      </c>
      <c r="X372" s="392">
        <f t="shared" si="417"/>
        <v>0</v>
      </c>
      <c r="Y372" s="392">
        <f t="shared" si="418"/>
        <v>0</v>
      </c>
      <c r="Z372" s="392">
        <f t="shared" si="419"/>
        <v>0</v>
      </c>
      <c r="AA372" s="392">
        <f t="shared" si="420"/>
        <v>0</v>
      </c>
      <c r="AB372" s="392">
        <f t="shared" si="421"/>
        <v>0</v>
      </c>
      <c r="AC372" s="392">
        <f t="shared" si="422"/>
        <v>0</v>
      </c>
      <c r="AD372" s="392">
        <f t="shared" si="423"/>
        <v>0</v>
      </c>
      <c r="AE372" s="392">
        <f t="shared" si="424"/>
        <v>0</v>
      </c>
      <c r="AF372" s="375">
        <f t="shared" si="426"/>
        <v>0</v>
      </c>
    </row>
    <row r="373" spans="1:32">
      <c r="A373" s="406"/>
      <c r="B373" s="395"/>
      <c r="C373" s="394"/>
      <c r="D373" s="394"/>
      <c r="E373" s="361"/>
      <c r="F373" s="392"/>
      <c r="G373" s="392"/>
      <c r="H373" s="392"/>
      <c r="I373" s="392"/>
      <c r="J373" s="392"/>
      <c r="K373" s="392"/>
      <c r="L373" s="392"/>
      <c r="M373" s="392"/>
      <c r="N373" s="392"/>
      <c r="O373" s="392"/>
      <c r="P373" s="392"/>
      <c r="Q373" s="392"/>
      <c r="R373" s="375">
        <f t="shared" si="425"/>
        <v>0</v>
      </c>
      <c r="S373" s="327"/>
      <c r="T373" s="392">
        <f t="shared" si="413"/>
        <v>0</v>
      </c>
      <c r="U373" s="392">
        <f t="shared" si="414"/>
        <v>0</v>
      </c>
      <c r="V373" s="392">
        <f t="shared" si="415"/>
        <v>0</v>
      </c>
      <c r="W373" s="392">
        <f t="shared" si="416"/>
        <v>0</v>
      </c>
      <c r="X373" s="392">
        <f t="shared" si="417"/>
        <v>0</v>
      </c>
      <c r="Y373" s="392">
        <f t="shared" si="418"/>
        <v>0</v>
      </c>
      <c r="Z373" s="392">
        <f t="shared" si="419"/>
        <v>0</v>
      </c>
      <c r="AA373" s="392">
        <f t="shared" si="420"/>
        <v>0</v>
      </c>
      <c r="AB373" s="392">
        <f t="shared" si="421"/>
        <v>0</v>
      </c>
      <c r="AC373" s="392">
        <f t="shared" si="422"/>
        <v>0</v>
      </c>
      <c r="AD373" s="392">
        <f t="shared" si="423"/>
        <v>0</v>
      </c>
      <c r="AE373" s="392">
        <f t="shared" si="424"/>
        <v>0</v>
      </c>
      <c r="AF373" s="375">
        <f t="shared" si="426"/>
        <v>0</v>
      </c>
    </row>
    <row r="374" spans="1:32">
      <c r="A374" s="394"/>
      <c r="B374" s="395"/>
      <c r="C374" s="394"/>
      <c r="D374" s="394"/>
      <c r="E374" s="361"/>
      <c r="F374" s="398"/>
      <c r="G374" s="398"/>
      <c r="H374" s="398"/>
      <c r="I374" s="398"/>
      <c r="J374" s="398"/>
      <c r="K374" s="398"/>
      <c r="L374" s="398"/>
      <c r="M374" s="398"/>
      <c r="N374" s="398"/>
      <c r="O374" s="398"/>
      <c r="P374" s="398"/>
      <c r="Q374" s="398"/>
      <c r="R374" s="404"/>
      <c r="S374" s="327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  <c r="AE374" s="398"/>
      <c r="AF374" s="404"/>
    </row>
    <row r="375" spans="1:32">
      <c r="A375" s="394" t="s">
        <v>201</v>
      </c>
      <c r="B375" s="395"/>
      <c r="C375" s="394"/>
      <c r="D375" s="394"/>
      <c r="E375" s="361"/>
      <c r="F375" s="392">
        <f t="shared" ref="F375:R375" si="428">SUM(F361:F374)</f>
        <v>0</v>
      </c>
      <c r="G375" s="392">
        <f t="shared" si="428"/>
        <v>0</v>
      </c>
      <c r="H375" s="392">
        <f t="shared" si="428"/>
        <v>0</v>
      </c>
      <c r="I375" s="392">
        <f t="shared" si="428"/>
        <v>0</v>
      </c>
      <c r="J375" s="392">
        <f t="shared" si="428"/>
        <v>0</v>
      </c>
      <c r="K375" s="392">
        <f t="shared" si="428"/>
        <v>0</v>
      </c>
      <c r="L375" s="392">
        <f t="shared" si="428"/>
        <v>0</v>
      </c>
      <c r="M375" s="392">
        <f t="shared" si="428"/>
        <v>0</v>
      </c>
      <c r="N375" s="392">
        <f t="shared" si="428"/>
        <v>0</v>
      </c>
      <c r="O375" s="392">
        <f t="shared" si="428"/>
        <v>0</v>
      </c>
      <c r="P375" s="392">
        <f t="shared" si="428"/>
        <v>0</v>
      </c>
      <c r="Q375" s="392">
        <f t="shared" si="428"/>
        <v>0</v>
      </c>
      <c r="R375" s="405">
        <f t="shared" si="428"/>
        <v>0</v>
      </c>
      <c r="S375" s="327"/>
      <c r="T375" s="392">
        <f t="shared" ref="T375:AF375" si="429">SUM(T361:T374)</f>
        <v>0</v>
      </c>
      <c r="U375" s="392">
        <f t="shared" si="429"/>
        <v>0</v>
      </c>
      <c r="V375" s="392">
        <f t="shared" si="429"/>
        <v>0</v>
      </c>
      <c r="W375" s="392">
        <f t="shared" si="429"/>
        <v>0</v>
      </c>
      <c r="X375" s="392">
        <f t="shared" si="429"/>
        <v>0</v>
      </c>
      <c r="Y375" s="392">
        <f t="shared" si="429"/>
        <v>0</v>
      </c>
      <c r="Z375" s="392">
        <f t="shared" si="429"/>
        <v>0</v>
      </c>
      <c r="AA375" s="392">
        <f t="shared" si="429"/>
        <v>0</v>
      </c>
      <c r="AB375" s="392">
        <f t="shared" si="429"/>
        <v>0</v>
      </c>
      <c r="AC375" s="392">
        <f t="shared" si="429"/>
        <v>0</v>
      </c>
      <c r="AD375" s="392">
        <f t="shared" si="429"/>
        <v>0</v>
      </c>
      <c r="AE375" s="392">
        <f t="shared" si="429"/>
        <v>0</v>
      </c>
      <c r="AF375" s="405">
        <f t="shared" si="429"/>
        <v>0</v>
      </c>
    </row>
    <row r="376" spans="1:32">
      <c r="A376" s="394"/>
      <c r="B376" s="395"/>
      <c r="C376" s="394"/>
      <c r="D376" s="394"/>
      <c r="E376" s="361"/>
      <c r="F376" s="392"/>
      <c r="G376" s="392"/>
      <c r="H376" s="392"/>
      <c r="I376" s="392"/>
      <c r="J376" s="392"/>
      <c r="K376" s="392"/>
      <c r="L376" s="393"/>
      <c r="M376" s="393"/>
      <c r="N376" s="393"/>
      <c r="O376" s="393"/>
      <c r="P376" s="393"/>
      <c r="Q376" s="393"/>
      <c r="R376" s="375"/>
      <c r="S376" s="327"/>
      <c r="T376" s="392"/>
      <c r="U376" s="392"/>
      <c r="V376" s="392"/>
      <c r="W376" s="392"/>
      <c r="X376" s="392"/>
      <c r="Y376" s="392"/>
      <c r="Z376" s="393"/>
      <c r="AA376" s="393"/>
      <c r="AB376" s="393"/>
      <c r="AC376" s="393"/>
      <c r="AD376" s="393"/>
      <c r="AE376" s="393"/>
      <c r="AF376" s="375"/>
    </row>
    <row r="377" spans="1:32">
      <c r="A377" s="394"/>
      <c r="B377" s="395"/>
      <c r="C377" s="394"/>
      <c r="D377" s="394"/>
      <c r="E377" s="361"/>
      <c r="F377" s="401"/>
      <c r="G377" s="401"/>
      <c r="H377" s="401"/>
      <c r="I377" s="401"/>
      <c r="J377" s="401"/>
      <c r="K377" s="401"/>
      <c r="L377" s="401"/>
      <c r="M377" s="401"/>
      <c r="N377" s="401"/>
      <c r="O377" s="401"/>
      <c r="P377" s="401"/>
      <c r="Q377" s="401"/>
      <c r="R377" s="405"/>
      <c r="S377" s="327"/>
      <c r="T377" s="401"/>
      <c r="U377" s="401"/>
      <c r="V377" s="401"/>
      <c r="W377" s="401"/>
      <c r="X377" s="401"/>
      <c r="Y377" s="401"/>
      <c r="Z377" s="401"/>
      <c r="AA377" s="401"/>
      <c r="AB377" s="401"/>
      <c r="AC377" s="401"/>
      <c r="AD377" s="401"/>
      <c r="AE377" s="401"/>
      <c r="AF377" s="405"/>
    </row>
    <row r="378" spans="1:32">
      <c r="A378" s="394"/>
      <c r="B378" s="395"/>
      <c r="C378" s="394"/>
      <c r="D378" s="394"/>
      <c r="E378" s="361"/>
      <c r="F378" s="401"/>
      <c r="G378" s="401"/>
      <c r="H378" s="401"/>
      <c r="I378" s="401"/>
      <c r="J378" s="401"/>
      <c r="K378" s="401"/>
      <c r="L378" s="401"/>
      <c r="M378" s="401"/>
      <c r="N378" s="401"/>
      <c r="O378" s="401"/>
      <c r="P378" s="401"/>
      <c r="Q378" s="401"/>
      <c r="R378" s="405"/>
      <c r="S378" s="327"/>
      <c r="T378" s="401"/>
      <c r="U378" s="401"/>
      <c r="V378" s="401"/>
      <c r="W378" s="401"/>
      <c r="X378" s="401"/>
      <c r="Y378" s="401"/>
      <c r="Z378" s="401"/>
      <c r="AA378" s="401"/>
      <c r="AB378" s="401"/>
      <c r="AC378" s="401"/>
      <c r="AD378" s="401"/>
      <c r="AE378" s="401"/>
      <c r="AF378" s="405"/>
    </row>
    <row r="379" spans="1:32">
      <c r="A379" s="361"/>
      <c r="B379" s="361"/>
      <c r="C379" s="361"/>
      <c r="D379" s="361"/>
      <c r="E379" s="361"/>
      <c r="F379" s="401"/>
      <c r="G379" s="401"/>
      <c r="H379" s="401"/>
      <c r="I379" s="401"/>
      <c r="J379" s="401"/>
      <c r="K379" s="401"/>
      <c r="L379" s="402"/>
      <c r="M379" s="402"/>
      <c r="N379" s="402"/>
      <c r="O379" s="402"/>
      <c r="P379" s="402"/>
      <c r="Q379" s="402"/>
      <c r="R379" s="375"/>
      <c r="S379" s="327"/>
      <c r="T379" s="401"/>
      <c r="U379" s="401"/>
      <c r="V379" s="401"/>
      <c r="W379" s="401"/>
      <c r="X379" s="401"/>
      <c r="Y379" s="401"/>
      <c r="Z379" s="402"/>
      <c r="AA379" s="402"/>
      <c r="AB379" s="402"/>
      <c r="AC379" s="402"/>
      <c r="AD379" s="402"/>
      <c r="AE379" s="402"/>
      <c r="AF379" s="375"/>
    </row>
    <row r="380" spans="1:32">
      <c r="A380" s="391" t="s">
        <v>218</v>
      </c>
      <c r="B380" s="391"/>
      <c r="C380" s="391"/>
      <c r="D380" s="391"/>
      <c r="E380" s="391"/>
      <c r="F380" s="408">
        <f>F257+F274+F291+F308+F325+F342+F358+F375</f>
        <v>0</v>
      </c>
      <c r="G380" s="408">
        <f t="shared" ref="G380:Q380" si="430">G257+G274+G291+G308+G325+G342+G358+G375</f>
        <v>0</v>
      </c>
      <c r="H380" s="408">
        <f t="shared" si="430"/>
        <v>0</v>
      </c>
      <c r="I380" s="408">
        <f t="shared" si="430"/>
        <v>0</v>
      </c>
      <c r="J380" s="408">
        <f t="shared" si="430"/>
        <v>0</v>
      </c>
      <c r="K380" s="408">
        <f t="shared" si="430"/>
        <v>0</v>
      </c>
      <c r="L380" s="408">
        <f t="shared" si="430"/>
        <v>0</v>
      </c>
      <c r="M380" s="408">
        <f t="shared" si="430"/>
        <v>0</v>
      </c>
      <c r="N380" s="408">
        <f t="shared" si="430"/>
        <v>0</v>
      </c>
      <c r="O380" s="408">
        <f t="shared" si="430"/>
        <v>0</v>
      </c>
      <c r="P380" s="408">
        <f t="shared" si="430"/>
        <v>0</v>
      </c>
      <c r="Q380" s="408">
        <f t="shared" si="430"/>
        <v>0</v>
      </c>
      <c r="R380" s="717">
        <f>SUM(F380:Q380)</f>
        <v>0</v>
      </c>
      <c r="S380" s="381"/>
      <c r="T380" s="408">
        <f>T257+T274+T291+T308+T325+T342+T358+T375</f>
        <v>0</v>
      </c>
      <c r="U380" s="408">
        <f t="shared" ref="U380:AE380" si="431">U257+U274+U291+U308+U325+U342+U358+U375</f>
        <v>0</v>
      </c>
      <c r="V380" s="408">
        <f t="shared" si="431"/>
        <v>0</v>
      </c>
      <c r="W380" s="408">
        <f t="shared" si="431"/>
        <v>0</v>
      </c>
      <c r="X380" s="408">
        <f t="shared" si="431"/>
        <v>0</v>
      </c>
      <c r="Y380" s="408">
        <f t="shared" si="431"/>
        <v>0</v>
      </c>
      <c r="Z380" s="408">
        <f t="shared" si="431"/>
        <v>0</v>
      </c>
      <c r="AA380" s="408">
        <f t="shared" si="431"/>
        <v>0</v>
      </c>
      <c r="AB380" s="408">
        <f t="shared" si="431"/>
        <v>0</v>
      </c>
      <c r="AC380" s="408">
        <f t="shared" si="431"/>
        <v>0</v>
      </c>
      <c r="AD380" s="408">
        <f t="shared" si="431"/>
        <v>0</v>
      </c>
      <c r="AE380" s="408">
        <f t="shared" si="431"/>
        <v>0</v>
      </c>
      <c r="AF380" s="717">
        <f>SUM(T380:AE380)</f>
        <v>0</v>
      </c>
    </row>
  </sheetData>
  <mergeCells count="2">
    <mergeCell ref="F2:S2"/>
    <mergeCell ref="T2:AG2"/>
  </mergeCells>
  <printOptions horizontalCentered="1"/>
  <pageMargins left="0.5" right="0.5" top="0.5" bottom="0.75" header="0.5" footer="0.5"/>
  <pageSetup paperSize="5" scale="49" orientation="landscape"/>
  <headerFooter>
    <oddHeader>&amp;R_x000D_</oddHeader>
    <oddFooter>&amp;L&amp;"Arial,Italic"Confidential&amp;C&amp;P of &amp;N&amp;R&amp;D  &amp;T</oddFooter>
  </headerFooter>
  <rowBreaks count="1" manualBreakCount="1">
    <brk id="88" max="17" man="1"/>
  </rowBreaks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G113"/>
  <sheetViews>
    <sheetView zoomScale="105" zoomScaleNormal="105" zoomScalePageLayoutView="105" workbookViewId="0">
      <pane xSplit="5" ySplit="3" topLeftCell="F16" activePane="bottomRight" state="frozen"/>
      <selection activeCell="I93" sqref="I93"/>
      <selection pane="topRight" activeCell="I93" sqref="I93"/>
      <selection pane="bottomLeft" activeCell="I93" sqref="I93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83203125" style="53" customWidth="1"/>
    <col min="3" max="3" width="9.6640625" style="53" customWidth="1"/>
    <col min="4" max="4" width="10.1640625" style="53" customWidth="1"/>
    <col min="5" max="5" width="10.3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163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Input'!$C$80</f>
        <v>Product Mgmt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2"/>
      <c r="D4" s="62"/>
      <c r="F4" s="267">
        <f>+'Emp Input'!K116</f>
        <v>0</v>
      </c>
      <c r="G4" s="267">
        <f>+'Emp Input'!L116</f>
        <v>0</v>
      </c>
      <c r="H4" s="267">
        <f>+'Emp Input'!M116</f>
        <v>0</v>
      </c>
      <c r="I4" s="267">
        <f>+'Emp Input'!N116</f>
        <v>1</v>
      </c>
      <c r="J4" s="267">
        <f>+'Emp Input'!O116</f>
        <v>1</v>
      </c>
      <c r="K4" s="267">
        <f>+'Emp Input'!P116</f>
        <v>1</v>
      </c>
      <c r="L4" s="267">
        <f>+'Emp Input'!Q116</f>
        <v>1</v>
      </c>
      <c r="M4" s="267">
        <f>+'Emp Input'!R116</f>
        <v>1</v>
      </c>
      <c r="N4" s="267">
        <f>+'Emp Input'!S116</f>
        <v>1</v>
      </c>
      <c r="O4" s="267">
        <f>+'Emp Input'!T116</f>
        <v>1</v>
      </c>
      <c r="P4" s="267">
        <f>+'Emp Input'!U116</f>
        <v>1</v>
      </c>
      <c r="Q4" s="267">
        <f>+'Emp Input'!V116</f>
        <v>1</v>
      </c>
      <c r="R4" s="67">
        <f>SUM(F4:Q4)/12</f>
        <v>0.75</v>
      </c>
      <c r="S4" s="65"/>
      <c r="T4" s="267">
        <f>+'Emp Input'!Z116</f>
        <v>1</v>
      </c>
      <c r="U4" s="267">
        <f>+'Emp Input'!AA116</f>
        <v>1</v>
      </c>
      <c r="V4" s="267">
        <f>+'Emp Input'!AB116</f>
        <v>1</v>
      </c>
      <c r="W4" s="267">
        <f>+'Emp Input'!AC116</f>
        <v>1</v>
      </c>
      <c r="X4" s="267">
        <f>+'Emp Input'!AD116</f>
        <v>1</v>
      </c>
      <c r="Y4" s="267">
        <f>+'Emp Input'!AE116</f>
        <v>1</v>
      </c>
      <c r="Z4" s="267">
        <f>+'Emp Input'!AF116</f>
        <v>1</v>
      </c>
      <c r="AA4" s="267">
        <f>+'Emp Input'!AG116</f>
        <v>1</v>
      </c>
      <c r="AB4" s="267">
        <f>+'Emp Input'!AH116</f>
        <v>1</v>
      </c>
      <c r="AC4" s="267">
        <f>+'Emp Input'!AI116</f>
        <v>1</v>
      </c>
      <c r="AD4" s="267">
        <f>+'Emp Input'!AJ116</f>
        <v>1</v>
      </c>
      <c r="AE4" s="267">
        <f>+'Emp Input'!AK116</f>
        <v>1</v>
      </c>
      <c r="AF4" s="67">
        <f>SUM(T4:AE4)/12</f>
        <v>1</v>
      </c>
      <c r="AG4" s="65"/>
    </row>
    <row r="5" spans="1:33">
      <c r="B5" s="154"/>
      <c r="C5" s="62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5000</v>
      </c>
      <c r="J6" s="271">
        <f>SUMIF('Emp Input'!$C$72:$C$84,$A$3,'Emp Input'!O$72:O$84)</f>
        <v>5000</v>
      </c>
      <c r="K6" s="271">
        <f>SUMIF('Emp Input'!$C$72:$C$84,$A$3,'Emp Input'!P$72:P$84)</f>
        <v>5000</v>
      </c>
      <c r="L6" s="271">
        <f>SUMIF('Emp Input'!$C$72:$C$84,$A$3,'Emp Input'!Q$72:Q$84)</f>
        <v>5000</v>
      </c>
      <c r="M6" s="271">
        <f>SUMIF('Emp Input'!$C$72:$C$84,$A$3,'Emp Input'!R$72:R$84)</f>
        <v>5000</v>
      </c>
      <c r="N6" s="271">
        <f>SUMIF('Emp Input'!$C$72:$C$84,$A$3,'Emp Input'!S$72:S$84)</f>
        <v>5000</v>
      </c>
      <c r="O6" s="271">
        <f>SUMIF('Emp Input'!$C$72:$C$84,$A$3,'Emp Input'!T$72:T$84)</f>
        <v>5000</v>
      </c>
      <c r="P6" s="271">
        <f>SUMIF('Emp Input'!$C$72:$C$84,$A$3,'Emp Input'!U$72:U$84)</f>
        <v>5000</v>
      </c>
      <c r="Q6" s="271">
        <f>SUMIF('Emp Input'!$C$72:$C$84,$A$3,'Emp Input'!V$72:V$84)</f>
        <v>5000</v>
      </c>
      <c r="R6" s="67">
        <f>SUM(F6:Q6)</f>
        <v>45000</v>
      </c>
      <c r="S6" s="270">
        <f t="shared" ref="S6:S11" si="0">+R6/R$87</f>
        <v>0.76045627376425851</v>
      </c>
      <c r="T6" s="271">
        <f>SUMIF('Emp Input'!$C$72:$C$84,$A$3,'Emp Input'!Z$72:Z$84)</f>
        <v>5250</v>
      </c>
      <c r="U6" s="271">
        <f>SUMIF('Emp Input'!$C$72:$C$84,$A$3,'Emp Input'!AA$72:AA$84)</f>
        <v>5250</v>
      </c>
      <c r="V6" s="271">
        <f>SUMIF('Emp Input'!$C$72:$C$84,$A$3,'Emp Input'!AB$72:AB$84)</f>
        <v>5250</v>
      </c>
      <c r="W6" s="271">
        <f>SUMIF('Emp Input'!$C$72:$C$84,$A$3,'Emp Input'!AC$72:AC$84)</f>
        <v>5250</v>
      </c>
      <c r="X6" s="271">
        <f>SUMIF('Emp Input'!$C$72:$C$84,$A$3,'Emp Input'!AD$72:AD$84)</f>
        <v>5250</v>
      </c>
      <c r="Y6" s="271">
        <f>SUMIF('Emp Input'!$C$72:$C$84,$A$3,'Emp Input'!AE$72:AE$84)</f>
        <v>5250</v>
      </c>
      <c r="Z6" s="271">
        <f>SUMIF('Emp Input'!$C$72:$C$84,$A$3,'Emp Input'!AF$72:AF$84)</f>
        <v>5250</v>
      </c>
      <c r="AA6" s="271">
        <f>SUMIF('Emp Input'!$C$72:$C$84,$A$3,'Emp Input'!AG$72:AG$84)</f>
        <v>5250</v>
      </c>
      <c r="AB6" s="271">
        <f>SUMIF('Emp Input'!$C$72:$C$84,$A$3,'Emp Input'!AH$72:AH$84)</f>
        <v>11812.5</v>
      </c>
      <c r="AC6" s="271">
        <f>SUMIF('Emp Input'!$C$72:$C$84,$A$3,'Emp Input'!AI$72:AI$84)</f>
        <v>11812.5</v>
      </c>
      <c r="AD6" s="271">
        <f>SUMIF('Emp Input'!$C$72:$C$84,$A$3,'Emp Input'!AJ$72:AJ$84)</f>
        <v>11812.5</v>
      </c>
      <c r="AE6" s="271">
        <f>SUMIF('Emp Input'!$C$72:$C$84,$A$3,'Emp Input'!AK$72:AK$84)</f>
        <v>11812.5</v>
      </c>
      <c r="AF6" s="67">
        <f>SUM(T6:AE6)</f>
        <v>89250</v>
      </c>
      <c r="AG6" s="270">
        <f t="shared" ref="AG6:AG11" si="1">+AF6/AF$87</f>
        <v>0.74252020091723081</v>
      </c>
    </row>
    <row r="7" spans="1:33" s="62" customFormat="1">
      <c r="A7" s="53" t="s">
        <v>14</v>
      </c>
      <c r="B7" s="154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66"/>
      <c r="E9" s="72"/>
      <c r="F9" s="272">
        <f>(+F6+F7+F8+F13)*'Exp Assumps'!$C$8*0.5</f>
        <v>0</v>
      </c>
      <c r="G9" s="272">
        <f>(+G6+G7+G8+G13)*'Exp Assumps'!$C$8*0.5</f>
        <v>0</v>
      </c>
      <c r="H9" s="272">
        <f>(+H6+H7+H8+H13)*'Exp Assumps'!$C$8*0.5</f>
        <v>0</v>
      </c>
      <c r="I9" s="272">
        <f>(+I6+I7+I8+I13)*'Exp Assumps'!$C$8*0.5</f>
        <v>225</v>
      </c>
      <c r="J9" s="272">
        <f>(+J6+J7+J8+J13)*'Exp Assumps'!$C$8*0.5</f>
        <v>225</v>
      </c>
      <c r="K9" s="272">
        <f>(+K6+K7+K8+K13)*'Exp Assumps'!$C$8*0.5</f>
        <v>225</v>
      </c>
      <c r="L9" s="272">
        <f>(+L6+L7+L8+L13)*'Exp Assumps'!$C$8*0.5</f>
        <v>225</v>
      </c>
      <c r="M9" s="272">
        <f>(+M6+M7+M8+M13)*'Exp Assumps'!$C$8*0.5</f>
        <v>225</v>
      </c>
      <c r="N9" s="272">
        <f>(+N6+N7+N8+N13)*'Exp Assumps'!$C$8*0.5</f>
        <v>225</v>
      </c>
      <c r="O9" s="272">
        <f>(+O6+O7+O8+O13)*'Exp Assumps'!$C$8*0.5</f>
        <v>225</v>
      </c>
      <c r="P9" s="272">
        <f>(+P6+P7+P8+P13)*'Exp Assumps'!$C$8*0.5</f>
        <v>225</v>
      </c>
      <c r="Q9" s="272">
        <f>(+Q6+Q7+Q8+Q13)*'Exp Assumps'!$C$8*0.5</f>
        <v>225</v>
      </c>
      <c r="R9" s="67">
        <f>SUM(F9:Q9)</f>
        <v>2025</v>
      </c>
      <c r="S9" s="270">
        <f t="shared" si="0"/>
        <v>3.4220532319391636E-2</v>
      </c>
      <c r="T9" s="272">
        <f>(+T6+T7+T8+T13)*'Exp Assumps'!$C$8*1.5</f>
        <v>708.75</v>
      </c>
      <c r="U9" s="272">
        <f>(+U6+U7+U8+U13)*'Exp Assumps'!$C$8*1.5</f>
        <v>708.75</v>
      </c>
      <c r="V9" s="272">
        <f>(+V6+V7+V8+V13)*'Exp Assumps'!$C$8*1.5</f>
        <v>708.75</v>
      </c>
      <c r="W9" s="272">
        <f>(+W6+W7+W8+W13)*'Exp Assumps'!$C$8*1.5</f>
        <v>708.75</v>
      </c>
      <c r="X9" s="272">
        <f>(+X6+X7+X8+X13)*'Exp Assumps'!$C$8*1.5</f>
        <v>708.75</v>
      </c>
      <c r="Y9" s="272">
        <f>(+Y6+Y7+Y8+Y13)*'Exp Assumps'!$C$8*1.5</f>
        <v>708.75</v>
      </c>
      <c r="Z9" s="272">
        <f>(+Z6+Z7+Z8+Z13)*'Exp Assumps'!$C$8*0.5</f>
        <v>236.25</v>
      </c>
      <c r="AA9" s="272">
        <f>(+AA6+AA7+AA8+AA13)*'Exp Assumps'!$C$8*0.5</f>
        <v>236.25</v>
      </c>
      <c r="AB9" s="272">
        <f>(+AB6+AB7+AB8+AB13)*'Exp Assumps'!$C$8*0.5</f>
        <v>531.5625</v>
      </c>
      <c r="AC9" s="272">
        <f>(+AC6+AC7+AC8+AC13)*'Exp Assumps'!$C$8*0.5</f>
        <v>531.5625</v>
      </c>
      <c r="AD9" s="272">
        <f>(+AD6+AD7+AD8+AD13)*'Exp Assumps'!$C$8*0.5</f>
        <v>531.5625</v>
      </c>
      <c r="AE9" s="272">
        <f>(+AE6+AE7+AE8+AE13)*'Exp Assumps'!$C$8*0.5</f>
        <v>531.5625</v>
      </c>
      <c r="AF9" s="67">
        <f>SUM(T9:AE9)</f>
        <v>6851.25</v>
      </c>
      <c r="AG9" s="270">
        <f t="shared" si="1"/>
        <v>5.6999344835116837E-2</v>
      </c>
    </row>
    <row r="10" spans="1:33" s="62" customFormat="1">
      <c r="A10" s="53" t="s">
        <v>105</v>
      </c>
      <c r="B10" s="154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D11" s="66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5225</v>
      </c>
      <c r="J11" s="77">
        <f t="shared" si="2"/>
        <v>5225</v>
      </c>
      <c r="K11" s="77">
        <f t="shared" si="2"/>
        <v>5225</v>
      </c>
      <c r="L11" s="77">
        <f t="shared" si="2"/>
        <v>5225</v>
      </c>
      <c r="M11" s="77">
        <f t="shared" si="2"/>
        <v>5225</v>
      </c>
      <c r="N11" s="77">
        <f t="shared" si="2"/>
        <v>5225</v>
      </c>
      <c r="O11" s="77">
        <f t="shared" si="2"/>
        <v>5225</v>
      </c>
      <c r="P11" s="77">
        <f t="shared" si="2"/>
        <v>5225</v>
      </c>
      <c r="Q11" s="77">
        <f t="shared" si="2"/>
        <v>5225</v>
      </c>
      <c r="R11" s="84">
        <f t="shared" si="2"/>
        <v>47025</v>
      </c>
      <c r="S11" s="87">
        <f t="shared" si="0"/>
        <v>0.79467680608365021</v>
      </c>
      <c r="T11" s="77">
        <f t="shared" ref="T11:AF11" si="3">SUM(T6:T10)</f>
        <v>5958.75</v>
      </c>
      <c r="U11" s="77">
        <f t="shared" si="3"/>
        <v>5958.75</v>
      </c>
      <c r="V11" s="77">
        <f t="shared" si="3"/>
        <v>5958.75</v>
      </c>
      <c r="W11" s="77">
        <f t="shared" si="3"/>
        <v>5958.75</v>
      </c>
      <c r="X11" s="77">
        <f t="shared" si="3"/>
        <v>5958.75</v>
      </c>
      <c r="Y11" s="77">
        <f t="shared" si="3"/>
        <v>5958.75</v>
      </c>
      <c r="Z11" s="77">
        <f t="shared" si="3"/>
        <v>5486.25</v>
      </c>
      <c r="AA11" s="77">
        <f t="shared" si="3"/>
        <v>5486.25</v>
      </c>
      <c r="AB11" s="77">
        <f t="shared" si="3"/>
        <v>12344.0625</v>
      </c>
      <c r="AC11" s="77">
        <f t="shared" si="3"/>
        <v>12344.0625</v>
      </c>
      <c r="AD11" s="77">
        <f t="shared" si="3"/>
        <v>12344.0625</v>
      </c>
      <c r="AE11" s="77">
        <f t="shared" si="3"/>
        <v>12344.0625</v>
      </c>
      <c r="AF11" s="84">
        <f t="shared" si="3"/>
        <v>96101.25</v>
      </c>
      <c r="AG11" s="87">
        <f t="shared" si="1"/>
        <v>0.79951954575234763</v>
      </c>
    </row>
    <row r="12" spans="1:33" s="62" customFormat="1">
      <c r="B12" s="154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>
        <f t="shared" si="5"/>
        <v>0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85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1250</v>
      </c>
      <c r="J16" s="101">
        <f>+J6*'Exp Assumps'!$E$6</f>
        <v>1250</v>
      </c>
      <c r="K16" s="101">
        <f>+K6*'Exp Assumps'!$E$6</f>
        <v>1250</v>
      </c>
      <c r="L16" s="101">
        <f>+L6*'Exp Assumps'!$E$6</f>
        <v>1250</v>
      </c>
      <c r="M16" s="101">
        <f>+M6*'Exp Assumps'!$E$6</f>
        <v>1250</v>
      </c>
      <c r="N16" s="101">
        <f>+N6*'Exp Assumps'!$E$6</f>
        <v>1250</v>
      </c>
      <c r="O16" s="101">
        <f>+O6*'Exp Assumps'!$E$6</f>
        <v>1250</v>
      </c>
      <c r="P16" s="101">
        <f>+P6*'Exp Assumps'!$E$6</f>
        <v>1250</v>
      </c>
      <c r="Q16" s="101">
        <f>+Q6*'Exp Assumps'!$E$6</f>
        <v>1250</v>
      </c>
      <c r="R16" s="67">
        <f t="shared" si="4"/>
        <v>11250</v>
      </c>
      <c r="S16" s="270">
        <f t="shared" si="5"/>
        <v>0.19011406844106463</v>
      </c>
      <c r="T16" s="101">
        <f>+T6*'Exp Assumps'!$E$6</f>
        <v>1312.5</v>
      </c>
      <c r="U16" s="101">
        <f>+U6*'Exp Assumps'!$E$6</f>
        <v>1312.5</v>
      </c>
      <c r="V16" s="101">
        <f>+V6*'Exp Assumps'!$E$6</f>
        <v>1312.5</v>
      </c>
      <c r="W16" s="101">
        <f>+W6*'Exp Assumps'!$E$6</f>
        <v>1312.5</v>
      </c>
      <c r="X16" s="101">
        <f>+X6*'Exp Assumps'!$E$6</f>
        <v>1312.5</v>
      </c>
      <c r="Y16" s="101">
        <f>+Y6*'Exp Assumps'!$E$6</f>
        <v>1312.5</v>
      </c>
      <c r="Z16" s="101">
        <f>+Z6*'Exp Assumps'!$E$6</f>
        <v>1312.5</v>
      </c>
      <c r="AA16" s="101">
        <f>+AA6*'Exp Assumps'!$E$6</f>
        <v>1312.5</v>
      </c>
      <c r="AB16" s="101">
        <f>+AB6*'Exp Assumps'!$E$6</f>
        <v>2953.125</v>
      </c>
      <c r="AC16" s="101">
        <f>+AC6*'Exp Assumps'!$E$6</f>
        <v>2953.125</v>
      </c>
      <c r="AD16" s="101">
        <f>+AD6*'Exp Assumps'!$E$6</f>
        <v>2953.125</v>
      </c>
      <c r="AE16" s="101">
        <f>+AE6*'Exp Assumps'!$E$6</f>
        <v>2953.125</v>
      </c>
      <c r="AF16" s="67">
        <f t="shared" si="6"/>
        <v>22312.5</v>
      </c>
      <c r="AG16" s="270">
        <f t="shared" si="7"/>
        <v>0.1856300502293077</v>
      </c>
    </row>
    <row r="17" spans="1:33" s="62" customFormat="1">
      <c r="A17" s="53" t="s">
        <v>22</v>
      </c>
      <c r="B17" s="69"/>
      <c r="C17" s="85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100</v>
      </c>
      <c r="J17" s="101">
        <f>+J6*'Exp Assumps'!$E7</f>
        <v>100</v>
      </c>
      <c r="K17" s="101">
        <f>+K6*'Exp Assumps'!$E7</f>
        <v>100</v>
      </c>
      <c r="L17" s="101">
        <f>+L6*'Exp Assumps'!$E7</f>
        <v>100</v>
      </c>
      <c r="M17" s="101">
        <f>+M6*'Exp Assumps'!$E7</f>
        <v>100</v>
      </c>
      <c r="N17" s="101">
        <f>+N6*'Exp Assumps'!$E7</f>
        <v>100</v>
      </c>
      <c r="O17" s="101">
        <f>+O6*'Exp Assumps'!$E7</f>
        <v>100</v>
      </c>
      <c r="P17" s="101">
        <f>+P6*'Exp Assumps'!$E7</f>
        <v>100</v>
      </c>
      <c r="Q17" s="101">
        <f>+Q6*'Exp Assumps'!$E7</f>
        <v>100</v>
      </c>
      <c r="R17" s="67">
        <f t="shared" si="4"/>
        <v>900</v>
      </c>
      <c r="S17" s="270">
        <f t="shared" si="5"/>
        <v>1.5209125475285171E-2</v>
      </c>
      <c r="T17" s="101">
        <f>+T6*'Exp Assumps'!$E7</f>
        <v>105</v>
      </c>
      <c r="U17" s="101">
        <f>+U6*'Exp Assumps'!$E7</f>
        <v>105</v>
      </c>
      <c r="V17" s="101">
        <f>+V6*'Exp Assumps'!$E7</f>
        <v>105</v>
      </c>
      <c r="W17" s="101">
        <f>+W6*'Exp Assumps'!$E7</f>
        <v>105</v>
      </c>
      <c r="X17" s="101">
        <f>+X6*'Exp Assumps'!$E7</f>
        <v>105</v>
      </c>
      <c r="Y17" s="101">
        <f>+Y6*'Exp Assumps'!$E7</f>
        <v>105</v>
      </c>
      <c r="Z17" s="101">
        <f>+Z6*'Exp Assumps'!$E7</f>
        <v>105</v>
      </c>
      <c r="AA17" s="101">
        <f>+AA6*'Exp Assumps'!$E7</f>
        <v>105</v>
      </c>
      <c r="AB17" s="101">
        <f>+AB6*'Exp Assumps'!$E7</f>
        <v>236.25</v>
      </c>
      <c r="AC17" s="101">
        <f>+AC6*'Exp Assumps'!$E7</f>
        <v>236.25</v>
      </c>
      <c r="AD17" s="101">
        <f>+AD6*'Exp Assumps'!$E7</f>
        <v>236.25</v>
      </c>
      <c r="AE17" s="101">
        <f>+AE6*'Exp Assumps'!$E7</f>
        <v>236.25</v>
      </c>
      <c r="AF17" s="67">
        <f t="shared" si="6"/>
        <v>1785</v>
      </c>
      <c r="AG17" s="270">
        <f t="shared" si="7"/>
        <v>1.4850404018344617E-2</v>
      </c>
    </row>
    <row r="18" spans="1:33" s="62" customFormat="1">
      <c r="A18" s="53" t="s">
        <v>23</v>
      </c>
      <c r="B18" s="154"/>
      <c r="C18" s="164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66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66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1350</v>
      </c>
      <c r="J21" s="84">
        <f t="shared" si="8"/>
        <v>1350</v>
      </c>
      <c r="K21" s="84">
        <f t="shared" si="8"/>
        <v>1350</v>
      </c>
      <c r="L21" s="84">
        <f t="shared" si="8"/>
        <v>1350</v>
      </c>
      <c r="M21" s="84">
        <f t="shared" si="8"/>
        <v>1350</v>
      </c>
      <c r="N21" s="84">
        <f t="shared" si="8"/>
        <v>1350</v>
      </c>
      <c r="O21" s="84">
        <f t="shared" si="8"/>
        <v>1350</v>
      </c>
      <c r="P21" s="84">
        <f t="shared" si="8"/>
        <v>1350</v>
      </c>
      <c r="Q21" s="84">
        <f t="shared" si="8"/>
        <v>1350</v>
      </c>
      <c r="R21" s="84">
        <f t="shared" si="8"/>
        <v>12150</v>
      </c>
      <c r="S21" s="87">
        <f t="shared" si="5"/>
        <v>0.20532319391634982</v>
      </c>
      <c r="T21" s="84">
        <f t="shared" ref="T21:AF21" si="9">SUM(T13:T20)</f>
        <v>1417.5</v>
      </c>
      <c r="U21" s="84">
        <f t="shared" si="9"/>
        <v>1417.5</v>
      </c>
      <c r="V21" s="84">
        <f t="shared" si="9"/>
        <v>1417.5</v>
      </c>
      <c r="W21" s="84">
        <f t="shared" si="9"/>
        <v>1417.5</v>
      </c>
      <c r="X21" s="84">
        <f t="shared" si="9"/>
        <v>1417.5</v>
      </c>
      <c r="Y21" s="84">
        <f t="shared" si="9"/>
        <v>1417.5</v>
      </c>
      <c r="Z21" s="84">
        <f t="shared" si="9"/>
        <v>1417.5</v>
      </c>
      <c r="AA21" s="84">
        <f t="shared" si="9"/>
        <v>1417.5</v>
      </c>
      <c r="AB21" s="84">
        <f t="shared" si="9"/>
        <v>3189.375</v>
      </c>
      <c r="AC21" s="84">
        <f t="shared" si="9"/>
        <v>3189.375</v>
      </c>
      <c r="AD21" s="84">
        <f t="shared" si="9"/>
        <v>3189.375</v>
      </c>
      <c r="AE21" s="84">
        <f t="shared" si="9"/>
        <v>3189.375</v>
      </c>
      <c r="AF21" s="84">
        <f t="shared" si="9"/>
        <v>24097.5</v>
      </c>
      <c r="AG21" s="87">
        <f t="shared" si="7"/>
        <v>0.20048045424765232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118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66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D37" s="66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>
        <f t="shared" ref="S39:S50" si="22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>
        <f t="shared" si="22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>
        <f t="shared" si="22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>
        <f t="shared" si="22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>
        <f t="shared" si="22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>
        <f t="shared" si="22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>
        <f t="shared" si="22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>
        <f t="shared" si="22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>
        <f t="shared" si="22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>
        <f t="shared" si="22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>
        <f t="shared" si="22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>
        <f t="shared" si="22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>
        <f t="shared" ref="S51:S55" si="25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D52" s="120"/>
      <c r="E52" s="53"/>
      <c r="F52" s="297">
        <f>+F94</f>
        <v>0</v>
      </c>
      <c r="G52" s="297">
        <f t="shared" ref="G52:Q52" si="26">+G94</f>
        <v>0</v>
      </c>
      <c r="H52" s="297">
        <f t="shared" si="26"/>
        <v>0</v>
      </c>
      <c r="I52" s="297">
        <f t="shared" si="26"/>
        <v>0</v>
      </c>
      <c r="J52" s="297">
        <f t="shared" si="26"/>
        <v>0</v>
      </c>
      <c r="K52" s="297">
        <f t="shared" si="26"/>
        <v>0</v>
      </c>
      <c r="L52" s="297">
        <f t="shared" si="26"/>
        <v>0</v>
      </c>
      <c r="M52" s="297">
        <f t="shared" si="26"/>
        <v>0</v>
      </c>
      <c r="N52" s="297">
        <f t="shared" si="26"/>
        <v>0</v>
      </c>
      <c r="O52" s="297">
        <f t="shared" si="26"/>
        <v>0</v>
      </c>
      <c r="P52" s="297">
        <f t="shared" si="26"/>
        <v>0</v>
      </c>
      <c r="Q52" s="297">
        <f t="shared" si="26"/>
        <v>0</v>
      </c>
      <c r="R52" s="67">
        <f t="shared" si="21"/>
        <v>0</v>
      </c>
      <c r="S52" s="270">
        <f t="shared" si="25"/>
        <v>0</v>
      </c>
      <c r="T52" s="297">
        <f>+T94</f>
        <v>0</v>
      </c>
      <c r="U52" s="297">
        <f t="shared" ref="U52:AE52" si="27">+U94</f>
        <v>0</v>
      </c>
      <c r="V52" s="297">
        <f t="shared" si="27"/>
        <v>0</v>
      </c>
      <c r="W52" s="297">
        <f t="shared" si="27"/>
        <v>0</v>
      </c>
      <c r="X52" s="297">
        <f t="shared" si="27"/>
        <v>0</v>
      </c>
      <c r="Y52" s="297">
        <f t="shared" si="27"/>
        <v>0</v>
      </c>
      <c r="Z52" s="297">
        <f t="shared" si="27"/>
        <v>0</v>
      </c>
      <c r="AA52" s="297">
        <f t="shared" si="27"/>
        <v>0</v>
      </c>
      <c r="AB52" s="297">
        <f t="shared" si="27"/>
        <v>0</v>
      </c>
      <c r="AC52" s="297">
        <f t="shared" si="27"/>
        <v>0</v>
      </c>
      <c r="AD52" s="297">
        <f t="shared" si="27"/>
        <v>0</v>
      </c>
      <c r="AE52" s="297">
        <f t="shared" si="27"/>
        <v>0</v>
      </c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>
        <f t="shared" si="25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>
        <f t="shared" si="25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>
        <f t="shared" si="25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8">SUM(F39:F56)</f>
        <v>0</v>
      </c>
      <c r="G57" s="84">
        <f t="shared" si="28"/>
        <v>0</v>
      </c>
      <c r="H57" s="84">
        <f t="shared" si="28"/>
        <v>0</v>
      </c>
      <c r="I57" s="84">
        <f t="shared" si="28"/>
        <v>0</v>
      </c>
      <c r="J57" s="84">
        <f t="shared" si="28"/>
        <v>0</v>
      </c>
      <c r="K57" s="84">
        <f t="shared" si="28"/>
        <v>0</v>
      </c>
      <c r="L57" s="84">
        <f t="shared" si="28"/>
        <v>0</v>
      </c>
      <c r="M57" s="84">
        <f t="shared" si="28"/>
        <v>0</v>
      </c>
      <c r="N57" s="84">
        <f t="shared" si="28"/>
        <v>0</v>
      </c>
      <c r="O57" s="84">
        <f t="shared" si="28"/>
        <v>0</v>
      </c>
      <c r="P57" s="84">
        <f t="shared" si="28"/>
        <v>0</v>
      </c>
      <c r="Q57" s="84">
        <f t="shared" si="28"/>
        <v>0</v>
      </c>
      <c r="R57" s="84">
        <f t="shared" si="28"/>
        <v>0</v>
      </c>
      <c r="S57" s="87">
        <f>+R57/R$87</f>
        <v>0</v>
      </c>
      <c r="T57" s="84">
        <f t="shared" ref="T57:AF57" si="29">SUM(T39:T56)</f>
        <v>0</v>
      </c>
      <c r="U57" s="84">
        <f t="shared" si="29"/>
        <v>0</v>
      </c>
      <c r="V57" s="84">
        <f t="shared" si="29"/>
        <v>0</v>
      </c>
      <c r="W57" s="84">
        <f t="shared" si="29"/>
        <v>0</v>
      </c>
      <c r="X57" s="84">
        <f t="shared" si="29"/>
        <v>0</v>
      </c>
      <c r="Y57" s="84">
        <f t="shared" si="29"/>
        <v>0</v>
      </c>
      <c r="Z57" s="84">
        <f t="shared" si="29"/>
        <v>0</v>
      </c>
      <c r="AA57" s="84">
        <f t="shared" si="29"/>
        <v>0</v>
      </c>
      <c r="AB57" s="84">
        <f t="shared" si="29"/>
        <v>0</v>
      </c>
      <c r="AC57" s="84">
        <f t="shared" si="29"/>
        <v>0</v>
      </c>
      <c r="AD57" s="84">
        <f t="shared" si="29"/>
        <v>0</v>
      </c>
      <c r="AE57" s="84">
        <f t="shared" si="29"/>
        <v>0</v>
      </c>
      <c r="AF57" s="84">
        <f t="shared" si="29"/>
        <v>0</v>
      </c>
      <c r="AG57" s="87">
        <f>+AF57/AF$87</f>
        <v>0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E59" s="53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67">
        <f t="shared" ref="R59:R66" si="30">SUM(F59:Q59)</f>
        <v>0</v>
      </c>
      <c r="S59" s="270">
        <f t="shared" ref="S59:S67" si="31">+R59/R$87</f>
        <v>0</v>
      </c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67">
        <f t="shared" ref="AF59:AF64" si="32">SUM(T59:AE59)</f>
        <v>0</v>
      </c>
      <c r="AG59" s="270">
        <f t="shared" ref="AG59:AG65" si="33">+AF59/AF$87</f>
        <v>0</v>
      </c>
    </row>
    <row r="60" spans="1:33" s="62" customFormat="1">
      <c r="A60" s="327" t="s">
        <v>148</v>
      </c>
      <c r="B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30"/>
        <v>0</v>
      </c>
      <c r="S60" s="270">
        <f t="shared" si="31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2"/>
        <v>0</v>
      </c>
      <c r="AG60" s="270">
        <f t="shared" si="33"/>
        <v>0</v>
      </c>
    </row>
    <row r="61" spans="1:33" s="62" customFormat="1">
      <c r="A61" s="327" t="s">
        <v>149</v>
      </c>
      <c r="B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30"/>
        <v>0</v>
      </c>
      <c r="S61" s="270">
        <f t="shared" si="31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2"/>
        <v>0</v>
      </c>
      <c r="AG61" s="270">
        <f t="shared" si="33"/>
        <v>0</v>
      </c>
    </row>
    <row r="62" spans="1:33" s="62" customFormat="1">
      <c r="A62" s="327" t="s">
        <v>150</v>
      </c>
      <c r="B62" s="154"/>
      <c r="C62" s="291"/>
      <c r="D62" s="66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30"/>
        <v>0</v>
      </c>
      <c r="S62" s="270">
        <f t="shared" si="31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2"/>
        <v>0</v>
      </c>
      <c r="AG62" s="270">
        <f t="shared" si="33"/>
        <v>0</v>
      </c>
    </row>
    <row r="63" spans="1:33" s="62" customFormat="1">
      <c r="A63" s="327" t="s">
        <v>151</v>
      </c>
      <c r="B63" s="154"/>
      <c r="C63" s="291"/>
      <c r="D63" s="66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30"/>
        <v>0</v>
      </c>
      <c r="S63" s="270">
        <f t="shared" si="31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2"/>
        <v>0</v>
      </c>
      <c r="AG63" s="270">
        <f t="shared" si="33"/>
        <v>0</v>
      </c>
    </row>
    <row r="64" spans="1:33" s="62" customFormat="1">
      <c r="A64" s="327" t="s">
        <v>152</v>
      </c>
      <c r="B64" s="154"/>
      <c r="C64" s="291"/>
      <c r="D64" s="66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30"/>
        <v>0</v>
      </c>
      <c r="S64" s="270">
        <f t="shared" si="31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2"/>
        <v>0</v>
      </c>
      <c r="AG64" s="270">
        <f t="shared" si="33"/>
        <v>0</v>
      </c>
    </row>
    <row r="65" spans="1:33" s="62" customFormat="1">
      <c r="A65" s="327" t="s">
        <v>153</v>
      </c>
      <c r="B65" s="154"/>
      <c r="C65" s="291"/>
      <c r="D65" s="66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ref="R65" si="34">SUM(F65:Q65)</f>
        <v>0</v>
      </c>
      <c r="S65" s="270">
        <f t="shared" si="31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ref="AF65" si="35">SUM(T65:AE65)</f>
        <v>0</v>
      </c>
      <c r="AG65" s="270">
        <f t="shared" si="33"/>
        <v>0</v>
      </c>
    </row>
    <row r="66" spans="1:33" s="62" customFormat="1">
      <c r="A66" s="53"/>
      <c r="B66" s="154"/>
      <c r="C66" s="291"/>
      <c r="D66" s="66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30"/>
        <v>0</v>
      </c>
      <c r="S66" s="270">
        <f t="shared" si="31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ref="AF66" si="36">SUM(T66:AE66)</f>
        <v>0</v>
      </c>
      <c r="AG66" s="270">
        <f>+AF66/AF$87</f>
        <v>0</v>
      </c>
    </row>
    <row r="67" spans="1:33" s="62" customFormat="1">
      <c r="A67" s="76" t="s">
        <v>44</v>
      </c>
      <c r="B67" s="154"/>
      <c r="D67" s="66"/>
      <c r="F67" s="84">
        <f t="shared" ref="F67:R67" si="37">SUM(F59:F66)</f>
        <v>0</v>
      </c>
      <c r="G67" s="84">
        <f t="shared" si="37"/>
        <v>0</v>
      </c>
      <c r="H67" s="84">
        <f t="shared" si="37"/>
        <v>0</v>
      </c>
      <c r="I67" s="84">
        <f t="shared" si="37"/>
        <v>0</v>
      </c>
      <c r="J67" s="84">
        <f t="shared" si="37"/>
        <v>0</v>
      </c>
      <c r="K67" s="84">
        <f t="shared" si="37"/>
        <v>0</v>
      </c>
      <c r="L67" s="84">
        <f t="shared" si="37"/>
        <v>0</v>
      </c>
      <c r="M67" s="84">
        <f t="shared" si="37"/>
        <v>0</v>
      </c>
      <c r="N67" s="84">
        <f t="shared" si="37"/>
        <v>0</v>
      </c>
      <c r="O67" s="84">
        <f t="shared" si="37"/>
        <v>0</v>
      </c>
      <c r="P67" s="84">
        <f t="shared" si="37"/>
        <v>0</v>
      </c>
      <c r="Q67" s="84">
        <f t="shared" si="37"/>
        <v>0</v>
      </c>
      <c r="R67" s="84">
        <f t="shared" si="37"/>
        <v>0</v>
      </c>
      <c r="S67" s="87">
        <f t="shared" si="31"/>
        <v>0</v>
      </c>
      <c r="T67" s="84">
        <f t="shared" ref="T67:AF67" si="38">SUM(T59:T66)</f>
        <v>0</v>
      </c>
      <c r="U67" s="84">
        <f t="shared" si="38"/>
        <v>0</v>
      </c>
      <c r="V67" s="84">
        <f t="shared" si="38"/>
        <v>0</v>
      </c>
      <c r="W67" s="84">
        <f t="shared" si="38"/>
        <v>0</v>
      </c>
      <c r="X67" s="84">
        <f t="shared" si="38"/>
        <v>0</v>
      </c>
      <c r="Y67" s="84">
        <f t="shared" si="38"/>
        <v>0</v>
      </c>
      <c r="Z67" s="84">
        <f t="shared" si="38"/>
        <v>0</v>
      </c>
      <c r="AA67" s="84">
        <f t="shared" si="38"/>
        <v>0</v>
      </c>
      <c r="AB67" s="84">
        <f t="shared" si="38"/>
        <v>0</v>
      </c>
      <c r="AC67" s="84">
        <f t="shared" si="38"/>
        <v>0</v>
      </c>
      <c r="AD67" s="84">
        <f t="shared" si="38"/>
        <v>0</v>
      </c>
      <c r="AE67" s="84">
        <f t="shared" si="38"/>
        <v>0</v>
      </c>
      <c r="AF67" s="84">
        <f t="shared" si="38"/>
        <v>0</v>
      </c>
      <c r="AG67" s="87">
        <f>+AF67/AF$87</f>
        <v>0</v>
      </c>
    </row>
    <row r="68" spans="1:33" s="62" customFormat="1">
      <c r="B68" s="154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9">SUM(F69:Q69)</f>
        <v>0</v>
      </c>
      <c r="S69" s="270">
        <f t="shared" ref="S69:S78" si="40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1">SUM(T69:AE69)</f>
        <v>0</v>
      </c>
      <c r="AG69" s="270">
        <f t="shared" ref="AG69:AG82" si="42">+AF69/AF$87</f>
        <v>0</v>
      </c>
    </row>
    <row r="70" spans="1:33" s="62" customFormat="1">
      <c r="A70" s="327" t="s">
        <v>159</v>
      </c>
      <c r="B70" s="154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9"/>
        <v>0</v>
      </c>
      <c r="S70" s="270">
        <f t="shared" si="40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1"/>
        <v>0</v>
      </c>
      <c r="AG70" s="270">
        <f t="shared" si="42"/>
        <v>0</v>
      </c>
    </row>
    <row r="71" spans="1:33" s="62" customFormat="1">
      <c r="A71" s="327" t="s">
        <v>155</v>
      </c>
      <c r="B71" s="154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9"/>
        <v>0</v>
      </c>
      <c r="S71" s="270">
        <f t="shared" si="40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1"/>
        <v>0</v>
      </c>
      <c r="AG71" s="270">
        <f t="shared" si="42"/>
        <v>0</v>
      </c>
    </row>
    <row r="72" spans="1:33" s="62" customFormat="1">
      <c r="A72" s="327" t="s">
        <v>160</v>
      </c>
      <c r="B72" s="69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9"/>
        <v>0</v>
      </c>
      <c r="S72" s="270">
        <f t="shared" si="40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1"/>
        <v>0</v>
      </c>
      <c r="AG72" s="270">
        <f t="shared" si="42"/>
        <v>0</v>
      </c>
    </row>
    <row r="73" spans="1:33" s="62" customFormat="1">
      <c r="A73" s="327" t="s">
        <v>161</v>
      </c>
      <c r="B73" s="154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9"/>
        <v>0</v>
      </c>
      <c r="S73" s="270">
        <f t="shared" si="40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1"/>
        <v>0</v>
      </c>
      <c r="AG73" s="270">
        <f t="shared" si="42"/>
        <v>0</v>
      </c>
    </row>
    <row r="74" spans="1:33" s="62" customFormat="1">
      <c r="A74" s="327" t="s">
        <v>157</v>
      </c>
      <c r="B74" s="154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9"/>
        <v>0</v>
      </c>
      <c r="S74" s="270">
        <f t="shared" si="40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1"/>
        <v>0</v>
      </c>
      <c r="AG74" s="270">
        <f t="shared" si="42"/>
        <v>0</v>
      </c>
    </row>
    <row r="75" spans="1:33" s="62" customFormat="1">
      <c r="A75" s="327" t="s">
        <v>158</v>
      </c>
      <c r="B75" s="154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9"/>
        <v>0</v>
      </c>
      <c r="S75" s="270">
        <f t="shared" si="40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1"/>
        <v>0</v>
      </c>
      <c r="AG75" s="270">
        <f t="shared" si="42"/>
        <v>0</v>
      </c>
    </row>
    <row r="76" spans="1:33" s="62" customFormat="1">
      <c r="A76" s="326" t="s">
        <v>48</v>
      </c>
      <c r="B76" s="69"/>
      <c r="D76" s="67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9"/>
        <v>0</v>
      </c>
      <c r="S76" s="270">
        <f t="shared" si="40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1"/>
        <v>0</v>
      </c>
      <c r="AG76" s="270">
        <f t="shared" si="42"/>
        <v>0</v>
      </c>
    </row>
    <row r="77" spans="1:33" s="62" customFormat="1">
      <c r="A77" s="327" t="s">
        <v>154</v>
      </c>
      <c r="B77" s="154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9"/>
        <v>0</v>
      </c>
      <c r="S77" s="65">
        <f t="shared" si="40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1"/>
        <v>0</v>
      </c>
      <c r="AG77" s="65">
        <f t="shared" si="42"/>
        <v>0</v>
      </c>
    </row>
    <row r="78" spans="1:33" s="62" customFormat="1">
      <c r="A78" s="326" t="s">
        <v>47</v>
      </c>
      <c r="B78" s="53"/>
      <c r="C78" s="53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9"/>
        <v>0</v>
      </c>
      <c r="S78" s="65">
        <f t="shared" si="40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1"/>
        <v>0</v>
      </c>
      <c r="AG78" s="65">
        <f t="shared" si="42"/>
        <v>0</v>
      </c>
    </row>
    <row r="79" spans="1:33" s="62" customFormat="1">
      <c r="A79" s="326" t="s">
        <v>50</v>
      </c>
      <c r="B79" s="53"/>
      <c r="C79" s="53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ref="R79:R82" si="43">SUM(F79:Q79)</f>
        <v>0</v>
      </c>
      <c r="S79" s="65">
        <f t="shared" ref="S79:S82" si="44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41"/>
        <v>0</v>
      </c>
      <c r="AG79" s="65">
        <f t="shared" si="42"/>
        <v>0</v>
      </c>
    </row>
    <row r="80" spans="1:33" s="62" customFormat="1">
      <c r="A80" s="326" t="s">
        <v>51</v>
      </c>
      <c r="B80" s="53"/>
      <c r="C80" s="53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43"/>
        <v>0</v>
      </c>
      <c r="S80" s="65">
        <f t="shared" si="44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41"/>
        <v>0</v>
      </c>
      <c r="AG80" s="65">
        <f t="shared" si="42"/>
        <v>0</v>
      </c>
    </row>
    <row r="81" spans="1:33" s="62" customFormat="1">
      <c r="A81" s="326" t="s">
        <v>49</v>
      </c>
      <c r="B81" s="53"/>
      <c r="C81" s="53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43"/>
        <v>0</v>
      </c>
      <c r="S81" s="65">
        <f t="shared" si="44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41"/>
        <v>0</v>
      </c>
      <c r="AG81" s="65">
        <f t="shared" si="42"/>
        <v>0</v>
      </c>
    </row>
    <row r="82" spans="1:33" s="62" customFormat="1">
      <c r="A82" s="326" t="s">
        <v>162</v>
      </c>
      <c r="B82" s="53"/>
      <c r="C82" s="53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43"/>
        <v>0</v>
      </c>
      <c r="S82" s="65">
        <f t="shared" si="44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41"/>
        <v>0</v>
      </c>
      <c r="AG82" s="65">
        <f t="shared" si="42"/>
        <v>0</v>
      </c>
    </row>
    <row r="83" spans="1:33" s="62" customFormat="1">
      <c r="A83" s="53" t="s">
        <v>52</v>
      </c>
      <c r="D83" s="66"/>
      <c r="E83" s="53"/>
      <c r="F83" s="283">
        <f>IFERROR(+Alloc!F89*'Emp Input'!K116/'Emp Input'!K121,0)</f>
        <v>0</v>
      </c>
      <c r="G83" s="283">
        <f>+Alloc!G89*'Emp Input'!L116/'Emp Input'!L121</f>
        <v>0</v>
      </c>
      <c r="H83" s="283">
        <f>+Alloc!H89*'Emp Input'!M116/'Emp Input'!M121</f>
        <v>0</v>
      </c>
      <c r="I83" s="283">
        <f>+Alloc!I89*'Emp Input'!N116/'Emp Input'!N121</f>
        <v>0</v>
      </c>
      <c r="J83" s="283">
        <f>+Alloc!J89*'Emp Input'!O116/'Emp Input'!O121</f>
        <v>0</v>
      </c>
      <c r="K83" s="283">
        <f>+Alloc!K89*'Emp Input'!P116/'Emp Input'!P121</f>
        <v>0</v>
      </c>
      <c r="L83" s="283">
        <f>+Alloc!L89*'Emp Input'!Q116/'Emp Input'!Q121</f>
        <v>0</v>
      </c>
      <c r="M83" s="283">
        <f>+Alloc!M89*'Emp Input'!R116/'Emp Input'!R121</f>
        <v>0</v>
      </c>
      <c r="N83" s="283">
        <f>+Alloc!N89*'Emp Input'!S116/'Emp Input'!S121</f>
        <v>0</v>
      </c>
      <c r="O83" s="283">
        <f>+Alloc!O89*'Emp Input'!T116/'Emp Input'!T121</f>
        <v>0</v>
      </c>
      <c r="P83" s="283">
        <f>+Alloc!P89*'Emp Input'!U116/'Emp Input'!U121</f>
        <v>0</v>
      </c>
      <c r="Q83" s="283">
        <f>+Alloc!Q89*'Emp Input'!V116/'Emp Input'!V121</f>
        <v>0</v>
      </c>
      <c r="R83" s="75">
        <f t="shared" si="39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41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53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9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1"/>
        <v>0</v>
      </c>
      <c r="AG84" s="65">
        <f>+AF84/AF$87</f>
        <v>0</v>
      </c>
    </row>
    <row r="85" spans="1:33" s="62" customFormat="1">
      <c r="A85" s="76" t="s">
        <v>54</v>
      </c>
      <c r="D85" s="66"/>
      <c r="F85" s="78">
        <f t="shared" ref="F85:R85" si="45">SUM(F69:F84)</f>
        <v>0</v>
      </c>
      <c r="G85" s="78">
        <f t="shared" si="45"/>
        <v>0</v>
      </c>
      <c r="H85" s="78">
        <f t="shared" si="45"/>
        <v>0</v>
      </c>
      <c r="I85" s="78">
        <f t="shared" si="45"/>
        <v>0</v>
      </c>
      <c r="J85" s="78">
        <f t="shared" si="45"/>
        <v>0</v>
      </c>
      <c r="K85" s="78">
        <f t="shared" si="45"/>
        <v>0</v>
      </c>
      <c r="L85" s="78">
        <f t="shared" si="45"/>
        <v>0</v>
      </c>
      <c r="M85" s="78">
        <f t="shared" si="45"/>
        <v>0</v>
      </c>
      <c r="N85" s="78">
        <f t="shared" si="45"/>
        <v>0</v>
      </c>
      <c r="O85" s="78">
        <f t="shared" si="45"/>
        <v>0</v>
      </c>
      <c r="P85" s="78">
        <f t="shared" si="45"/>
        <v>0</v>
      </c>
      <c r="Q85" s="77">
        <f t="shared" si="45"/>
        <v>0</v>
      </c>
      <c r="R85" s="84">
        <f t="shared" si="45"/>
        <v>0</v>
      </c>
      <c r="S85" s="80">
        <f>+R85/R$87</f>
        <v>0</v>
      </c>
      <c r="T85" s="78">
        <f t="shared" ref="T85:AF85" si="46">SUM(T69:T84)</f>
        <v>0</v>
      </c>
      <c r="U85" s="78">
        <f t="shared" si="46"/>
        <v>0</v>
      </c>
      <c r="V85" s="78">
        <f t="shared" si="46"/>
        <v>0</v>
      </c>
      <c r="W85" s="78">
        <f t="shared" si="46"/>
        <v>0</v>
      </c>
      <c r="X85" s="78">
        <f t="shared" si="46"/>
        <v>0</v>
      </c>
      <c r="Y85" s="78">
        <f t="shared" si="46"/>
        <v>0</v>
      </c>
      <c r="Z85" s="78">
        <f t="shared" si="46"/>
        <v>0</v>
      </c>
      <c r="AA85" s="78">
        <f t="shared" si="46"/>
        <v>0</v>
      </c>
      <c r="AB85" s="78">
        <f t="shared" si="46"/>
        <v>0</v>
      </c>
      <c r="AC85" s="78">
        <f t="shared" si="46"/>
        <v>0</v>
      </c>
      <c r="AD85" s="78">
        <f t="shared" si="46"/>
        <v>0</v>
      </c>
      <c r="AE85" s="77">
        <f t="shared" si="46"/>
        <v>0</v>
      </c>
      <c r="AF85" s="84">
        <f t="shared" si="46"/>
        <v>0</v>
      </c>
      <c r="AG85" s="80">
        <f>+AF85/AF$87</f>
        <v>0</v>
      </c>
    </row>
    <row r="86" spans="1:33" s="62" customFormat="1"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F87" s="287">
        <f>+F11+F28+F21+F85+F37+F57+F67</f>
        <v>0</v>
      </c>
      <c r="G87" s="287">
        <f t="shared" ref="G87:Q87" si="47">+G11+G28+G21+G85+G37+G57+G67</f>
        <v>0</v>
      </c>
      <c r="H87" s="287">
        <f t="shared" si="47"/>
        <v>0</v>
      </c>
      <c r="I87" s="287">
        <f t="shared" si="47"/>
        <v>6575</v>
      </c>
      <c r="J87" s="287">
        <f t="shared" si="47"/>
        <v>6575</v>
      </c>
      <c r="K87" s="287">
        <f t="shared" si="47"/>
        <v>6575</v>
      </c>
      <c r="L87" s="287">
        <f t="shared" si="47"/>
        <v>6575</v>
      </c>
      <c r="M87" s="287">
        <f t="shared" si="47"/>
        <v>6575</v>
      </c>
      <c r="N87" s="287">
        <f t="shared" si="47"/>
        <v>6575</v>
      </c>
      <c r="O87" s="287">
        <f t="shared" si="47"/>
        <v>6575</v>
      </c>
      <c r="P87" s="287">
        <f t="shared" si="47"/>
        <v>6575</v>
      </c>
      <c r="Q87" s="287">
        <f t="shared" si="47"/>
        <v>6575</v>
      </c>
      <c r="R87" s="287">
        <f>+R11+R28+R21+R85+R37+R57+R67</f>
        <v>59175</v>
      </c>
      <c r="S87" s="80">
        <f>+R87/R$87</f>
        <v>1</v>
      </c>
      <c r="T87" s="287">
        <f>+T11+T28+T21+T85+T37+T57+T67</f>
        <v>7376.25</v>
      </c>
      <c r="U87" s="287">
        <f t="shared" ref="U87:AE87" si="48">+U11+U28+U21+U85+U37+U57+U67</f>
        <v>7376.25</v>
      </c>
      <c r="V87" s="287">
        <f t="shared" si="48"/>
        <v>7376.25</v>
      </c>
      <c r="W87" s="287">
        <f t="shared" si="48"/>
        <v>7376.25</v>
      </c>
      <c r="X87" s="287">
        <f t="shared" si="48"/>
        <v>7376.25</v>
      </c>
      <c r="Y87" s="287">
        <f t="shared" si="48"/>
        <v>7376.25</v>
      </c>
      <c r="Z87" s="287">
        <f t="shared" si="48"/>
        <v>6903.75</v>
      </c>
      <c r="AA87" s="287">
        <f t="shared" si="48"/>
        <v>6903.75</v>
      </c>
      <c r="AB87" s="287">
        <f t="shared" si="48"/>
        <v>15533.4375</v>
      </c>
      <c r="AC87" s="287">
        <f t="shared" si="48"/>
        <v>15533.4375</v>
      </c>
      <c r="AD87" s="287">
        <f t="shared" si="48"/>
        <v>15533.4375</v>
      </c>
      <c r="AE87" s="287">
        <f t="shared" si="48"/>
        <v>15533.4375</v>
      </c>
      <c r="AF87" s="287">
        <f>+AF11+AF28+AF21+AF85+AF37+AF57+AF67</f>
        <v>120198.75</v>
      </c>
      <c r="AG87" s="80">
        <f>+AF87/AF$87</f>
        <v>1</v>
      </c>
    </row>
    <row r="88" spans="1:33" s="62" customFormat="1">
      <c r="A88" s="7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</row>
    <row r="90" spans="1:33">
      <c r="A90" s="62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  <c r="C93" s="726">
        <v>2020</v>
      </c>
      <c r="D93" s="726">
        <v>2021</v>
      </c>
    </row>
    <row r="94" spans="1:33">
      <c r="A94" s="62" t="s">
        <v>398</v>
      </c>
      <c r="C94" s="352"/>
      <c r="D94" s="352"/>
      <c r="T94" s="352">
        <f t="shared" ref="T94:AB94" si="49">+$D94/12</f>
        <v>0</v>
      </c>
      <c r="U94" s="352">
        <f t="shared" si="49"/>
        <v>0</v>
      </c>
      <c r="V94" s="352">
        <f t="shared" si="49"/>
        <v>0</v>
      </c>
      <c r="W94" s="352">
        <f t="shared" si="49"/>
        <v>0</v>
      </c>
      <c r="X94" s="352">
        <f t="shared" si="49"/>
        <v>0</v>
      </c>
      <c r="Y94" s="352">
        <f t="shared" si="49"/>
        <v>0</v>
      </c>
      <c r="Z94" s="352">
        <f t="shared" si="49"/>
        <v>0</v>
      </c>
      <c r="AA94" s="352">
        <f t="shared" si="49"/>
        <v>0</v>
      </c>
      <c r="AB94" s="352">
        <f t="shared" si="49"/>
        <v>0</v>
      </c>
      <c r="AC94" s="416">
        <f>+$D94/12*3</f>
        <v>0</v>
      </c>
      <c r="AD94" s="416">
        <f>+$D94/12*3</f>
        <v>0</v>
      </c>
      <c r="AE94" s="416">
        <f>+$D94/12*3</f>
        <v>0</v>
      </c>
      <c r="AF94" s="75">
        <f t="shared" ref="AF94:AF97" si="50">SUM(T94:AE94)</f>
        <v>0</v>
      </c>
    </row>
    <row r="95" spans="1:33">
      <c r="A95" s="62"/>
      <c r="C95" s="352"/>
      <c r="D95" s="352"/>
      <c r="E95" s="352"/>
      <c r="AF95" s="75">
        <f t="shared" si="50"/>
        <v>0</v>
      </c>
    </row>
    <row r="96" spans="1:33">
      <c r="A96" s="62"/>
      <c r="C96" s="352"/>
      <c r="D96" s="352"/>
      <c r="E96" s="352"/>
      <c r="AF96" s="75">
        <f t="shared" si="50"/>
        <v>0</v>
      </c>
    </row>
    <row r="97" spans="1:32">
      <c r="A97" s="62"/>
      <c r="C97" s="352"/>
      <c r="D97" s="352"/>
      <c r="E97" s="352"/>
      <c r="AF97" s="75">
        <f t="shared" si="50"/>
        <v>0</v>
      </c>
    </row>
    <row r="98" spans="1:32">
      <c r="A98" s="62"/>
      <c r="C98" s="352"/>
      <c r="D98" s="352"/>
      <c r="E98" s="352"/>
    </row>
    <row r="99" spans="1:32">
      <c r="A99" s="62"/>
      <c r="C99" s="352"/>
      <c r="D99" s="352"/>
      <c r="E99" s="352"/>
    </row>
    <row r="100" spans="1:32">
      <c r="A100" s="62"/>
      <c r="C100" s="352"/>
      <c r="D100" s="352"/>
      <c r="E100" s="352"/>
    </row>
    <row r="101" spans="1:32">
      <c r="A101" s="62"/>
      <c r="C101" s="352"/>
      <c r="D101" s="352"/>
      <c r="E101" s="352"/>
    </row>
    <row r="102" spans="1:32">
      <c r="A102" s="62"/>
      <c r="C102" s="352"/>
      <c r="D102" s="352"/>
      <c r="E102" s="352"/>
    </row>
    <row r="103" spans="1:32">
      <c r="A103" s="62"/>
      <c r="C103" s="352"/>
      <c r="D103" s="352"/>
      <c r="E103" s="352"/>
    </row>
    <row r="104" spans="1:32">
      <c r="A104" s="62"/>
      <c r="C104" s="352"/>
      <c r="D104" s="352"/>
      <c r="E104" s="352"/>
    </row>
    <row r="105" spans="1:32">
      <c r="A105" s="62"/>
      <c r="C105" s="352"/>
      <c r="D105" s="352"/>
      <c r="E105" s="352"/>
    </row>
    <row r="106" spans="1:32">
      <c r="A106" s="62"/>
    </row>
    <row r="107" spans="1:32">
      <c r="A107" s="62"/>
    </row>
    <row r="108" spans="1:32">
      <c r="A108" s="62"/>
    </row>
    <row r="109" spans="1:32">
      <c r="A109" s="62"/>
    </row>
    <row r="110" spans="1:32">
      <c r="A110" s="62"/>
    </row>
    <row r="111" spans="1:32">
      <c r="A111" s="62"/>
    </row>
    <row r="112" spans="1:32">
      <c r="A112" s="62"/>
    </row>
    <row r="113" spans="1:1">
      <c r="A113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54" orientation="landscape"/>
  <headerFooter>
    <oddHeader>&amp;R_x000D_</oddHeader>
    <oddFooter>&amp;L&amp;"Arial,Italic"Confidential&amp;C&amp;P of &amp;N&amp;R&amp;D  &amp;T</oddFoot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151"/>
  <sheetViews>
    <sheetView zoomScale="105" zoomScaleNormal="105" zoomScalePageLayoutView="105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83203125" style="53" customWidth="1"/>
    <col min="3" max="3" width="9.6640625" style="53" customWidth="1"/>
    <col min="4" max="4" width="10.1640625" style="53" customWidth="1"/>
    <col min="5" max="5" width="9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175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Input'!C81</f>
        <v>Biz Dev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2"/>
      <c r="D4" s="62"/>
      <c r="F4" s="267">
        <f>+'Emp Input'!K117</f>
        <v>0</v>
      </c>
      <c r="G4" s="267">
        <f>+'Emp Input'!L117</f>
        <v>0</v>
      </c>
      <c r="H4" s="267">
        <f>+'Emp Input'!M117</f>
        <v>0</v>
      </c>
      <c r="I4" s="267">
        <f>+'Emp Input'!N117</f>
        <v>0</v>
      </c>
      <c r="J4" s="267">
        <f>+'Emp Input'!O117</f>
        <v>0</v>
      </c>
      <c r="K4" s="267">
        <f>+'Emp Input'!P117</f>
        <v>0</v>
      </c>
      <c r="L4" s="267">
        <f>+'Emp Input'!Q117</f>
        <v>0</v>
      </c>
      <c r="M4" s="267">
        <f>+'Emp Input'!R117</f>
        <v>0</v>
      </c>
      <c r="N4" s="267">
        <f>+'Emp Input'!S117</f>
        <v>0</v>
      </c>
      <c r="O4" s="267">
        <f>+'Emp Input'!T117</f>
        <v>0</v>
      </c>
      <c r="P4" s="267">
        <f>+'Emp Input'!U117</f>
        <v>0</v>
      </c>
      <c r="Q4" s="267">
        <f>+'Emp Input'!V117</f>
        <v>0</v>
      </c>
      <c r="R4" s="67">
        <f>SUM(F4:Q4)/12</f>
        <v>0</v>
      </c>
      <c r="S4" s="65"/>
      <c r="T4" s="267">
        <f>+'Emp Input'!Z117</f>
        <v>0</v>
      </c>
      <c r="U4" s="267">
        <f>+'Emp Input'!AA117</f>
        <v>0</v>
      </c>
      <c r="V4" s="267">
        <f>+'Emp Input'!AB117</f>
        <v>0</v>
      </c>
      <c r="W4" s="267">
        <f>+'Emp Input'!AC117</f>
        <v>0</v>
      </c>
      <c r="X4" s="267">
        <f>+'Emp Input'!AD117</f>
        <v>0</v>
      </c>
      <c r="Y4" s="267">
        <f>+'Emp Input'!AE117</f>
        <v>0</v>
      </c>
      <c r="Z4" s="267">
        <f>+'Emp Input'!AF117</f>
        <v>0</v>
      </c>
      <c r="AA4" s="267">
        <f>+'Emp Input'!AG117</f>
        <v>0</v>
      </c>
      <c r="AB4" s="267">
        <f>+'Emp Input'!AH117</f>
        <v>0</v>
      </c>
      <c r="AC4" s="267">
        <f>+'Emp Input'!AI117</f>
        <v>0</v>
      </c>
      <c r="AD4" s="267">
        <f>+'Emp Input'!AJ117</f>
        <v>0</v>
      </c>
      <c r="AE4" s="267">
        <f>+'Emp Input'!AK117</f>
        <v>0</v>
      </c>
      <c r="AF4" s="67">
        <f>SUM(T4:AE4)/12</f>
        <v>0</v>
      </c>
      <c r="AG4" s="65"/>
    </row>
    <row r="5" spans="1:33">
      <c r="B5" s="154"/>
      <c r="C5" s="62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0</v>
      </c>
      <c r="Y6" s="271">
        <f>SUMIF('Emp Input'!$C$72:$C$84,$A$3,'Emp Input'!AE$72:AE$84)</f>
        <v>8750</v>
      </c>
      <c r="Z6" s="271">
        <f>SUMIF('Emp Input'!$C$72:$C$84,$A$3,'Emp Input'!AF$72:AF$84)</f>
        <v>8750</v>
      </c>
      <c r="AA6" s="271">
        <f>SUMIF('Emp Input'!$C$72:$C$84,$A$3,'Emp Input'!AG$72:AG$84)</f>
        <v>8750</v>
      </c>
      <c r="AB6" s="271">
        <f>SUMIF('Emp Input'!$C$72:$C$84,$A$3,'Emp Input'!AH$72:AH$84)</f>
        <v>8750</v>
      </c>
      <c r="AC6" s="271">
        <f>SUMIF('Emp Input'!$C$72:$C$84,$A$3,'Emp Input'!AI$72:AI$84)</f>
        <v>8750</v>
      </c>
      <c r="AD6" s="271">
        <f>SUMIF('Emp Input'!$C$72:$C$84,$A$3,'Emp Input'!AJ$72:AJ$84)</f>
        <v>8750</v>
      </c>
      <c r="AE6" s="271">
        <f>SUMIF('Emp Input'!$C$72:$C$84,$A$3,'Emp Input'!AK$72:AK$84)</f>
        <v>8750</v>
      </c>
      <c r="AF6" s="67">
        <f>SUM(T6:AE6)</f>
        <v>61250</v>
      </c>
      <c r="AG6" s="270">
        <f t="shared" ref="AG6:AG11" si="1">+AF6/AF$87</f>
        <v>0.75309306078536853</v>
      </c>
    </row>
    <row r="7" spans="1:33" s="62" customFormat="1">
      <c r="A7" s="53" t="s">
        <v>14</v>
      </c>
      <c r="B7" s="154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66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0</v>
      </c>
      <c r="Y9" s="272">
        <f>(+Y6+Y7+Y8+Y13)*'Exp Assumps'!$C$8*1.5</f>
        <v>1181.25</v>
      </c>
      <c r="Z9" s="272">
        <f>(+Z6+Z7+Z8+Z13)*'Exp Assumps'!$C$8*0.5</f>
        <v>393.75</v>
      </c>
      <c r="AA9" s="272">
        <f>(+AA6+AA7+AA8+AA13)*'Exp Assumps'!$C$8*0.5</f>
        <v>393.75</v>
      </c>
      <c r="AB9" s="272">
        <f>(+AB6+AB7+AB8+AB13)*'Exp Assumps'!$C$8*0.5</f>
        <v>393.75</v>
      </c>
      <c r="AC9" s="272">
        <f>(+AC6+AC7+AC8+AC13)*'Exp Assumps'!$C$8*0.5</f>
        <v>393.75</v>
      </c>
      <c r="AD9" s="272">
        <f>(+AD6+AD7+AD8+AD13)*'Exp Assumps'!$C$8*0.5</f>
        <v>393.75</v>
      </c>
      <c r="AE9" s="272">
        <f>(+AE6+AE7+AE8+AE13)*'Exp Assumps'!$C$8*0.5</f>
        <v>393.75</v>
      </c>
      <c r="AF9" s="67">
        <f>SUM(T9:AE9)</f>
        <v>3543.75</v>
      </c>
      <c r="AG9" s="270">
        <f t="shared" si="1"/>
        <v>4.357181280258203E-2</v>
      </c>
    </row>
    <row r="10" spans="1:33" s="62" customFormat="1">
      <c r="A10" s="53" t="s">
        <v>105</v>
      </c>
      <c r="B10" s="154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D11" s="66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9931.25</v>
      </c>
      <c r="Z11" s="77">
        <f t="shared" si="3"/>
        <v>9143.75</v>
      </c>
      <c r="AA11" s="77">
        <f t="shared" si="3"/>
        <v>9143.75</v>
      </c>
      <c r="AB11" s="77">
        <f t="shared" si="3"/>
        <v>9143.75</v>
      </c>
      <c r="AC11" s="77">
        <f t="shared" si="3"/>
        <v>9143.75</v>
      </c>
      <c r="AD11" s="77">
        <f t="shared" si="3"/>
        <v>9143.75</v>
      </c>
      <c r="AE11" s="77">
        <f t="shared" si="3"/>
        <v>9143.75</v>
      </c>
      <c r="AF11" s="84">
        <f t="shared" si="3"/>
        <v>64793.75</v>
      </c>
      <c r="AG11" s="87">
        <f t="shared" si="1"/>
        <v>0.79666487358795046</v>
      </c>
    </row>
    <row r="12" spans="1:33" s="62" customFormat="1">
      <c r="B12" s="154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85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 t="e">
        <f t="shared" si="5"/>
        <v>#DIV/0!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0</v>
      </c>
      <c r="Y16" s="101">
        <f>+Y6*'Exp Assumps'!$E$6</f>
        <v>2187.5</v>
      </c>
      <c r="Z16" s="101">
        <f>+Z6*'Exp Assumps'!$E$6</f>
        <v>2187.5</v>
      </c>
      <c r="AA16" s="101">
        <f>+AA6*'Exp Assumps'!$E$6</f>
        <v>2187.5</v>
      </c>
      <c r="AB16" s="101">
        <f>+AB6*'Exp Assumps'!$E$6</f>
        <v>2187.5</v>
      </c>
      <c r="AC16" s="101">
        <f>+AC6*'Exp Assumps'!$E$6</f>
        <v>2187.5</v>
      </c>
      <c r="AD16" s="101">
        <f>+AD6*'Exp Assumps'!$E$6</f>
        <v>2187.5</v>
      </c>
      <c r="AE16" s="101">
        <f>+AE6*'Exp Assumps'!$E$6</f>
        <v>2187.5</v>
      </c>
      <c r="AF16" s="67">
        <f t="shared" si="6"/>
        <v>15312.5</v>
      </c>
      <c r="AG16" s="270">
        <f t="shared" si="7"/>
        <v>0.18827326519634213</v>
      </c>
    </row>
    <row r="17" spans="1:33" s="62" customFormat="1">
      <c r="A17" s="53" t="s">
        <v>22</v>
      </c>
      <c r="B17" s="69"/>
      <c r="C17" s="85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 t="e">
        <f t="shared" si="5"/>
        <v>#DIV/0!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0</v>
      </c>
      <c r="Y17" s="101">
        <f>+Y6*'Exp Assumps'!$E7</f>
        <v>175</v>
      </c>
      <c r="Z17" s="101">
        <f>+Z6*'Exp Assumps'!$E7</f>
        <v>175</v>
      </c>
      <c r="AA17" s="101">
        <f>+AA6*'Exp Assumps'!$E7</f>
        <v>175</v>
      </c>
      <c r="AB17" s="101">
        <f>+AB6*'Exp Assumps'!$E7</f>
        <v>175</v>
      </c>
      <c r="AC17" s="101">
        <f>+AC6*'Exp Assumps'!$E7</f>
        <v>175</v>
      </c>
      <c r="AD17" s="101">
        <f>+AD6*'Exp Assumps'!$E7</f>
        <v>175</v>
      </c>
      <c r="AE17" s="101">
        <f>+AE6*'Exp Assumps'!$E7</f>
        <v>175</v>
      </c>
      <c r="AF17" s="67">
        <f t="shared" si="6"/>
        <v>1225</v>
      </c>
      <c r="AG17" s="270">
        <f t="shared" si="7"/>
        <v>1.506186121570737E-2</v>
      </c>
    </row>
    <row r="18" spans="1:33" s="62" customFormat="1">
      <c r="A18" s="53" t="s">
        <v>23</v>
      </c>
      <c r="B18" s="154"/>
      <c r="C18" s="164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66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66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2362.5</v>
      </c>
      <c r="Z21" s="84">
        <f t="shared" si="9"/>
        <v>2362.5</v>
      </c>
      <c r="AA21" s="84">
        <f t="shared" si="9"/>
        <v>2362.5</v>
      </c>
      <c r="AB21" s="84">
        <f t="shared" si="9"/>
        <v>2362.5</v>
      </c>
      <c r="AC21" s="84">
        <f t="shared" si="9"/>
        <v>2362.5</v>
      </c>
      <c r="AD21" s="84">
        <f t="shared" si="9"/>
        <v>2362.5</v>
      </c>
      <c r="AE21" s="84">
        <f t="shared" si="9"/>
        <v>2362.5</v>
      </c>
      <c r="AF21" s="84">
        <f t="shared" si="9"/>
        <v>16537.5</v>
      </c>
      <c r="AG21" s="87">
        <f t="shared" si="7"/>
        <v>0.20333512641204948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118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66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D37" s="66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C38" s="346" t="s">
        <v>558</v>
      </c>
      <c r="D38" s="346" t="s">
        <v>559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5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 t="e">
        <f t="shared" si="22"/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874" t="s">
        <v>194</v>
      </c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1"/>
        <v>0</v>
      </c>
      <c r="S52" s="270" t="e">
        <f t="shared" si="22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 t="e">
        <f t="shared" si="22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 t="e">
        <f t="shared" si="22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 t="e">
        <f t="shared" si="22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>+R57/R$87</f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>
        <f>+AF57/AF$87</f>
        <v>0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E59" s="53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67">
        <f t="shared" ref="R59:R66" si="27">SUM(F59:Q59)</f>
        <v>0</v>
      </c>
      <c r="S59" s="270" t="e">
        <f t="shared" ref="S59:S67" si="28">+R59/R$87</f>
        <v>#DIV/0!</v>
      </c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B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B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B62" s="154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B63" s="154"/>
      <c r="C63" s="291"/>
      <c r="D63" s="66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B64" s="154"/>
      <c r="C64" s="291"/>
      <c r="D64" s="66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>
        <f t="shared" si="30"/>
        <v>0</v>
      </c>
    </row>
    <row r="65" spans="1:33" s="62" customFormat="1">
      <c r="A65" s="327" t="s">
        <v>153</v>
      </c>
      <c r="B65" s="154"/>
      <c r="C65" s="291"/>
      <c r="D65" s="66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29"/>
        <v>0</v>
      </c>
      <c r="AG65" s="270">
        <f t="shared" si="30"/>
        <v>0</v>
      </c>
    </row>
    <row r="66" spans="1:33" s="62" customFormat="1">
      <c r="A66" s="53"/>
      <c r="B66" s="154"/>
      <c r="C66" s="291"/>
      <c r="D66" s="66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>
        <f>+AF66/AF$87</f>
        <v>0</v>
      </c>
    </row>
    <row r="67" spans="1:33" s="62" customFormat="1">
      <c r="A67" s="76" t="s">
        <v>44</v>
      </c>
      <c r="B67" s="154"/>
      <c r="D67" s="66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33" s="62" customFormat="1">
      <c r="B68" s="154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3">SUM(F69:Q69)</f>
        <v>0</v>
      </c>
      <c r="S69" s="270" t="e">
        <f t="shared" ref="S69:S82" si="34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5">SUM(T69:AE69)</f>
        <v>0</v>
      </c>
      <c r="AG69" s="270">
        <f t="shared" ref="AG69:AG82" si="36">+AF69/AF$87</f>
        <v>0</v>
      </c>
    </row>
    <row r="70" spans="1:33" s="62" customFormat="1">
      <c r="A70" s="327" t="s">
        <v>159</v>
      </c>
      <c r="B70" s="154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3"/>
        <v>0</v>
      </c>
      <c r="S70" s="270" t="e">
        <f t="shared" si="34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5"/>
        <v>0</v>
      </c>
      <c r="AG70" s="270">
        <f t="shared" si="36"/>
        <v>0</v>
      </c>
    </row>
    <row r="71" spans="1:33" s="62" customFormat="1">
      <c r="A71" s="327" t="s">
        <v>155</v>
      </c>
      <c r="B71" s="154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3"/>
        <v>0</v>
      </c>
      <c r="S71" s="270" t="e">
        <f t="shared" si="34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5"/>
        <v>0</v>
      </c>
      <c r="AG71" s="270">
        <f t="shared" si="36"/>
        <v>0</v>
      </c>
    </row>
    <row r="72" spans="1:33" s="62" customFormat="1">
      <c r="A72" s="327" t="s">
        <v>160</v>
      </c>
      <c r="B72" s="69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3"/>
        <v>0</v>
      </c>
      <c r="S72" s="270" t="e">
        <f t="shared" si="34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5"/>
        <v>0</v>
      </c>
      <c r="AG72" s="270">
        <f t="shared" si="36"/>
        <v>0</v>
      </c>
    </row>
    <row r="73" spans="1:33" s="62" customFormat="1">
      <c r="A73" s="327" t="s">
        <v>161</v>
      </c>
      <c r="B73" s="154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3"/>
        <v>0</v>
      </c>
      <c r="S73" s="270" t="e">
        <f t="shared" si="34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5"/>
        <v>0</v>
      </c>
      <c r="AG73" s="270">
        <f t="shared" si="36"/>
        <v>0</v>
      </c>
    </row>
    <row r="74" spans="1:33" s="62" customFormat="1">
      <c r="A74" s="327" t="s">
        <v>157</v>
      </c>
      <c r="B74" s="154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3"/>
        <v>0</v>
      </c>
      <c r="S74" s="270" t="e">
        <f t="shared" si="34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5"/>
        <v>0</v>
      </c>
      <c r="AG74" s="270">
        <f t="shared" si="36"/>
        <v>0</v>
      </c>
    </row>
    <row r="75" spans="1:33" s="62" customFormat="1">
      <c r="A75" s="327" t="s">
        <v>158</v>
      </c>
      <c r="B75" s="154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3"/>
        <v>0</v>
      </c>
      <c r="S75" s="270" t="e">
        <f t="shared" si="34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5"/>
        <v>0</v>
      </c>
      <c r="AG75" s="270">
        <f t="shared" si="36"/>
        <v>0</v>
      </c>
    </row>
    <row r="76" spans="1:33" s="62" customFormat="1">
      <c r="A76" s="326" t="s">
        <v>48</v>
      </c>
      <c r="B76" s="154"/>
      <c r="D76" s="66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3"/>
        <v>0</v>
      </c>
      <c r="S76" s="270" t="e">
        <f t="shared" si="34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5"/>
        <v>0</v>
      </c>
      <c r="AG76" s="270">
        <f t="shared" si="36"/>
        <v>0</v>
      </c>
    </row>
    <row r="77" spans="1:33" s="62" customFormat="1">
      <c r="A77" s="327" t="s">
        <v>154</v>
      </c>
      <c r="B77" s="154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3"/>
        <v>0</v>
      </c>
      <c r="S77" s="65" t="e">
        <f t="shared" si="34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5"/>
        <v>0</v>
      </c>
      <c r="AG77" s="270">
        <f t="shared" si="36"/>
        <v>0</v>
      </c>
    </row>
    <row r="78" spans="1:33" s="62" customFormat="1">
      <c r="A78" s="326" t="s">
        <v>47</v>
      </c>
      <c r="B78" s="53"/>
      <c r="C78" s="53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3"/>
        <v>0</v>
      </c>
      <c r="S78" s="65" t="e">
        <f t="shared" si="34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5"/>
        <v>0</v>
      </c>
      <c r="AG78" s="270">
        <f t="shared" si="36"/>
        <v>0</v>
      </c>
    </row>
    <row r="79" spans="1:33" s="62" customFormat="1">
      <c r="A79" s="326" t="s">
        <v>50</v>
      </c>
      <c r="B79" s="53"/>
      <c r="C79" s="53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3"/>
        <v>0</v>
      </c>
      <c r="S79" s="65" t="e">
        <f t="shared" si="34"/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35"/>
        <v>0</v>
      </c>
      <c r="AG79" s="270">
        <f t="shared" si="36"/>
        <v>0</v>
      </c>
    </row>
    <row r="80" spans="1:33" s="62" customFormat="1">
      <c r="A80" s="326" t="s">
        <v>51</v>
      </c>
      <c r="B80" s="53"/>
      <c r="C80" s="53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3"/>
        <v>0</v>
      </c>
      <c r="S80" s="65" t="e">
        <f t="shared" si="34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35"/>
        <v>0</v>
      </c>
      <c r="AG80" s="270">
        <f t="shared" si="36"/>
        <v>0</v>
      </c>
    </row>
    <row r="81" spans="1:33" s="62" customFormat="1">
      <c r="A81" s="326" t="s">
        <v>49</v>
      </c>
      <c r="B81" s="53"/>
      <c r="C81" s="53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3"/>
        <v>0</v>
      </c>
      <c r="S81" s="65" t="e">
        <f t="shared" si="34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35"/>
        <v>0</v>
      </c>
      <c r="AG81" s="270">
        <f t="shared" si="36"/>
        <v>0</v>
      </c>
    </row>
    <row r="82" spans="1:33" s="62" customFormat="1">
      <c r="A82" s="326" t="s">
        <v>162</v>
      </c>
      <c r="B82" s="53"/>
      <c r="C82" s="53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3"/>
        <v>0</v>
      </c>
      <c r="S82" s="65" t="e">
        <f t="shared" si="34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35"/>
        <v>0</v>
      </c>
      <c r="AG82" s="270">
        <f t="shared" si="36"/>
        <v>0</v>
      </c>
    </row>
    <row r="83" spans="1:33" s="62" customFormat="1">
      <c r="A83" s="53" t="s">
        <v>52</v>
      </c>
      <c r="D83" s="66"/>
      <c r="E83" s="53"/>
      <c r="F83" s="283">
        <f>IFERROR(+Alloc!F89*'Emp Input'!K116/'Emp Input'!K121,0)</f>
        <v>0</v>
      </c>
      <c r="G83" s="283">
        <f>+Alloc!G89*'Emp Input'!L116/'Emp Input'!L121</f>
        <v>0</v>
      </c>
      <c r="H83" s="283">
        <f>+Alloc!H89*'Emp Input'!M116/'Emp Input'!M121</f>
        <v>0</v>
      </c>
      <c r="I83" s="283">
        <f>+Alloc!I89*'Emp Input'!N116/'Emp Input'!N121</f>
        <v>0</v>
      </c>
      <c r="J83" s="283">
        <f>+Alloc!J89*'Emp Input'!O116/'Emp Input'!O121</f>
        <v>0</v>
      </c>
      <c r="K83" s="283">
        <f>+Alloc!K89*'Emp Input'!P116/'Emp Input'!P121</f>
        <v>0</v>
      </c>
      <c r="L83" s="283">
        <f>+Alloc!L89*'Emp Input'!Q116/'Emp Input'!Q121</f>
        <v>0</v>
      </c>
      <c r="M83" s="283">
        <f>+Alloc!M89*'Emp Input'!R116/'Emp Input'!R121</f>
        <v>0</v>
      </c>
      <c r="N83" s="283">
        <f>+Alloc!N89*'Emp Input'!S116/'Emp Input'!S121</f>
        <v>0</v>
      </c>
      <c r="O83" s="283">
        <f>+Alloc!O89*'Emp Input'!T116/'Emp Input'!T121</f>
        <v>0</v>
      </c>
      <c r="P83" s="283">
        <f>+Alloc!P89*'Emp Input'!U116/'Emp Input'!U121</f>
        <v>0</v>
      </c>
      <c r="Q83" s="283">
        <f>+Alloc!Q89*'Emp Input'!V116/'Emp Input'!V121</f>
        <v>0</v>
      </c>
      <c r="R83" s="75">
        <f t="shared" si="33"/>
        <v>0</v>
      </c>
      <c r="S83" s="65" t="e">
        <f>+R83/R$87</f>
        <v>#DIV/0!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53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3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D85" s="66"/>
      <c r="F85" s="78">
        <f t="shared" ref="F85:R85" si="37">SUM(F69:F84)</f>
        <v>0</v>
      </c>
      <c r="G85" s="78">
        <f t="shared" si="37"/>
        <v>0</v>
      </c>
      <c r="H85" s="78">
        <f t="shared" si="37"/>
        <v>0</v>
      </c>
      <c r="I85" s="78">
        <f t="shared" si="37"/>
        <v>0</v>
      </c>
      <c r="J85" s="78">
        <f t="shared" si="37"/>
        <v>0</v>
      </c>
      <c r="K85" s="78">
        <f t="shared" si="37"/>
        <v>0</v>
      </c>
      <c r="L85" s="78">
        <f t="shared" si="37"/>
        <v>0</v>
      </c>
      <c r="M85" s="78">
        <f t="shared" si="37"/>
        <v>0</v>
      </c>
      <c r="N85" s="78">
        <f t="shared" si="37"/>
        <v>0</v>
      </c>
      <c r="O85" s="78">
        <f t="shared" si="37"/>
        <v>0</v>
      </c>
      <c r="P85" s="78">
        <f t="shared" si="37"/>
        <v>0</v>
      </c>
      <c r="Q85" s="77">
        <f t="shared" si="37"/>
        <v>0</v>
      </c>
      <c r="R85" s="84">
        <f t="shared" si="37"/>
        <v>0</v>
      </c>
      <c r="S85" s="80" t="e">
        <f>+R85/R$87</f>
        <v>#DIV/0!</v>
      </c>
      <c r="T85" s="78">
        <f t="shared" ref="T85:AF85" si="38">SUM(T69:T84)</f>
        <v>0</v>
      </c>
      <c r="U85" s="78">
        <f t="shared" si="38"/>
        <v>0</v>
      </c>
      <c r="V85" s="78">
        <f t="shared" si="38"/>
        <v>0</v>
      </c>
      <c r="W85" s="78">
        <f t="shared" si="38"/>
        <v>0</v>
      </c>
      <c r="X85" s="78">
        <f t="shared" si="38"/>
        <v>0</v>
      </c>
      <c r="Y85" s="78">
        <f t="shared" si="38"/>
        <v>0</v>
      </c>
      <c r="Z85" s="78">
        <f t="shared" si="38"/>
        <v>0</v>
      </c>
      <c r="AA85" s="78">
        <f t="shared" si="38"/>
        <v>0</v>
      </c>
      <c r="AB85" s="78">
        <f t="shared" si="38"/>
        <v>0</v>
      </c>
      <c r="AC85" s="78">
        <f t="shared" si="38"/>
        <v>0</v>
      </c>
      <c r="AD85" s="78">
        <f t="shared" si="38"/>
        <v>0</v>
      </c>
      <c r="AE85" s="77">
        <f t="shared" si="38"/>
        <v>0</v>
      </c>
      <c r="AF85" s="84">
        <f t="shared" si="38"/>
        <v>0</v>
      </c>
      <c r="AG85" s="80">
        <f>+AF85/AF$87</f>
        <v>0</v>
      </c>
    </row>
    <row r="86" spans="1:33" s="62" customFormat="1"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F87" s="287">
        <f>+F11+F28+F21+F85+F37+F57+F67</f>
        <v>0</v>
      </c>
      <c r="G87" s="287">
        <f t="shared" ref="G87:Q87" si="39">+G11+G28+G21+G85+G37+G57+G67</f>
        <v>0</v>
      </c>
      <c r="H87" s="287">
        <f t="shared" si="39"/>
        <v>0</v>
      </c>
      <c r="I87" s="287">
        <f t="shared" si="39"/>
        <v>0</v>
      </c>
      <c r="J87" s="287">
        <f t="shared" si="39"/>
        <v>0</v>
      </c>
      <c r="K87" s="287">
        <f t="shared" si="39"/>
        <v>0</v>
      </c>
      <c r="L87" s="287">
        <f t="shared" si="39"/>
        <v>0</v>
      </c>
      <c r="M87" s="287">
        <f t="shared" si="39"/>
        <v>0</v>
      </c>
      <c r="N87" s="287">
        <f t="shared" si="39"/>
        <v>0</v>
      </c>
      <c r="O87" s="287">
        <f t="shared" si="39"/>
        <v>0</v>
      </c>
      <c r="P87" s="287">
        <f t="shared" si="39"/>
        <v>0</v>
      </c>
      <c r="Q87" s="287">
        <f t="shared" si="39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E87" si="40">+U11+U28+U21+U85+U37+U57+U67</f>
        <v>0</v>
      </c>
      <c r="V87" s="287">
        <f t="shared" si="40"/>
        <v>0</v>
      </c>
      <c r="W87" s="287">
        <f t="shared" si="40"/>
        <v>0</v>
      </c>
      <c r="X87" s="287">
        <f t="shared" si="40"/>
        <v>0</v>
      </c>
      <c r="Y87" s="287">
        <f t="shared" si="40"/>
        <v>12293.75</v>
      </c>
      <c r="Z87" s="287">
        <f t="shared" si="40"/>
        <v>11506.25</v>
      </c>
      <c r="AA87" s="287">
        <f t="shared" si="40"/>
        <v>11506.25</v>
      </c>
      <c r="AB87" s="287">
        <f t="shared" si="40"/>
        <v>11506.25</v>
      </c>
      <c r="AC87" s="287">
        <f t="shared" si="40"/>
        <v>11506.25</v>
      </c>
      <c r="AD87" s="287">
        <f t="shared" si="40"/>
        <v>11506.25</v>
      </c>
      <c r="AE87" s="287">
        <f t="shared" si="40"/>
        <v>11506.25</v>
      </c>
      <c r="AF87" s="287">
        <f>+AF11+AF28+AF21+AF85+AF37+AF57+AF67</f>
        <v>81331.25</v>
      </c>
      <c r="AG87" s="80">
        <f>+AF87/AF$87</f>
        <v>1</v>
      </c>
    </row>
    <row r="88" spans="1:33" s="62" customFormat="1">
      <c r="A88" s="7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</row>
    <row r="90" spans="1:33">
      <c r="A90" s="62"/>
    </row>
    <row r="91" spans="1:33">
      <c r="A91" s="62"/>
      <c r="C91" s="352"/>
      <c r="D91" s="352"/>
    </row>
    <row r="92" spans="1:33">
      <c r="A92" s="62"/>
      <c r="C92" s="352"/>
      <c r="D92" s="352"/>
    </row>
    <row r="93" spans="1:33">
      <c r="A93" s="62"/>
      <c r="C93" s="352"/>
      <c r="D93" s="352"/>
    </row>
    <row r="94" spans="1:33">
      <c r="A94" s="62"/>
      <c r="C94" s="352"/>
      <c r="D94" s="352"/>
    </row>
    <row r="95" spans="1:33">
      <c r="A95" s="62"/>
      <c r="C95" s="352"/>
      <c r="D95" s="352"/>
    </row>
    <row r="96" spans="1:33">
      <c r="A96" s="62"/>
      <c r="C96" s="352"/>
      <c r="D96" s="352"/>
    </row>
    <row r="97" spans="1:4">
      <c r="A97" s="62"/>
      <c r="C97" s="352"/>
      <c r="D97" s="352"/>
    </row>
    <row r="98" spans="1:4">
      <c r="C98" s="352"/>
      <c r="D98" s="352"/>
    </row>
    <row r="99" spans="1:4">
      <c r="C99" s="352"/>
      <c r="D99" s="352"/>
    </row>
    <row r="100" spans="1:4">
      <c r="C100" s="352"/>
      <c r="D100" s="352"/>
    </row>
    <row r="101" spans="1:4">
      <c r="C101" s="352"/>
      <c r="D101" s="352"/>
    </row>
    <row r="102" spans="1:4">
      <c r="C102" s="352"/>
      <c r="D102" s="352"/>
    </row>
    <row r="103" spans="1:4">
      <c r="C103" s="352"/>
      <c r="D103" s="352"/>
    </row>
    <row r="104" spans="1:4">
      <c r="C104" s="352"/>
      <c r="D104" s="352"/>
    </row>
    <row r="105" spans="1:4">
      <c r="C105" s="352"/>
      <c r="D105" s="352"/>
    </row>
    <row r="106" spans="1:4">
      <c r="C106" s="352"/>
      <c r="D106" s="352"/>
    </row>
    <row r="107" spans="1:4">
      <c r="C107" s="352"/>
      <c r="D107" s="352"/>
    </row>
    <row r="108" spans="1:4">
      <c r="C108" s="352"/>
      <c r="D108" s="352"/>
    </row>
    <row r="109" spans="1:4">
      <c r="C109" s="352"/>
      <c r="D109" s="352"/>
    </row>
    <row r="110" spans="1:4">
      <c r="C110" s="352"/>
      <c r="D110" s="352"/>
    </row>
    <row r="111" spans="1:4">
      <c r="C111" s="352"/>
      <c r="D111" s="352"/>
    </row>
    <row r="112" spans="1:4">
      <c r="C112" s="352"/>
      <c r="D112" s="352"/>
    </row>
    <row r="113" spans="3:4">
      <c r="C113" s="352"/>
      <c r="D113" s="352"/>
    </row>
    <row r="114" spans="3:4">
      <c r="C114" s="352"/>
      <c r="D114" s="352"/>
    </row>
    <row r="115" spans="3:4">
      <c r="C115" s="352"/>
      <c r="D115" s="352"/>
    </row>
    <row r="116" spans="3:4">
      <c r="C116" s="352"/>
      <c r="D116" s="352"/>
    </row>
    <row r="117" spans="3:4">
      <c r="C117" s="352"/>
      <c r="D117" s="352"/>
    </row>
    <row r="118" spans="3:4">
      <c r="C118" s="352"/>
      <c r="D118" s="352"/>
    </row>
    <row r="119" spans="3:4">
      <c r="C119" s="352"/>
      <c r="D119" s="352"/>
    </row>
    <row r="120" spans="3:4">
      <c r="C120" s="352"/>
      <c r="D120" s="352"/>
    </row>
    <row r="121" spans="3:4">
      <c r="C121" s="352"/>
      <c r="D121" s="352"/>
    </row>
    <row r="122" spans="3:4">
      <c r="C122" s="352"/>
      <c r="D122" s="352"/>
    </row>
    <row r="123" spans="3:4">
      <c r="C123" s="352"/>
      <c r="D123" s="352"/>
    </row>
    <row r="124" spans="3:4">
      <c r="C124" s="352"/>
      <c r="D124" s="352"/>
    </row>
    <row r="125" spans="3:4">
      <c r="C125" s="352"/>
      <c r="D125" s="352"/>
    </row>
    <row r="126" spans="3:4">
      <c r="C126" s="352"/>
      <c r="D126" s="352"/>
    </row>
    <row r="127" spans="3:4">
      <c r="C127" s="352"/>
      <c r="D127" s="352"/>
    </row>
    <row r="128" spans="3:4">
      <c r="C128" s="352"/>
      <c r="D128" s="352"/>
    </row>
    <row r="129" spans="3:4">
      <c r="C129" s="352"/>
      <c r="D129" s="352"/>
    </row>
    <row r="130" spans="3:4">
      <c r="C130" s="352"/>
      <c r="D130" s="352"/>
    </row>
    <row r="131" spans="3:4">
      <c r="C131" s="352"/>
      <c r="D131" s="352"/>
    </row>
    <row r="132" spans="3:4">
      <c r="C132" s="352"/>
      <c r="D132" s="352"/>
    </row>
    <row r="133" spans="3:4">
      <c r="C133" s="352"/>
      <c r="D133" s="352"/>
    </row>
    <row r="134" spans="3:4">
      <c r="C134" s="352"/>
      <c r="D134" s="352"/>
    </row>
    <row r="135" spans="3:4">
      <c r="C135" s="352"/>
      <c r="D135" s="352"/>
    </row>
    <row r="136" spans="3:4">
      <c r="C136" s="352"/>
      <c r="D136" s="352"/>
    </row>
    <row r="137" spans="3:4">
      <c r="C137" s="352"/>
      <c r="D137" s="352"/>
    </row>
    <row r="138" spans="3:4">
      <c r="C138" s="352"/>
      <c r="D138" s="352"/>
    </row>
    <row r="139" spans="3:4">
      <c r="C139" s="352"/>
      <c r="D139" s="352"/>
    </row>
    <row r="140" spans="3:4">
      <c r="C140" s="352"/>
      <c r="D140" s="352"/>
    </row>
    <row r="141" spans="3:4">
      <c r="C141" s="352"/>
      <c r="D141" s="352"/>
    </row>
    <row r="142" spans="3:4">
      <c r="C142" s="352"/>
      <c r="D142" s="352"/>
    </row>
    <row r="143" spans="3:4">
      <c r="C143" s="352"/>
      <c r="D143" s="352"/>
    </row>
    <row r="144" spans="3:4">
      <c r="C144" s="352"/>
      <c r="D144" s="352"/>
    </row>
    <row r="145" spans="3:4">
      <c r="C145" s="352"/>
      <c r="D145" s="352"/>
    </row>
    <row r="146" spans="3:4">
      <c r="C146" s="352"/>
      <c r="D146" s="352"/>
    </row>
    <row r="147" spans="3:4">
      <c r="C147" s="352"/>
      <c r="D147" s="352"/>
    </row>
    <row r="148" spans="3:4">
      <c r="C148" s="352"/>
      <c r="D148" s="352"/>
    </row>
    <row r="149" spans="3:4">
      <c r="C149" s="352"/>
      <c r="D149" s="352"/>
    </row>
    <row r="150" spans="3:4">
      <c r="C150" s="352"/>
      <c r="D150" s="352"/>
    </row>
    <row r="151" spans="3:4">
      <c r="C151" s="352"/>
      <c r="D151" s="352"/>
    </row>
  </sheetData>
  <mergeCells count="2">
    <mergeCell ref="T2:AG2"/>
    <mergeCell ref="F2:S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56"/>
  <sheetViews>
    <sheetView zoomScale="120" zoomScaleNormal="120" zoomScalePageLayoutView="115" workbookViewId="0">
      <pane xSplit="3" ySplit="8" topLeftCell="D9" activePane="bottomRight" state="frozen"/>
      <selection pane="topRight" activeCell="D1" sqref="D1"/>
      <selection pane="bottomLeft" activeCell="A33" sqref="A33"/>
      <selection pane="bottomRight" activeCell="D9" sqref="D9"/>
    </sheetView>
  </sheetViews>
  <sheetFormatPr baseColWidth="10" defaultColWidth="10.83203125" defaultRowHeight="13" outlineLevelRow="1" outlineLevelCol="1"/>
  <cols>
    <col min="1" max="1" width="3.5" style="327" customWidth="1"/>
    <col min="2" max="2" width="25.83203125" style="327" customWidth="1"/>
    <col min="3" max="3" width="6" style="327" customWidth="1"/>
    <col min="4" max="6" width="10.83203125" style="327" customWidth="1" outlineLevel="1"/>
    <col min="7" max="7" width="11.6640625" style="327" customWidth="1" outlineLevel="1"/>
    <col min="8" max="8" width="11.6640625" style="327" customWidth="1"/>
    <col min="9" max="9" width="5.83203125" style="887" customWidth="1"/>
    <col min="10" max="10" width="1.83203125" style="887" customWidth="1"/>
    <col min="11" max="12" width="12.5" style="327" customWidth="1" outlineLevel="1"/>
    <col min="13" max="13" width="13.5" style="327" customWidth="1" outlineLevel="1"/>
    <col min="14" max="14" width="12.33203125" style="327" customWidth="1" outlineLevel="1"/>
    <col min="15" max="15" width="12.33203125" style="327" customWidth="1"/>
    <col min="16" max="16" width="5.6640625" style="887" customWidth="1"/>
    <col min="17" max="17" width="3.5" style="327" customWidth="1"/>
    <col min="18" max="18" width="7.5" style="376" customWidth="1"/>
    <col min="19" max="19" width="3.5" style="327" customWidth="1"/>
    <col min="20" max="20" width="11.5" style="327" customWidth="1" outlineLevel="1"/>
    <col min="21" max="22" width="11.83203125" style="327" customWidth="1" outlineLevel="1"/>
    <col min="23" max="23" width="12.33203125" style="327" customWidth="1" outlineLevel="1"/>
    <col min="24" max="24" width="12.33203125" style="327" customWidth="1"/>
    <col min="25" max="25" width="5.6640625" style="887" customWidth="1"/>
    <col min="26" max="26" width="3.5" style="887" customWidth="1"/>
    <col min="27" max="27" width="7.5" style="376" customWidth="1"/>
    <col min="28" max="28" width="2.6640625" style="327" customWidth="1"/>
    <col min="29" max="29" width="12.33203125" style="327" customWidth="1" outlineLevel="1"/>
    <col min="30" max="30" width="12.5" style="327" customWidth="1" outlineLevel="1"/>
    <col min="31" max="31" width="12" style="327" customWidth="1" outlineLevel="1"/>
    <col min="32" max="32" width="12.33203125" style="327" customWidth="1" outlineLevel="1"/>
    <col min="33" max="33" width="12.33203125" style="327" customWidth="1"/>
    <col min="34" max="34" width="6.6640625" style="887" customWidth="1"/>
    <col min="35" max="35" width="2.83203125" style="887" customWidth="1"/>
    <col min="36" max="36" width="11.1640625" style="376" customWidth="1"/>
    <col min="37" max="37" width="3.5" style="327" customWidth="1"/>
    <col min="38" max="38" width="12.33203125" style="327" customWidth="1"/>
    <col min="39" max="39" width="7" style="327" customWidth="1"/>
    <col min="40" max="42" width="10.83203125" style="327"/>
    <col min="43" max="43" width="11.6640625" style="327" bestFit="1" customWidth="1"/>
    <col min="44" max="46" width="13.1640625" style="327" bestFit="1" customWidth="1"/>
    <col min="47" max="47" width="13.33203125" style="327" customWidth="1"/>
    <col min="48" max="16384" width="10.83203125" style="327"/>
  </cols>
  <sheetData>
    <row r="1" spans="1:47">
      <c r="B1" s="932" t="s">
        <v>714</v>
      </c>
      <c r="C1" s="383"/>
      <c r="AA1" s="999" t="s">
        <v>546</v>
      </c>
      <c r="AC1" s="942">
        <v>3600000</v>
      </c>
      <c r="AD1" s="942">
        <v>4200000</v>
      </c>
      <c r="AE1" s="942">
        <v>4800000</v>
      </c>
      <c r="AF1" s="942">
        <v>5600000</v>
      </c>
      <c r="AG1" s="998">
        <f>SUM(AC1:AF1)</f>
        <v>18200000</v>
      </c>
      <c r="AL1" s="942">
        <f>+AG1*1.9</f>
        <v>34580000</v>
      </c>
      <c r="AQ1" s="383">
        <v>2020</v>
      </c>
      <c r="AR1" s="383">
        <v>2021</v>
      </c>
      <c r="AS1" s="383">
        <v>2022</v>
      </c>
      <c r="AT1" s="383">
        <v>2023</v>
      </c>
      <c r="AU1" s="383">
        <v>2024</v>
      </c>
    </row>
    <row r="2" spans="1:47">
      <c r="B2" s="383" t="s">
        <v>393</v>
      </c>
      <c r="C2" s="383"/>
      <c r="AA2" s="999" t="s">
        <v>637</v>
      </c>
      <c r="AC2" s="1000">
        <f>+W15+AC1/4-300000</f>
        <v>3545000</v>
      </c>
      <c r="AD2" s="998">
        <f>+AC2+AC1/4-400000</f>
        <v>4045000</v>
      </c>
      <c r="AE2" s="998">
        <f>+AD2+AD1/4-500000</f>
        <v>4595000</v>
      </c>
      <c r="AF2" s="998">
        <f>+AE2+AE1/4-700000</f>
        <v>5095000</v>
      </c>
      <c r="AG2" s="998">
        <f>SUM(AC2:AF2)</f>
        <v>17280000</v>
      </c>
      <c r="AL2" s="1000">
        <f>+AF15*4+AL1/4*1.4</f>
        <v>32483000</v>
      </c>
      <c r="AP2" s="986" t="s">
        <v>546</v>
      </c>
      <c r="AQ2" s="998">
        <f>+Revenues!S88</f>
        <v>280000</v>
      </c>
      <c r="AR2" s="998">
        <f>+Revenues!AG88</f>
        <v>3100000</v>
      </c>
      <c r="AS2" s="998">
        <f>+Revenues!AU88</f>
        <v>11640000</v>
      </c>
      <c r="AT2" s="998">
        <f>+AG1</f>
        <v>18200000</v>
      </c>
      <c r="AU2" s="998">
        <f>+AL1</f>
        <v>34580000</v>
      </c>
    </row>
    <row r="3" spans="1:47" ht="13" customHeight="1">
      <c r="B3" s="455"/>
      <c r="C3" s="455"/>
      <c r="AA3" s="999" t="s">
        <v>275</v>
      </c>
      <c r="AC3" s="1000">
        <f>+W91+AC1-AC2</f>
        <v>2505000</v>
      </c>
      <c r="AD3" s="1000">
        <f>+AC3+AD1-AD2</f>
        <v>2660000</v>
      </c>
      <c r="AE3" s="1000">
        <f t="shared" ref="AE3:AF3" si="0">+AD3+AE1-AE2</f>
        <v>2865000</v>
      </c>
      <c r="AF3" s="1000">
        <f t="shared" si="0"/>
        <v>3370000</v>
      </c>
      <c r="AL3" s="1000"/>
      <c r="AP3" s="986" t="s">
        <v>642</v>
      </c>
      <c r="AQ3" s="998">
        <f>+H15</f>
        <v>143333.33333333334</v>
      </c>
      <c r="AR3" s="998">
        <f>+O15</f>
        <v>1316666.6666666667</v>
      </c>
      <c r="AS3" s="998">
        <f>+X15</f>
        <v>7385000</v>
      </c>
      <c r="AT3" s="998">
        <f>+AG15</f>
        <v>17280000</v>
      </c>
      <c r="AU3" s="998">
        <f>+AL15</f>
        <v>32483000</v>
      </c>
    </row>
    <row r="4" spans="1:47" ht="14" customHeight="1" thickBot="1">
      <c r="B4" s="455"/>
      <c r="C4" s="455"/>
      <c r="AC4" s="374"/>
      <c r="AP4" s="986" t="s">
        <v>643</v>
      </c>
      <c r="AQ4" s="998">
        <f>+H40</f>
        <v>904693.5</v>
      </c>
      <c r="AR4" s="998">
        <f>+O40</f>
        <v>3164448.75</v>
      </c>
      <c r="AS4" s="998">
        <f>+X40</f>
        <v>4790101.3913712846</v>
      </c>
      <c r="AT4" s="998">
        <f>+AG40</f>
        <v>8591198.2031659782</v>
      </c>
      <c r="AU4" s="998">
        <f>+AL40</f>
        <v>15464156.765698763</v>
      </c>
    </row>
    <row r="5" spans="1:47" ht="14" thickBot="1">
      <c r="B5" s="457" t="s">
        <v>242</v>
      </c>
      <c r="AD5" s="1000"/>
      <c r="AE5" s="1000"/>
      <c r="AF5" s="1000"/>
      <c r="AP5" s="986" t="s">
        <v>246</v>
      </c>
      <c r="AQ5" s="998">
        <f>+H42</f>
        <v>-851901.83333333337</v>
      </c>
      <c r="AR5" s="998">
        <f>+O42</f>
        <v>-2507829.375</v>
      </c>
      <c r="AS5" s="998">
        <f>+X42</f>
        <v>-199101.39137128461</v>
      </c>
      <c r="AT5" s="998">
        <f>+AG42</f>
        <v>2275041.7968340218</v>
      </c>
      <c r="AU5" s="998">
        <f>+AL42</f>
        <v>4962236.4009679053</v>
      </c>
    </row>
    <row r="6" spans="1:47">
      <c r="A6" s="449"/>
      <c r="R6" s="433" t="s">
        <v>634</v>
      </c>
      <c r="AA6" s="433" t="s">
        <v>634</v>
      </c>
      <c r="AJ6" s="433" t="s">
        <v>634</v>
      </c>
    </row>
    <row r="7" spans="1:47">
      <c r="A7" s="451"/>
      <c r="B7" s="441"/>
      <c r="C7" s="441"/>
      <c r="D7" s="455"/>
      <c r="E7" s="455"/>
      <c r="F7" s="455"/>
      <c r="G7" s="761"/>
      <c r="H7" s="536" t="s">
        <v>382</v>
      </c>
      <c r="K7" s="455"/>
      <c r="L7" s="455"/>
      <c r="M7" s="455"/>
      <c r="N7" s="761"/>
      <c r="O7" s="455" t="s">
        <v>382</v>
      </c>
      <c r="R7" s="433" t="s">
        <v>635</v>
      </c>
      <c r="T7" s="455"/>
      <c r="U7" s="455"/>
      <c r="V7" s="455"/>
      <c r="W7" s="761"/>
      <c r="X7" s="455" t="s">
        <v>382</v>
      </c>
      <c r="AA7" s="433" t="s">
        <v>635</v>
      </c>
      <c r="AC7" s="455"/>
      <c r="AD7" s="455"/>
      <c r="AE7" s="455"/>
      <c r="AF7" s="761"/>
      <c r="AG7" s="455" t="s">
        <v>382</v>
      </c>
      <c r="AJ7" s="433" t="s">
        <v>635</v>
      </c>
      <c r="AL7" s="455" t="s">
        <v>382</v>
      </c>
    </row>
    <row r="8" spans="1:47">
      <c r="A8" s="460"/>
      <c r="B8" s="460"/>
      <c r="C8" s="460"/>
      <c r="D8" s="464" t="s">
        <v>506</v>
      </c>
      <c r="E8" s="464" t="s">
        <v>507</v>
      </c>
      <c r="F8" s="464" t="s">
        <v>508</v>
      </c>
      <c r="G8" s="762" t="s">
        <v>509</v>
      </c>
      <c r="H8" s="798">
        <v>2020</v>
      </c>
      <c r="K8" s="464" t="s">
        <v>510</v>
      </c>
      <c r="L8" s="464" t="s">
        <v>513</v>
      </c>
      <c r="M8" s="464" t="s">
        <v>514</v>
      </c>
      <c r="N8" s="464" t="s">
        <v>515</v>
      </c>
      <c r="O8" s="798">
        <v>2021</v>
      </c>
      <c r="R8" s="433">
        <v>2022</v>
      </c>
      <c r="T8" s="464" t="s">
        <v>521</v>
      </c>
      <c r="U8" s="464" t="s">
        <v>511</v>
      </c>
      <c r="V8" s="464" t="s">
        <v>512</v>
      </c>
      <c r="W8" s="464" t="s">
        <v>522</v>
      </c>
      <c r="X8" s="798">
        <v>2022</v>
      </c>
      <c r="AA8" s="433">
        <v>2023</v>
      </c>
      <c r="AC8" s="464" t="s">
        <v>523</v>
      </c>
      <c r="AD8" s="464" t="s">
        <v>524</v>
      </c>
      <c r="AE8" s="464" t="s">
        <v>525</v>
      </c>
      <c r="AF8" s="464" t="s">
        <v>526</v>
      </c>
      <c r="AG8" s="798">
        <v>2023</v>
      </c>
      <c r="AJ8" s="433">
        <v>2024</v>
      </c>
      <c r="AL8" s="464">
        <v>2024</v>
      </c>
    </row>
    <row r="9" spans="1:47">
      <c r="A9" s="466" t="s">
        <v>243</v>
      </c>
      <c r="B9" s="441"/>
      <c r="C9" s="441"/>
      <c r="D9" s="468"/>
      <c r="E9" s="468"/>
      <c r="F9" s="468"/>
      <c r="G9" s="763"/>
      <c r="H9" s="467"/>
      <c r="K9" s="468"/>
      <c r="L9" s="468"/>
      <c r="M9" s="468"/>
      <c r="N9" s="763"/>
      <c r="O9" s="468"/>
      <c r="T9" s="468"/>
      <c r="U9" s="468"/>
      <c r="V9" s="468"/>
      <c r="W9" s="763"/>
      <c r="X9" s="468"/>
      <c r="AC9" s="468"/>
      <c r="AD9" s="468"/>
      <c r="AE9" s="468"/>
      <c r="AF9" s="763"/>
      <c r="AG9" s="468"/>
      <c r="AL9" s="468"/>
    </row>
    <row r="10" spans="1:47" outlineLevel="1">
      <c r="A10" s="470"/>
      <c r="B10" s="471" t="str">
        <f>+'Stmts Monthly'!C10</f>
        <v>Software - Gen 1</v>
      </c>
      <c r="C10" s="471"/>
      <c r="D10" s="649">
        <f>SUM('Stmts Monthly'!F10:H10)</f>
        <v>0</v>
      </c>
      <c r="E10" s="649">
        <f>SUM('Stmts Monthly'!I10:K10)</f>
        <v>10000</v>
      </c>
      <c r="F10" s="649">
        <f>SUM('Stmts Monthly'!L10:N10)</f>
        <v>16666.666666666668</v>
      </c>
      <c r="G10" s="649">
        <f>SUM('Stmts Monthly'!O10:Q10)</f>
        <v>26666.666666666668</v>
      </c>
      <c r="H10" s="799">
        <f>SUM(D10:G10)</f>
        <v>53333.333333333336</v>
      </c>
      <c r="I10" s="888">
        <f t="shared" ref="I10:I15" si="1">+H10/H$15</f>
        <v>0.37209302325581395</v>
      </c>
      <c r="J10" s="888"/>
      <c r="K10" s="649">
        <f>SUM('Stmts Monthly'!V10:X10)</f>
        <v>40000</v>
      </c>
      <c r="L10" s="649">
        <f>SUM('Stmts Monthly'!Y10:AA10)</f>
        <v>50000</v>
      </c>
      <c r="M10" s="649">
        <f>SUM('Stmts Monthly'!AB10:AD10)</f>
        <v>50000</v>
      </c>
      <c r="N10" s="764">
        <f>SUM('Stmts Monthly'!AE10:AG10)</f>
        <v>50000</v>
      </c>
      <c r="O10" s="649">
        <f>SUM(K10:N10)</f>
        <v>190000</v>
      </c>
      <c r="P10" s="888">
        <f t="shared" ref="P10:P15" si="2">+O10/O$15</f>
        <v>0.14430379746835442</v>
      </c>
      <c r="R10" s="888"/>
      <c r="T10" s="649">
        <f>SUM(Revenues!AI189:AK189)</f>
        <v>50000</v>
      </c>
      <c r="U10" s="649">
        <f>SUM(Revenues!AL189:AN189)</f>
        <v>50000</v>
      </c>
      <c r="V10" s="649">
        <f>SUM(Revenues!AO189:AQ189)</f>
        <v>50000</v>
      </c>
      <c r="W10" s="649">
        <f>SUM(Revenues!AR189:AT189)</f>
        <v>50000</v>
      </c>
      <c r="X10" s="722">
        <f>SUM(T10:W10)</f>
        <v>200000</v>
      </c>
      <c r="Y10" s="888">
        <f t="shared" ref="Y10:Y15" si="3">+X10/X$15</f>
        <v>2.7081922816519974E-2</v>
      </c>
      <c r="Z10" s="888"/>
      <c r="AA10" s="888">
        <v>0.02</v>
      </c>
      <c r="AC10" s="649">
        <f t="shared" ref="AC10:AF14" si="4">+AC$2*$AA10</f>
        <v>70900</v>
      </c>
      <c r="AD10" s="649">
        <f t="shared" si="4"/>
        <v>80900</v>
      </c>
      <c r="AE10" s="649">
        <f t="shared" si="4"/>
        <v>91900</v>
      </c>
      <c r="AF10" s="649">
        <f t="shared" si="4"/>
        <v>101900</v>
      </c>
      <c r="AG10" s="722">
        <f>SUM(AC10:AF10)</f>
        <v>345600</v>
      </c>
      <c r="AH10" s="888">
        <f t="shared" ref="AH10:AH15" si="5">+AG10/AG$15</f>
        <v>0.02</v>
      </c>
      <c r="AI10" s="888"/>
      <c r="AJ10" s="888">
        <v>0.02</v>
      </c>
      <c r="AL10" s="649">
        <f>+AL$2*AJ10</f>
        <v>649660</v>
      </c>
      <c r="AM10" s="888">
        <f t="shared" ref="AM10:AM15" si="6">+AL10/AL$15</f>
        <v>0.02</v>
      </c>
    </row>
    <row r="11" spans="1:47" outlineLevel="1">
      <c r="A11" s="441"/>
      <c r="B11" s="471" t="str">
        <f>+'Stmts Monthly'!C11</f>
        <v>Software - Gen 2</v>
      </c>
      <c r="C11" s="471"/>
      <c r="D11" s="649">
        <f>SUM('Stmts Monthly'!F11:H11)</f>
        <v>0</v>
      </c>
      <c r="E11" s="649">
        <f>SUM('Stmts Monthly'!I11:K11)</f>
        <v>0</v>
      </c>
      <c r="F11" s="649">
        <f>SUM('Stmts Monthly'!L11:N11)</f>
        <v>0</v>
      </c>
      <c r="G11" s="649">
        <f>SUM('Stmts Monthly'!O11:Q11)</f>
        <v>0</v>
      </c>
      <c r="H11" s="799">
        <f t="shared" ref="H11:H13" si="7">SUM(D11:G11)</f>
        <v>0</v>
      </c>
      <c r="I11" s="888">
        <f t="shared" si="1"/>
        <v>0</v>
      </c>
      <c r="J11" s="888"/>
      <c r="K11" s="649">
        <f>SUM('Stmts Monthly'!V11:X11)</f>
        <v>0</v>
      </c>
      <c r="L11" s="649">
        <f>SUM('Stmts Monthly'!Y11:AA11)</f>
        <v>5000</v>
      </c>
      <c r="M11" s="649">
        <f>SUM('Stmts Monthly'!AB11:AD11)</f>
        <v>40000</v>
      </c>
      <c r="N11" s="764">
        <f>SUM('Stmts Monthly'!AE11:AG11)</f>
        <v>45000</v>
      </c>
      <c r="O11" s="649">
        <f t="shared" ref="O11:O13" si="8">SUM(K11:N11)</f>
        <v>90000</v>
      </c>
      <c r="P11" s="888">
        <f t="shared" si="2"/>
        <v>6.8354430379746825E-2</v>
      </c>
      <c r="R11" s="888"/>
      <c r="T11" s="649">
        <f>SUM(Revenues!AI190:AK190)</f>
        <v>45000</v>
      </c>
      <c r="U11" s="649">
        <f>SUM(Revenues!AL190:AN190)</f>
        <v>45000</v>
      </c>
      <c r="V11" s="649">
        <f>SUM(Revenues!AO190:AQ190)</f>
        <v>45000</v>
      </c>
      <c r="W11" s="649">
        <f>SUM(Revenues!AR190:AT190)</f>
        <v>45000</v>
      </c>
      <c r="X11" s="722">
        <f t="shared" ref="X11:X14" si="9">SUM(T11:W11)</f>
        <v>180000</v>
      </c>
      <c r="Y11" s="888">
        <f t="shared" si="3"/>
        <v>2.4373730534867976E-2</v>
      </c>
      <c r="Z11" s="888"/>
      <c r="AA11" s="888">
        <v>0.05</v>
      </c>
      <c r="AC11" s="649">
        <f t="shared" si="4"/>
        <v>177250</v>
      </c>
      <c r="AD11" s="649">
        <f t="shared" si="4"/>
        <v>202250</v>
      </c>
      <c r="AE11" s="649">
        <f t="shared" si="4"/>
        <v>229750</v>
      </c>
      <c r="AF11" s="649">
        <f t="shared" si="4"/>
        <v>254750</v>
      </c>
      <c r="AG11" s="722">
        <f t="shared" ref="AG11:AG14" si="10">SUM(AC11:AF11)</f>
        <v>864000</v>
      </c>
      <c r="AH11" s="888">
        <f t="shared" si="5"/>
        <v>0.05</v>
      </c>
      <c r="AI11" s="888"/>
      <c r="AJ11" s="888">
        <v>0.05</v>
      </c>
      <c r="AL11" s="649">
        <f t="shared" ref="AL11:AL14" si="11">+AL$2*AJ11</f>
        <v>1624150</v>
      </c>
      <c r="AM11" s="888">
        <f t="shared" si="6"/>
        <v>0.05</v>
      </c>
    </row>
    <row r="12" spans="1:47" outlineLevel="1">
      <c r="A12" s="470"/>
      <c r="B12" s="471" t="str">
        <f>+'Stmts Monthly'!C12</f>
        <v>Software - Gen 3</v>
      </c>
      <c r="C12" s="471"/>
      <c r="D12" s="649">
        <f>SUM('Stmts Monthly'!F12:H12)</f>
        <v>0</v>
      </c>
      <c r="E12" s="649">
        <f>SUM('Stmts Monthly'!I12:K12)</f>
        <v>0</v>
      </c>
      <c r="F12" s="649">
        <f>SUM('Stmts Monthly'!L12:N12)</f>
        <v>0</v>
      </c>
      <c r="G12" s="649">
        <f>SUM('Stmts Monthly'!O12:Q12)</f>
        <v>0</v>
      </c>
      <c r="H12" s="799">
        <f t="shared" si="7"/>
        <v>0</v>
      </c>
      <c r="I12" s="888">
        <f t="shared" si="1"/>
        <v>0</v>
      </c>
      <c r="J12" s="888"/>
      <c r="K12" s="649">
        <f>SUM('Stmts Monthly'!V12:X12)</f>
        <v>0</v>
      </c>
      <c r="L12" s="649">
        <f>SUM('Stmts Monthly'!Y12:AA12)</f>
        <v>0</v>
      </c>
      <c r="M12" s="649">
        <f>SUM('Stmts Monthly'!AB12:AD12)</f>
        <v>8333.3333333333339</v>
      </c>
      <c r="N12" s="764">
        <f>SUM('Stmts Monthly'!AE12:AG12)</f>
        <v>308333.33333333337</v>
      </c>
      <c r="O12" s="649">
        <f t="shared" si="8"/>
        <v>316666.66666666669</v>
      </c>
      <c r="P12" s="888">
        <f t="shared" si="2"/>
        <v>0.24050632911392406</v>
      </c>
      <c r="R12" s="888"/>
      <c r="T12" s="649">
        <f>SUM(Revenues!AI191:AK191)</f>
        <v>500000</v>
      </c>
      <c r="U12" s="649">
        <f>SUM(Revenues!AL191:AN191)</f>
        <v>925000.00000000012</v>
      </c>
      <c r="V12" s="649">
        <f>SUM(Revenues!AO191:AQ191)</f>
        <v>1400000.0000000002</v>
      </c>
      <c r="W12" s="649">
        <f>SUM(Revenues!AR191:AT191)</f>
        <v>1975000</v>
      </c>
      <c r="X12" s="722">
        <f t="shared" si="9"/>
        <v>4800000</v>
      </c>
      <c r="Y12" s="888">
        <f t="shared" si="3"/>
        <v>0.6499661475964793</v>
      </c>
      <c r="Z12" s="888"/>
      <c r="AA12" s="888">
        <v>0.65</v>
      </c>
      <c r="AC12" s="649">
        <f t="shared" si="4"/>
        <v>2304250</v>
      </c>
      <c r="AD12" s="649">
        <f t="shared" si="4"/>
        <v>2629250</v>
      </c>
      <c r="AE12" s="649">
        <f t="shared" si="4"/>
        <v>2986750</v>
      </c>
      <c r="AF12" s="649">
        <f t="shared" si="4"/>
        <v>3311750</v>
      </c>
      <c r="AG12" s="722">
        <f t="shared" si="10"/>
        <v>11232000</v>
      </c>
      <c r="AH12" s="888">
        <f t="shared" si="5"/>
        <v>0.65</v>
      </c>
      <c r="AI12" s="888"/>
      <c r="AJ12" s="888">
        <v>0.65</v>
      </c>
      <c r="AL12" s="649">
        <f t="shared" si="11"/>
        <v>21113950</v>
      </c>
      <c r="AM12" s="888">
        <f t="shared" si="6"/>
        <v>0.65</v>
      </c>
    </row>
    <row r="13" spans="1:47" outlineLevel="1">
      <c r="A13" s="470"/>
      <c r="B13" s="471" t="str">
        <f>+'Stmts Monthly'!C13</f>
        <v>Implementation</v>
      </c>
      <c r="C13" s="471"/>
      <c r="D13" s="649">
        <f>SUM('Stmts Monthly'!F13:H13)</f>
        <v>0</v>
      </c>
      <c r="E13" s="649">
        <f>SUM('Stmts Monthly'!I13:K13)</f>
        <v>10000</v>
      </c>
      <c r="F13" s="649">
        <f>SUM('Stmts Monthly'!L13:N13)</f>
        <v>10000</v>
      </c>
      <c r="G13" s="649">
        <f>SUM('Stmts Monthly'!O13:Q13)</f>
        <v>10000</v>
      </c>
      <c r="H13" s="799">
        <f t="shared" si="7"/>
        <v>30000</v>
      </c>
      <c r="I13" s="888">
        <f t="shared" si="1"/>
        <v>0.20930232558139533</v>
      </c>
      <c r="J13" s="888"/>
      <c r="K13" s="649">
        <f>SUM('Stmts Monthly'!V13:X13)</f>
        <v>10000</v>
      </c>
      <c r="L13" s="649">
        <f>SUM('Stmts Monthly'!Y13:AA13)</f>
        <v>20000</v>
      </c>
      <c r="M13" s="649">
        <f>SUM('Stmts Monthly'!AB13:AD13)</f>
        <v>30000</v>
      </c>
      <c r="N13" s="764">
        <f>SUM('Stmts Monthly'!AE13:AG13)</f>
        <v>180000</v>
      </c>
      <c r="O13" s="649">
        <f t="shared" si="8"/>
        <v>240000</v>
      </c>
      <c r="P13" s="888">
        <f t="shared" si="2"/>
        <v>0.18227848101265823</v>
      </c>
      <c r="R13" s="888"/>
      <c r="T13" s="649">
        <f>SUM(Revenues!AI192:AK192)</f>
        <v>30000</v>
      </c>
      <c r="U13" s="649">
        <f>SUM(Revenues!AL192:AN192)</f>
        <v>200000</v>
      </c>
      <c r="V13" s="649">
        <f>SUM(Revenues!AO192:AQ192)</f>
        <v>240000</v>
      </c>
      <c r="W13" s="649">
        <f>SUM(Revenues!AR192:AT192)</f>
        <v>275000</v>
      </c>
      <c r="X13" s="722">
        <f t="shared" si="9"/>
        <v>745000</v>
      </c>
      <c r="Y13" s="888">
        <f t="shared" si="3"/>
        <v>0.1008801624915369</v>
      </c>
      <c r="Z13" s="888"/>
      <c r="AA13" s="888">
        <v>0.1</v>
      </c>
      <c r="AC13" s="649">
        <f t="shared" si="4"/>
        <v>354500</v>
      </c>
      <c r="AD13" s="649">
        <f t="shared" si="4"/>
        <v>404500</v>
      </c>
      <c r="AE13" s="649">
        <f t="shared" si="4"/>
        <v>459500</v>
      </c>
      <c r="AF13" s="649">
        <f t="shared" si="4"/>
        <v>509500</v>
      </c>
      <c r="AG13" s="722">
        <f t="shared" si="10"/>
        <v>1728000</v>
      </c>
      <c r="AH13" s="888">
        <f t="shared" si="5"/>
        <v>0.1</v>
      </c>
      <c r="AI13" s="888"/>
      <c r="AJ13" s="888">
        <v>0.1</v>
      </c>
      <c r="AL13" s="649">
        <f t="shared" si="11"/>
        <v>3248300</v>
      </c>
      <c r="AM13" s="888">
        <f t="shared" si="6"/>
        <v>0.1</v>
      </c>
    </row>
    <row r="14" spans="1:47" outlineLevel="1">
      <c r="A14" s="470"/>
      <c r="B14" s="471" t="str">
        <f>+'Stmts Monthly'!C14</f>
        <v>Consulting</v>
      </c>
      <c r="C14" s="471"/>
      <c r="D14" s="649">
        <f>SUM('Stmts Monthly'!F14:H14)</f>
        <v>0</v>
      </c>
      <c r="E14" s="649">
        <f>SUM('Stmts Monthly'!I14:K14)</f>
        <v>20000</v>
      </c>
      <c r="F14" s="649">
        <f>SUM('Stmts Monthly'!L14:N14)</f>
        <v>20000</v>
      </c>
      <c r="G14" s="649">
        <f>SUM('Stmts Monthly'!O14:Q14)</f>
        <v>20000</v>
      </c>
      <c r="H14" s="799">
        <f t="shared" ref="H14" si="12">SUM(D14:G14)</f>
        <v>60000</v>
      </c>
      <c r="I14" s="888">
        <f t="shared" si="1"/>
        <v>0.41860465116279066</v>
      </c>
      <c r="J14" s="888"/>
      <c r="K14" s="649">
        <f>SUM('Stmts Monthly'!V14:X14)</f>
        <v>20000</v>
      </c>
      <c r="L14" s="649">
        <f>SUM('Stmts Monthly'!Y14:AA14)</f>
        <v>40000</v>
      </c>
      <c r="M14" s="649">
        <f>SUM('Stmts Monthly'!AB14:AD14)</f>
        <v>60000</v>
      </c>
      <c r="N14" s="764">
        <f>SUM('Stmts Monthly'!AE14:AG14)</f>
        <v>360000</v>
      </c>
      <c r="O14" s="649">
        <f t="shared" ref="O14" si="13">SUM(K14:N14)</f>
        <v>480000</v>
      </c>
      <c r="P14" s="888">
        <f t="shared" si="2"/>
        <v>0.36455696202531646</v>
      </c>
      <c r="R14" s="888"/>
      <c r="T14" s="649">
        <f>SUM(Revenues!AI193:AK193)</f>
        <v>60000</v>
      </c>
      <c r="U14" s="649">
        <f>SUM(Revenues!AL193:AN193)</f>
        <v>350000</v>
      </c>
      <c r="V14" s="649">
        <f>SUM(Revenues!AO193:AQ193)</f>
        <v>450000</v>
      </c>
      <c r="W14" s="649">
        <f>SUM(Revenues!AR193:AT193)</f>
        <v>600000</v>
      </c>
      <c r="X14" s="722">
        <f t="shared" si="9"/>
        <v>1460000</v>
      </c>
      <c r="Y14" s="888">
        <f t="shared" si="3"/>
        <v>0.19769803656059581</v>
      </c>
      <c r="Z14" s="888"/>
      <c r="AA14" s="888">
        <v>0.18</v>
      </c>
      <c r="AC14" s="649">
        <f t="shared" si="4"/>
        <v>638100</v>
      </c>
      <c r="AD14" s="649">
        <f t="shared" si="4"/>
        <v>728100</v>
      </c>
      <c r="AE14" s="649">
        <f t="shared" si="4"/>
        <v>827100</v>
      </c>
      <c r="AF14" s="649">
        <f t="shared" si="4"/>
        <v>917100</v>
      </c>
      <c r="AG14" s="722">
        <f t="shared" si="10"/>
        <v>3110400</v>
      </c>
      <c r="AH14" s="888">
        <f t="shared" si="5"/>
        <v>0.18</v>
      </c>
      <c r="AI14" s="888"/>
      <c r="AJ14" s="888">
        <v>0.18</v>
      </c>
      <c r="AL14" s="649">
        <f t="shared" si="11"/>
        <v>5846940</v>
      </c>
      <c r="AM14" s="888">
        <f t="shared" si="6"/>
        <v>0.18</v>
      </c>
    </row>
    <row r="15" spans="1:47" ht="14" thickBot="1">
      <c r="A15" s="473" t="s">
        <v>245</v>
      </c>
      <c r="B15" s="482"/>
      <c r="C15" s="482"/>
      <c r="D15" s="475">
        <f>SUM(D10:D14)</f>
        <v>0</v>
      </c>
      <c r="E15" s="475">
        <f>SUM(E10:E14)</f>
        <v>40000</v>
      </c>
      <c r="F15" s="475">
        <f>SUM(F10:F14)</f>
        <v>46666.666666666672</v>
      </c>
      <c r="G15" s="765">
        <f>SUM(G10:G14)</f>
        <v>56666.666666666672</v>
      </c>
      <c r="H15" s="648">
        <f>SUM(H10:H14)</f>
        <v>143333.33333333334</v>
      </c>
      <c r="I15" s="888">
        <f t="shared" si="1"/>
        <v>1</v>
      </c>
      <c r="J15" s="888"/>
      <c r="K15" s="475">
        <f>SUM(K10:K14)</f>
        <v>70000</v>
      </c>
      <c r="L15" s="475">
        <f>SUM(L10:L14)</f>
        <v>115000</v>
      </c>
      <c r="M15" s="475">
        <f>SUM(M10:M14)</f>
        <v>188333.33333333331</v>
      </c>
      <c r="N15" s="765">
        <f>SUM(N10:N14)</f>
        <v>943333.33333333337</v>
      </c>
      <c r="O15" s="475">
        <f>SUM(O10:O14)</f>
        <v>1316666.6666666667</v>
      </c>
      <c r="P15" s="888">
        <f t="shared" si="2"/>
        <v>1</v>
      </c>
      <c r="R15" s="888"/>
      <c r="T15" s="475">
        <f>SUM(T10:T14)</f>
        <v>685000</v>
      </c>
      <c r="U15" s="475">
        <f>SUM(U10:U14)</f>
        <v>1570000</v>
      </c>
      <c r="V15" s="475">
        <f>SUM(V10:V14)</f>
        <v>2185000</v>
      </c>
      <c r="W15" s="475">
        <f>SUM(W10:W14)</f>
        <v>2945000</v>
      </c>
      <c r="X15" s="648">
        <f>SUM(X10:X14)</f>
        <v>7385000</v>
      </c>
      <c r="Y15" s="888">
        <f t="shared" si="3"/>
        <v>1</v>
      </c>
      <c r="Z15" s="888"/>
      <c r="AA15" s="888"/>
      <c r="AC15" s="475">
        <f>SUM(AC10:AC14)</f>
        <v>3545000</v>
      </c>
      <c r="AD15" s="475">
        <f>SUM(AD10:AD14)</f>
        <v>4045000</v>
      </c>
      <c r="AE15" s="475">
        <f>SUM(AE10:AE14)</f>
        <v>4595000</v>
      </c>
      <c r="AF15" s="765">
        <f>SUM(AF10:AF14)</f>
        <v>5095000</v>
      </c>
      <c r="AG15" s="648">
        <f>SUM(AG10:AG14)</f>
        <v>17280000</v>
      </c>
      <c r="AH15" s="888">
        <f t="shared" si="5"/>
        <v>1</v>
      </c>
      <c r="AI15" s="888"/>
      <c r="AJ15" s="888"/>
      <c r="AL15" s="475">
        <f>SUM(AL10:AL14)</f>
        <v>32483000</v>
      </c>
      <c r="AM15" s="888">
        <f t="shared" si="6"/>
        <v>1</v>
      </c>
    </row>
    <row r="16" spans="1:47" ht="14" customHeight="1">
      <c r="A16" s="441"/>
      <c r="B16" s="441"/>
      <c r="C16" s="441"/>
      <c r="D16" s="755"/>
      <c r="E16" s="755"/>
      <c r="F16" s="478"/>
      <c r="G16" s="766"/>
      <c r="H16" s="800"/>
      <c r="K16" s="755"/>
      <c r="L16" s="755"/>
      <c r="M16" s="478"/>
      <c r="N16" s="766"/>
      <c r="O16" s="478"/>
      <c r="R16" s="888"/>
      <c r="T16" s="755"/>
      <c r="U16" s="755"/>
      <c r="V16" s="478"/>
      <c r="W16" s="479"/>
      <c r="X16" s="977"/>
      <c r="AA16" s="888"/>
      <c r="AC16" s="755"/>
      <c r="AD16" s="755"/>
      <c r="AE16" s="478"/>
      <c r="AF16" s="766"/>
      <c r="AG16" s="977"/>
      <c r="AJ16" s="888"/>
      <c r="AL16" s="478"/>
    </row>
    <row r="17" spans="1:39">
      <c r="A17" s="466" t="s">
        <v>387</v>
      </c>
      <c r="B17" s="441"/>
      <c r="C17" s="441"/>
      <c r="D17" s="755"/>
      <c r="E17" s="755"/>
      <c r="F17" s="707"/>
      <c r="G17" s="766"/>
      <c r="H17" s="800"/>
      <c r="K17" s="755"/>
      <c r="L17" s="755"/>
      <c r="M17" s="707"/>
      <c r="N17" s="766"/>
      <c r="O17" s="707"/>
      <c r="R17" s="1024" t="s">
        <v>418</v>
      </c>
      <c r="T17" s="755"/>
      <c r="U17" s="755"/>
      <c r="V17" s="707"/>
      <c r="W17" s="479"/>
      <c r="X17" s="978"/>
      <c r="AA17" s="1024" t="s">
        <v>418</v>
      </c>
      <c r="AC17" s="755"/>
      <c r="AD17" s="755"/>
      <c r="AE17" s="707"/>
      <c r="AF17" s="766"/>
      <c r="AG17" s="978"/>
      <c r="AJ17" s="1024" t="s">
        <v>418</v>
      </c>
      <c r="AL17" s="707"/>
    </row>
    <row r="18" spans="1:39" outlineLevel="1">
      <c r="A18" s="441"/>
      <c r="B18" s="471" t="str">
        <f>+'Stmts Monthly'!C18</f>
        <v xml:space="preserve">Software Gen 1 Costs - External Hosting </v>
      </c>
      <c r="C18" s="481"/>
      <c r="D18" s="649">
        <f>SUM('Stmts Monthly'!F18:H18)</f>
        <v>0</v>
      </c>
      <c r="E18" s="649">
        <f>SUM('Stmts Monthly'!I18:K18)</f>
        <v>3500</v>
      </c>
      <c r="F18" s="649">
        <f>SUM('Stmts Monthly'!L18:N18)</f>
        <v>5833.3333333333339</v>
      </c>
      <c r="G18" s="649">
        <f>SUM('Stmts Monthly'!O18:Q18)</f>
        <v>9333.3333333333339</v>
      </c>
      <c r="H18" s="801">
        <f t="shared" ref="H18:H22" si="14">SUM(D18:G18)</f>
        <v>18666.666666666668</v>
      </c>
      <c r="I18" s="888">
        <f>IFERROR(+H18/H10,0)</f>
        <v>0.35000000000000003</v>
      </c>
      <c r="J18" s="888"/>
      <c r="K18" s="649">
        <f>SUM('Stmts Monthly'!V18:X18)</f>
        <v>14000</v>
      </c>
      <c r="L18" s="649">
        <f>SUM('Stmts Monthly'!Y18:AA18)</f>
        <v>17500</v>
      </c>
      <c r="M18" s="649">
        <f>SUM('Stmts Monthly'!AB18:AD18)</f>
        <v>17500</v>
      </c>
      <c r="N18" s="764">
        <f>SUM('Stmts Monthly'!AE18:AG18)</f>
        <v>17500</v>
      </c>
      <c r="O18" s="649">
        <f t="shared" ref="O18:O22" si="15">SUM(K18:N18)</f>
        <v>66500</v>
      </c>
      <c r="P18" s="888">
        <f>IFERROR(+O18/O10,0)</f>
        <v>0.35</v>
      </c>
      <c r="R18" s="888">
        <f>+'Deal Profiles'!$D15</f>
        <v>0.35</v>
      </c>
      <c r="T18" s="649">
        <f>+T10*$R18</f>
        <v>17500</v>
      </c>
      <c r="U18" s="649">
        <f t="shared" ref="U18:W18" si="16">+U10*$R18</f>
        <v>17500</v>
      </c>
      <c r="V18" s="649">
        <f t="shared" si="16"/>
        <v>17500</v>
      </c>
      <c r="W18" s="649">
        <f t="shared" si="16"/>
        <v>17500</v>
      </c>
      <c r="X18" s="722">
        <f t="shared" ref="X18:X22" si="17">SUM(T18:W18)</f>
        <v>70000</v>
      </c>
      <c r="Y18" s="888">
        <f>IFERROR(+X18/X10,0)</f>
        <v>0.35</v>
      </c>
      <c r="Z18" s="376"/>
      <c r="AA18" s="888">
        <f>+'Deal Profiles'!$D15</f>
        <v>0.35</v>
      </c>
      <c r="AC18" s="649">
        <f>+AC10*$AA18</f>
        <v>24815</v>
      </c>
      <c r="AD18" s="649">
        <f>+AD10*$AA18</f>
        <v>28315</v>
      </c>
      <c r="AE18" s="649">
        <f>+AE10*$AA18</f>
        <v>32164.999999999996</v>
      </c>
      <c r="AF18" s="649">
        <f>+AF10*$AA18</f>
        <v>35665</v>
      </c>
      <c r="AG18" s="722">
        <f t="shared" ref="AG18:AG22" si="18">SUM(AC18:AF18)</f>
        <v>120960</v>
      </c>
      <c r="AH18" s="888">
        <f>IFERROR(+AG18/AG10,0)</f>
        <v>0.35</v>
      </c>
      <c r="AI18" s="888"/>
      <c r="AJ18" s="888">
        <f>+'Deal Profiles'!$D15</f>
        <v>0.35</v>
      </c>
      <c r="AL18" s="649">
        <f>+AL10*AJ18</f>
        <v>227381</v>
      </c>
      <c r="AM18" s="888">
        <f>IFERROR(+AL18/AL10,0)</f>
        <v>0.35</v>
      </c>
    </row>
    <row r="19" spans="1:39" outlineLevel="1">
      <c r="A19" s="441"/>
      <c r="B19" s="471" t="str">
        <f>+'Stmts Monthly'!C19</f>
        <v xml:space="preserve">Software Gen 2 Costs - External Hosting </v>
      </c>
      <c r="C19" s="471"/>
      <c r="D19" s="649">
        <f>SUM('Stmts Monthly'!F19:H19)</f>
        <v>0</v>
      </c>
      <c r="E19" s="649">
        <f>SUM('Stmts Monthly'!I19:K19)</f>
        <v>0</v>
      </c>
      <c r="F19" s="649">
        <f>SUM('Stmts Monthly'!L19:N19)</f>
        <v>0</v>
      </c>
      <c r="G19" s="649">
        <f>SUM('Stmts Monthly'!O19:Q19)</f>
        <v>0</v>
      </c>
      <c r="H19" s="801">
        <f t="shared" si="14"/>
        <v>0</v>
      </c>
      <c r="I19" s="888">
        <f t="shared" ref="I19:I22" si="19">IFERROR(+H19/H11,0)</f>
        <v>0</v>
      </c>
      <c r="J19" s="888"/>
      <c r="K19" s="649">
        <f>SUM('Stmts Monthly'!V19:X19)</f>
        <v>0</v>
      </c>
      <c r="L19" s="649">
        <f>SUM('Stmts Monthly'!Y19:AA19)</f>
        <v>1500</v>
      </c>
      <c r="M19" s="649">
        <f>SUM('Stmts Monthly'!AB19:AD19)</f>
        <v>12000</v>
      </c>
      <c r="N19" s="764">
        <f>SUM('Stmts Monthly'!AE19:AG19)</f>
        <v>13500</v>
      </c>
      <c r="O19" s="649">
        <f t="shared" si="15"/>
        <v>27000</v>
      </c>
      <c r="P19" s="888">
        <f t="shared" ref="P19:P22" si="20">IFERROR(+O19/O11,0)</f>
        <v>0.3</v>
      </c>
      <c r="R19" s="888">
        <f>+'Deal Profiles'!$D16</f>
        <v>0.3</v>
      </c>
      <c r="T19" s="649">
        <f t="shared" ref="T19:W22" si="21">+T11*$R19</f>
        <v>13500</v>
      </c>
      <c r="U19" s="649">
        <f t="shared" si="21"/>
        <v>13500</v>
      </c>
      <c r="V19" s="649">
        <f t="shared" si="21"/>
        <v>13500</v>
      </c>
      <c r="W19" s="649">
        <f t="shared" si="21"/>
        <v>13500</v>
      </c>
      <c r="X19" s="722">
        <f t="shared" si="17"/>
        <v>54000</v>
      </c>
      <c r="Y19" s="888">
        <f t="shared" ref="Y19:Y22" si="22">IFERROR(+X19/X11,0)</f>
        <v>0.3</v>
      </c>
      <c r="Z19" s="888"/>
      <c r="AA19" s="888">
        <f>+'Deal Profiles'!$D16</f>
        <v>0.3</v>
      </c>
      <c r="AC19" s="649">
        <f t="shared" ref="AC19:AF19" si="23">+AC11*$AA19</f>
        <v>53175</v>
      </c>
      <c r="AD19" s="649">
        <f t="shared" si="23"/>
        <v>60675</v>
      </c>
      <c r="AE19" s="649">
        <f t="shared" si="23"/>
        <v>68925</v>
      </c>
      <c r="AF19" s="649">
        <f t="shared" si="23"/>
        <v>76425</v>
      </c>
      <c r="AG19" s="722">
        <f t="shared" si="18"/>
        <v>259200</v>
      </c>
      <c r="AH19" s="888">
        <f t="shared" ref="AH19:AH22" si="24">IFERROR(+AG19/AG11,0)</f>
        <v>0.3</v>
      </c>
      <c r="AI19" s="888"/>
      <c r="AJ19" s="888">
        <f>+'Deal Profiles'!$D16</f>
        <v>0.3</v>
      </c>
      <c r="AL19" s="649">
        <f t="shared" ref="AL19:AL22" si="25">+AL11*AJ19</f>
        <v>487245</v>
      </c>
      <c r="AM19" s="888">
        <f t="shared" ref="AM19:AM22" si="26">IFERROR(+AL19/AL11,0)</f>
        <v>0.3</v>
      </c>
    </row>
    <row r="20" spans="1:39" outlineLevel="1">
      <c r="A20" s="441"/>
      <c r="B20" s="471" t="str">
        <f>+'Stmts Monthly'!C20</f>
        <v xml:space="preserve">Software Gen 3 Costs - External Hosting </v>
      </c>
      <c r="C20" s="471"/>
      <c r="D20" s="649">
        <f>SUM('Stmts Monthly'!F20:H20)</f>
        <v>0</v>
      </c>
      <c r="E20" s="649">
        <f>SUM('Stmts Monthly'!I20:K20)</f>
        <v>0</v>
      </c>
      <c r="F20" s="649">
        <f>SUM('Stmts Monthly'!L20:N20)</f>
        <v>0</v>
      </c>
      <c r="G20" s="649">
        <f>SUM('Stmts Monthly'!O20:Q20)</f>
        <v>0</v>
      </c>
      <c r="H20" s="801">
        <f t="shared" si="14"/>
        <v>0</v>
      </c>
      <c r="I20" s="888">
        <f t="shared" si="19"/>
        <v>0</v>
      </c>
      <c r="J20" s="888"/>
      <c r="K20" s="649">
        <f>SUM('Stmts Monthly'!V20:X20)</f>
        <v>0</v>
      </c>
      <c r="L20" s="649">
        <f>SUM('Stmts Monthly'!Y20:AA20)</f>
        <v>0</v>
      </c>
      <c r="M20" s="649">
        <f>SUM('Stmts Monthly'!AB20:AD20)</f>
        <v>2083.3333333333335</v>
      </c>
      <c r="N20" s="764">
        <f>SUM('Stmts Monthly'!AE20:AG20)</f>
        <v>77083.333333333343</v>
      </c>
      <c r="O20" s="649">
        <f t="shared" si="15"/>
        <v>79166.666666666672</v>
      </c>
      <c r="P20" s="888">
        <f t="shared" si="20"/>
        <v>0.25</v>
      </c>
      <c r="R20" s="888">
        <f>+'Deal Profiles'!$D17</f>
        <v>0.25</v>
      </c>
      <c r="T20" s="649">
        <f t="shared" si="21"/>
        <v>125000</v>
      </c>
      <c r="U20" s="649">
        <f t="shared" si="21"/>
        <v>231250.00000000003</v>
      </c>
      <c r="V20" s="649">
        <f t="shared" si="21"/>
        <v>350000.00000000006</v>
      </c>
      <c r="W20" s="649">
        <f t="shared" si="21"/>
        <v>493750</v>
      </c>
      <c r="X20" s="722">
        <f t="shared" si="17"/>
        <v>1200000</v>
      </c>
      <c r="Y20" s="888">
        <f t="shared" si="22"/>
        <v>0.25</v>
      </c>
      <c r="Z20" s="888"/>
      <c r="AA20" s="888">
        <f>+'Deal Profiles'!$D17</f>
        <v>0.25</v>
      </c>
      <c r="AC20" s="649">
        <f t="shared" ref="AC20:AF20" si="27">+AC12*$AA20</f>
        <v>576062.5</v>
      </c>
      <c r="AD20" s="649">
        <f t="shared" si="27"/>
        <v>657312.5</v>
      </c>
      <c r="AE20" s="649">
        <f t="shared" si="27"/>
        <v>746687.5</v>
      </c>
      <c r="AF20" s="649">
        <f t="shared" si="27"/>
        <v>827937.5</v>
      </c>
      <c r="AG20" s="722">
        <f t="shared" si="18"/>
        <v>2808000</v>
      </c>
      <c r="AH20" s="888">
        <f t="shared" si="24"/>
        <v>0.25</v>
      </c>
      <c r="AI20" s="888"/>
      <c r="AJ20" s="888">
        <f>+'Deal Profiles'!$D17</f>
        <v>0.25</v>
      </c>
      <c r="AL20" s="649">
        <f t="shared" si="25"/>
        <v>5278487.5</v>
      </c>
      <c r="AM20" s="888">
        <f t="shared" si="26"/>
        <v>0.25</v>
      </c>
    </row>
    <row r="21" spans="1:39" outlineLevel="1">
      <c r="A21" s="441"/>
      <c r="B21" s="471" t="str">
        <f>+'Stmts Monthly'!C21</f>
        <v>Implementation &amp; Operations Costs</v>
      </c>
      <c r="C21" s="471"/>
      <c r="D21" s="649">
        <f>SUM('Stmts Monthly'!F21:H21)</f>
        <v>0</v>
      </c>
      <c r="E21" s="649">
        <f>SUM('Stmts Monthly'!I21:K21)</f>
        <v>0</v>
      </c>
      <c r="F21" s="649">
        <f>SUM('Stmts Monthly'!L21:N21)</f>
        <v>13150</v>
      </c>
      <c r="G21" s="649">
        <f>SUM('Stmts Monthly'!O21:Q21)</f>
        <v>19725</v>
      </c>
      <c r="H21" s="801">
        <f t="shared" si="14"/>
        <v>32875</v>
      </c>
      <c r="I21" s="888">
        <f t="shared" si="19"/>
        <v>1.0958333333333334</v>
      </c>
      <c r="J21" s="888"/>
      <c r="K21" s="649">
        <f>SUM('Stmts Monthly'!V21:X21)</f>
        <v>22128.75</v>
      </c>
      <c r="L21" s="649">
        <f>SUM('Stmts Monthly'!Y21:AA21)</f>
        <v>39340</v>
      </c>
      <c r="M21" s="649">
        <f>SUM('Stmts Monthly'!AB21:AD21)</f>
        <v>44874.375</v>
      </c>
      <c r="N21" s="764">
        <f>SUM('Stmts Monthly'!AE21:AG21)</f>
        <v>69037.5</v>
      </c>
      <c r="O21" s="649">
        <f t="shared" si="15"/>
        <v>175380.625</v>
      </c>
      <c r="P21" s="888">
        <f t="shared" si="20"/>
        <v>0.73075260416666665</v>
      </c>
      <c r="R21" s="888">
        <f>1/1.5</f>
        <v>0.66666666666666663</v>
      </c>
      <c r="T21" s="649">
        <f t="shared" si="21"/>
        <v>20000</v>
      </c>
      <c r="U21" s="649">
        <f t="shared" si="21"/>
        <v>133333.33333333331</v>
      </c>
      <c r="V21" s="649">
        <f t="shared" si="21"/>
        <v>160000</v>
      </c>
      <c r="W21" s="649">
        <f t="shared" si="21"/>
        <v>183333.33333333331</v>
      </c>
      <c r="X21" s="722">
        <f t="shared" si="17"/>
        <v>496666.66666666663</v>
      </c>
      <c r="Y21" s="888">
        <f t="shared" si="22"/>
        <v>0.66666666666666663</v>
      </c>
      <c r="Z21" s="888"/>
      <c r="AA21" s="888">
        <f>1/1.5</f>
        <v>0.66666666666666663</v>
      </c>
      <c r="AC21" s="649">
        <f t="shared" ref="AC21:AF21" si="28">+AC13*$AA21</f>
        <v>236333.33333333331</v>
      </c>
      <c r="AD21" s="649">
        <f t="shared" si="28"/>
        <v>269666.66666666663</v>
      </c>
      <c r="AE21" s="649">
        <f t="shared" si="28"/>
        <v>306333.33333333331</v>
      </c>
      <c r="AF21" s="649">
        <f t="shared" si="28"/>
        <v>339666.66666666663</v>
      </c>
      <c r="AG21" s="722">
        <f t="shared" si="18"/>
        <v>1152000</v>
      </c>
      <c r="AH21" s="888">
        <f t="shared" si="24"/>
        <v>0.66666666666666663</v>
      </c>
      <c r="AI21" s="888"/>
      <c r="AJ21" s="888">
        <f>1/1.5</f>
        <v>0.66666666666666663</v>
      </c>
      <c r="AL21" s="649">
        <f t="shared" si="25"/>
        <v>2165533.333333333</v>
      </c>
      <c r="AM21" s="888">
        <f t="shared" si="26"/>
        <v>0.66666666666666652</v>
      </c>
    </row>
    <row r="22" spans="1:39" outlineLevel="1">
      <c r="A22" s="441"/>
      <c r="B22" s="471" t="str">
        <f>+'Stmts Monthly'!C22</f>
        <v>Consulting Costs</v>
      </c>
      <c r="C22" s="471"/>
      <c r="D22" s="649">
        <f>SUM('Stmts Monthly'!F22:H22)</f>
        <v>0</v>
      </c>
      <c r="E22" s="649">
        <f>SUM('Stmts Monthly'!I22:K22)</f>
        <v>13000</v>
      </c>
      <c r="F22" s="649">
        <f>SUM('Stmts Monthly'!L22:N22)</f>
        <v>13000</v>
      </c>
      <c r="G22" s="649">
        <f>SUM('Stmts Monthly'!O22:Q22)</f>
        <v>13000</v>
      </c>
      <c r="H22" s="801">
        <f t="shared" si="14"/>
        <v>39000</v>
      </c>
      <c r="I22" s="888">
        <f t="shared" si="19"/>
        <v>0.65</v>
      </c>
      <c r="J22" s="888"/>
      <c r="K22" s="649">
        <f>SUM('Stmts Monthly'!V22:X22)</f>
        <v>13000</v>
      </c>
      <c r="L22" s="649">
        <f>SUM('Stmts Monthly'!Y22:AA22)</f>
        <v>26000</v>
      </c>
      <c r="M22" s="649">
        <f>SUM('Stmts Monthly'!AB22:AD22)</f>
        <v>39000</v>
      </c>
      <c r="N22" s="764">
        <f>SUM('Stmts Monthly'!AE22:AG22)</f>
        <v>234000</v>
      </c>
      <c r="O22" s="649">
        <f t="shared" si="15"/>
        <v>312000</v>
      </c>
      <c r="P22" s="888">
        <f t="shared" si="20"/>
        <v>0.65</v>
      </c>
      <c r="R22" s="888">
        <f>1/1.5</f>
        <v>0.66666666666666663</v>
      </c>
      <c r="T22" s="649">
        <f t="shared" si="21"/>
        <v>40000</v>
      </c>
      <c r="U22" s="649">
        <f t="shared" si="21"/>
        <v>233333.33333333331</v>
      </c>
      <c r="V22" s="649">
        <f t="shared" si="21"/>
        <v>300000</v>
      </c>
      <c r="W22" s="649">
        <f t="shared" si="21"/>
        <v>400000</v>
      </c>
      <c r="X22" s="722">
        <f t="shared" si="17"/>
        <v>973333.33333333326</v>
      </c>
      <c r="Y22" s="888">
        <f t="shared" si="22"/>
        <v>0.66666666666666663</v>
      </c>
      <c r="Z22" s="888"/>
      <c r="AA22" s="888">
        <f>1/1.5</f>
        <v>0.66666666666666663</v>
      </c>
      <c r="AC22" s="649">
        <f t="shared" ref="AC22:AF22" si="29">+AC14*$AA22</f>
        <v>425400</v>
      </c>
      <c r="AD22" s="649">
        <f t="shared" si="29"/>
        <v>485400</v>
      </c>
      <c r="AE22" s="649">
        <f t="shared" si="29"/>
        <v>551400</v>
      </c>
      <c r="AF22" s="649">
        <f t="shared" si="29"/>
        <v>611400</v>
      </c>
      <c r="AG22" s="722">
        <f t="shared" si="18"/>
        <v>2073600</v>
      </c>
      <c r="AH22" s="888">
        <f t="shared" si="24"/>
        <v>0.66666666666666663</v>
      </c>
      <c r="AI22" s="888"/>
      <c r="AJ22" s="888">
        <f>1/1.5</f>
        <v>0.66666666666666663</v>
      </c>
      <c r="AL22" s="649">
        <f t="shared" si="25"/>
        <v>3897960</v>
      </c>
      <c r="AM22" s="888">
        <f t="shared" si="26"/>
        <v>0.66666666666666663</v>
      </c>
    </row>
    <row r="23" spans="1:39" ht="14" thickBot="1">
      <c r="A23" s="473" t="s">
        <v>247</v>
      </c>
      <c r="B23" s="482"/>
      <c r="C23" s="482"/>
      <c r="D23" s="475">
        <f>SUM(D18:D22)</f>
        <v>0</v>
      </c>
      <c r="E23" s="475">
        <f>SUM(E18:E22)</f>
        <v>16500</v>
      </c>
      <c r="F23" s="475">
        <f>SUM(F18:F22)</f>
        <v>31983.333333333336</v>
      </c>
      <c r="G23" s="765">
        <f>SUM(G18:G22)</f>
        <v>42058.333333333336</v>
      </c>
      <c r="H23" s="648">
        <f>SUM(H18:H22)</f>
        <v>90541.666666666672</v>
      </c>
      <c r="I23" s="888">
        <f t="shared" ref="I23" si="30">+H23/H$15</f>
        <v>0.63168604651162785</v>
      </c>
      <c r="J23" s="888"/>
      <c r="K23" s="475">
        <f>SUM(K18:K22)</f>
        <v>49128.75</v>
      </c>
      <c r="L23" s="475">
        <f>SUM(L18:L22)</f>
        <v>84340</v>
      </c>
      <c r="M23" s="475">
        <f>SUM(M18:M22)</f>
        <v>115457.70833333333</v>
      </c>
      <c r="N23" s="765">
        <f>SUM(N18:N22)</f>
        <v>411120.83333333337</v>
      </c>
      <c r="O23" s="475">
        <f>SUM(O18:O22)</f>
        <v>660047.29166666674</v>
      </c>
      <c r="P23" s="888">
        <f t="shared" ref="P23" si="31">+O23/O$15</f>
        <v>0.50130174050632914</v>
      </c>
      <c r="R23" s="888"/>
      <c r="T23" s="475">
        <f>SUM(T18:T22)</f>
        <v>216000</v>
      </c>
      <c r="U23" s="475">
        <f>SUM(U18:U22)</f>
        <v>628916.66666666663</v>
      </c>
      <c r="V23" s="475">
        <f>SUM(V18:V22)</f>
        <v>841000</v>
      </c>
      <c r="W23" s="475">
        <f>SUM(W18:W22)</f>
        <v>1108083.3333333333</v>
      </c>
      <c r="X23" s="648">
        <f>SUM(X18:X22)</f>
        <v>2794000</v>
      </c>
      <c r="Y23" s="888">
        <f t="shared" ref="Y23" si="32">+X23/X$15</f>
        <v>0.37833446174678403</v>
      </c>
      <c r="Z23" s="888"/>
      <c r="AA23" s="888"/>
      <c r="AC23" s="475">
        <f>SUM(AC18:AC22)</f>
        <v>1315785.8333333333</v>
      </c>
      <c r="AD23" s="475">
        <f>SUM(AD18:AD22)</f>
        <v>1501369.1666666665</v>
      </c>
      <c r="AE23" s="475">
        <f>SUM(AE18:AE22)</f>
        <v>1705510.8333333333</v>
      </c>
      <c r="AF23" s="765">
        <f>SUM(AF18:AF22)</f>
        <v>1891094.1666666665</v>
      </c>
      <c r="AG23" s="648">
        <f>SUM(AG18:AG22)</f>
        <v>6413760</v>
      </c>
      <c r="AH23" s="888">
        <f t="shared" ref="AH23" si="33">+AG23/AG$15</f>
        <v>0.37116666666666664</v>
      </c>
      <c r="AI23" s="888"/>
      <c r="AJ23" s="888"/>
      <c r="AL23" s="475">
        <f>SUM(AL18:AL22)</f>
        <v>12056606.833333332</v>
      </c>
      <c r="AM23" s="888">
        <f t="shared" ref="AM23" si="34">+AL23/AL$15</f>
        <v>0.37116666666666664</v>
      </c>
    </row>
    <row r="24" spans="1:39" ht="6" customHeight="1">
      <c r="A24" s="445"/>
      <c r="B24" s="454"/>
      <c r="C24" s="454"/>
      <c r="D24" s="757"/>
      <c r="E24" s="757"/>
      <c r="F24" s="757"/>
      <c r="G24" s="767"/>
      <c r="H24" s="801"/>
      <c r="K24" s="757"/>
      <c r="L24" s="757"/>
      <c r="M24" s="757"/>
      <c r="N24" s="767"/>
      <c r="O24" s="757"/>
      <c r="R24" s="888"/>
      <c r="T24" s="757"/>
      <c r="U24" s="757"/>
      <c r="V24" s="757"/>
      <c r="W24" s="757"/>
      <c r="X24" s="801"/>
      <c r="AA24" s="888"/>
      <c r="AC24" s="757"/>
      <c r="AD24" s="757"/>
      <c r="AE24" s="757"/>
      <c r="AF24" s="767"/>
      <c r="AG24" s="801"/>
      <c r="AJ24" s="888"/>
      <c r="AL24" s="757"/>
    </row>
    <row r="25" spans="1:39">
      <c r="A25" s="454"/>
      <c r="B25" s="445" t="s">
        <v>244</v>
      </c>
      <c r="C25" s="445"/>
      <c r="D25" s="757">
        <f>D15-D23</f>
        <v>0</v>
      </c>
      <c r="E25" s="757">
        <f>E15-E23</f>
        <v>23500</v>
      </c>
      <c r="F25" s="757">
        <f>F15-F23</f>
        <v>14683.333333333336</v>
      </c>
      <c r="G25" s="767">
        <f>G15-G23</f>
        <v>14608.333333333336</v>
      </c>
      <c r="H25" s="801">
        <f>H15-H23</f>
        <v>52791.666666666672</v>
      </c>
      <c r="K25" s="757">
        <f>K15-K23</f>
        <v>20871.25</v>
      </c>
      <c r="L25" s="757">
        <f>L15-L23</f>
        <v>30660</v>
      </c>
      <c r="M25" s="757">
        <f>M15-M23</f>
        <v>72875.624999999985</v>
      </c>
      <c r="N25" s="767">
        <f>N15-N23</f>
        <v>532212.5</v>
      </c>
      <c r="O25" s="757">
        <f>O15-O23</f>
        <v>656619.375</v>
      </c>
      <c r="R25" s="888"/>
      <c r="T25" s="757">
        <f>T15-T23</f>
        <v>469000</v>
      </c>
      <c r="U25" s="757">
        <f>U15-U23</f>
        <v>941083.33333333337</v>
      </c>
      <c r="V25" s="757">
        <f>V15-V23</f>
        <v>1344000</v>
      </c>
      <c r="W25" s="757">
        <f>W15-W23</f>
        <v>1836916.6666666667</v>
      </c>
      <c r="X25" s="801">
        <f>X15-X23</f>
        <v>4591000</v>
      </c>
      <c r="AA25" s="888"/>
      <c r="AC25" s="757">
        <f>AC15-AC23</f>
        <v>2229214.166666667</v>
      </c>
      <c r="AD25" s="757">
        <f>AD15-AD23</f>
        <v>2543630.8333333335</v>
      </c>
      <c r="AE25" s="757">
        <f>AE15-AE23</f>
        <v>2889489.166666667</v>
      </c>
      <c r="AF25" s="767">
        <f>AF15-AF23</f>
        <v>3203905.8333333335</v>
      </c>
      <c r="AG25" s="801">
        <f>AG15-AG23</f>
        <v>10866240</v>
      </c>
      <c r="AJ25" s="888"/>
      <c r="AL25" s="757">
        <f>AL15-AL23</f>
        <v>20426393.166666668</v>
      </c>
    </row>
    <row r="26" spans="1:39">
      <c r="A26" s="441"/>
      <c r="B26" s="485" t="s">
        <v>248</v>
      </c>
      <c r="C26" s="485"/>
      <c r="D26" s="743">
        <f>IFERROR((D15-D23)/D15,0)</f>
        <v>0</v>
      </c>
      <c r="E26" s="743">
        <f t="shared" ref="E26:G26" si="35">IFERROR((E15-E23)/E15,0)</f>
        <v>0.58750000000000002</v>
      </c>
      <c r="F26" s="743">
        <f t="shared" si="35"/>
        <v>0.31464285714285717</v>
      </c>
      <c r="G26" s="743">
        <f t="shared" si="35"/>
        <v>0.25779411764705884</v>
      </c>
      <c r="H26" s="802">
        <f>(H15-H23)/H15</f>
        <v>0.36831395348837209</v>
      </c>
      <c r="K26" s="743">
        <f>IFERROR((K15-K23)/K15,0)</f>
        <v>0.29816071428571428</v>
      </c>
      <c r="L26" s="743">
        <f t="shared" ref="L26:N26" si="36">IFERROR((L15-L23)/L15,0)</f>
        <v>0.26660869565217393</v>
      </c>
      <c r="M26" s="743">
        <f t="shared" si="36"/>
        <v>0.38695022123893802</v>
      </c>
      <c r="N26" s="743">
        <f t="shared" si="36"/>
        <v>0.56418286219081271</v>
      </c>
      <c r="O26" s="1043">
        <f>(O15-O23)/O15</f>
        <v>0.49869825949367086</v>
      </c>
      <c r="R26" s="888"/>
      <c r="T26" s="743">
        <f>IFERROR((T15-T23)/T15,0)</f>
        <v>0.68467153284671534</v>
      </c>
      <c r="U26" s="743">
        <f t="shared" ref="U26:W26" si="37">IFERROR((U15-U23)/U15,0)</f>
        <v>0.5994161358811041</v>
      </c>
      <c r="V26" s="743">
        <f t="shared" si="37"/>
        <v>0.61510297482837528</v>
      </c>
      <c r="W26" s="743">
        <f t="shared" si="37"/>
        <v>0.62374080362195816</v>
      </c>
      <c r="X26" s="1043">
        <f>(X15-X23)/X15</f>
        <v>0.62166553825321602</v>
      </c>
      <c r="AA26" s="888"/>
      <c r="AC26" s="743">
        <f>IFERROR((AC15-AC23)/AC15,0)</f>
        <v>0.62883333333333347</v>
      </c>
      <c r="AD26" s="743">
        <f t="shared" ref="AD26:AF26" si="38">IFERROR((AD15-AD23)/AD15,0)</f>
        <v>0.62883333333333336</v>
      </c>
      <c r="AE26" s="743">
        <f t="shared" si="38"/>
        <v>0.62883333333333336</v>
      </c>
      <c r="AF26" s="743">
        <f t="shared" si="38"/>
        <v>0.62883333333333336</v>
      </c>
      <c r="AG26" s="1043">
        <f>(AG15-AG23)/AG15</f>
        <v>0.62883333333333336</v>
      </c>
      <c r="AJ26" s="888"/>
      <c r="AL26" s="743">
        <f>(AL15-AL23)/AL15</f>
        <v>0.62883333333333336</v>
      </c>
    </row>
    <row r="27" spans="1:39" ht="7" customHeight="1">
      <c r="A27" s="486"/>
      <c r="B27" s="486"/>
      <c r="C27" s="486"/>
      <c r="D27" s="490"/>
      <c r="E27" s="490"/>
      <c r="F27" s="490"/>
      <c r="G27" s="768"/>
      <c r="H27" s="803"/>
      <c r="K27" s="490"/>
      <c r="L27" s="490"/>
      <c r="M27" s="490"/>
      <c r="N27" s="768"/>
      <c r="O27" s="490"/>
      <c r="R27" s="888"/>
      <c r="T27" s="490"/>
      <c r="U27" s="490"/>
      <c r="V27" s="490"/>
      <c r="W27" s="490"/>
      <c r="X27" s="489"/>
      <c r="AA27" s="888"/>
      <c r="AC27" s="490"/>
      <c r="AD27" s="490"/>
      <c r="AE27" s="490"/>
      <c r="AF27" s="768"/>
      <c r="AG27" s="489"/>
      <c r="AJ27" s="888"/>
      <c r="AL27" s="490"/>
    </row>
    <row r="28" spans="1:39">
      <c r="A28" s="487" t="s">
        <v>249</v>
      </c>
      <c r="B28" s="488"/>
      <c r="C28" s="488"/>
      <c r="D28" s="1051"/>
      <c r="E28" s="1051"/>
      <c r="F28" s="1051"/>
      <c r="G28" s="1052"/>
      <c r="H28" s="1053"/>
      <c r="I28" s="1054"/>
      <c r="J28" s="1054"/>
      <c r="K28" s="1051"/>
      <c r="L28" s="1051"/>
      <c r="M28" s="1051"/>
      <c r="N28" s="1052"/>
      <c r="O28" s="1051"/>
      <c r="P28" s="1054"/>
      <c r="Q28" s="1055"/>
      <c r="R28" s="890"/>
      <c r="S28" s="1055"/>
      <c r="T28" s="1051"/>
      <c r="U28" s="1051"/>
      <c r="V28" s="1051"/>
      <c r="W28" s="1051"/>
      <c r="X28" s="1056"/>
      <c r="AA28" s="890"/>
      <c r="AC28" s="490"/>
      <c r="AD28" s="490"/>
      <c r="AE28" s="490"/>
      <c r="AF28" s="768"/>
      <c r="AG28" s="489"/>
      <c r="AJ28" s="890"/>
      <c r="AL28" s="490"/>
    </row>
    <row r="29" spans="1:39">
      <c r="A29" s="470"/>
      <c r="B29" s="53" t="s">
        <v>61</v>
      </c>
      <c r="C29" s="53"/>
      <c r="D29" s="649">
        <f>SUM('Stmts Monthly'!F29:H29)</f>
        <v>31208.333333333332</v>
      </c>
      <c r="E29" s="649">
        <f>SUM('Stmts Monthly'!I29:K29)</f>
        <v>70776.041666666657</v>
      </c>
      <c r="F29" s="649">
        <f>SUM('Stmts Monthly'!L29:N29)</f>
        <v>138833.33333333334</v>
      </c>
      <c r="G29" s="649">
        <f>SUM('Stmts Monthly'!O29:Q29)</f>
        <v>257276.04166666666</v>
      </c>
      <c r="H29" s="804">
        <f t="shared" ref="H29:H34" si="39">SUM(D29:G29)</f>
        <v>498093.75</v>
      </c>
      <c r="I29" s="888"/>
      <c r="J29" s="888"/>
      <c r="K29" s="649">
        <f>SUM('Stmts Monthly'!V29:X29)</f>
        <v>336538.125</v>
      </c>
      <c r="L29" s="649">
        <f>SUM('Stmts Monthly'!Y29:AA29)</f>
        <v>409478.125</v>
      </c>
      <c r="M29" s="649">
        <f>SUM('Stmts Monthly'!AB29:AD29)</f>
        <v>503085.3125</v>
      </c>
      <c r="N29" s="764">
        <f>SUM('Stmts Monthly'!AE29:AG29)</f>
        <v>620116.875</v>
      </c>
      <c r="O29" s="649">
        <f t="shared" ref="O29:O34" si="40">SUM(K29:N29)</f>
        <v>1869218.4375</v>
      </c>
      <c r="P29" s="888">
        <f t="shared" ref="P29:P40" si="41">+O29/O$15</f>
        <v>1.41965957278481</v>
      </c>
      <c r="R29" s="888">
        <v>0.06</v>
      </c>
      <c r="T29" s="649">
        <f>+N29*(1+$R29)</f>
        <v>657323.88750000007</v>
      </c>
      <c r="U29" s="649">
        <f>+T29*(1+$R29)</f>
        <v>696763.32075000007</v>
      </c>
      <c r="V29" s="649">
        <f t="shared" ref="V29:W29" si="42">+U29*(1+$R29)</f>
        <v>738569.11999500007</v>
      </c>
      <c r="W29" s="649">
        <f t="shared" si="42"/>
        <v>782883.26719470008</v>
      </c>
      <c r="X29" s="722">
        <f t="shared" ref="X29:X34" si="43">SUM(T29:W29)</f>
        <v>2875539.5954397004</v>
      </c>
      <c r="Y29" s="888">
        <f t="shared" ref="Y29:Y40" si="44">+X29/X$15</f>
        <v>0.38937570689772516</v>
      </c>
      <c r="Z29" s="888"/>
      <c r="AA29" s="888">
        <v>0.22</v>
      </c>
      <c r="AC29" s="649">
        <f>+W29*(1+$AA29)</f>
        <v>955117.58597753407</v>
      </c>
      <c r="AD29" s="649">
        <f>+AC29*(1+$AA29)</f>
        <v>1165243.4548925916</v>
      </c>
      <c r="AE29" s="649">
        <f t="shared" ref="AE29:AF29" si="45">+AD29*(1+$AA29)</f>
        <v>1421597.0149689617</v>
      </c>
      <c r="AF29" s="649">
        <f t="shared" si="45"/>
        <v>1734348.3582621333</v>
      </c>
      <c r="AG29" s="722">
        <f t="shared" ref="AG29:AG34" si="46">SUM(AC29:AF29)</f>
        <v>5276306.4141012207</v>
      </c>
      <c r="AH29" s="888">
        <f t="shared" ref="AH29:AH40" si="47">+AG29/AG$15</f>
        <v>0.30534180637159841</v>
      </c>
      <c r="AI29" s="888"/>
      <c r="AJ29" s="888">
        <v>0.8</v>
      </c>
      <c r="AL29" s="649">
        <f>+AG29*(1+AJ29)</f>
        <v>9497351.5453821979</v>
      </c>
      <c r="AM29" s="888">
        <f t="shared" ref="AM29:AM40" si="48">+AL29/AL$15</f>
        <v>0.29237913817634448</v>
      </c>
    </row>
    <row r="30" spans="1:39">
      <c r="A30" s="470"/>
      <c r="B30" s="53" t="s">
        <v>62</v>
      </c>
      <c r="C30" s="53"/>
      <c r="D30" s="649">
        <f>SUM('Stmts Monthly'!F30:H30)</f>
        <v>6356</v>
      </c>
      <c r="E30" s="649">
        <f>SUM('Stmts Monthly'!I30:K30)</f>
        <v>29187.250000000004</v>
      </c>
      <c r="F30" s="649">
        <f>SUM('Stmts Monthly'!L30:N30)</f>
        <v>30220.750000000004</v>
      </c>
      <c r="G30" s="649">
        <f>SUM('Stmts Monthly'!O30:Q30)</f>
        <v>30220.750000000004</v>
      </c>
      <c r="H30" s="804">
        <f t="shared" si="39"/>
        <v>95984.75</v>
      </c>
      <c r="I30" s="888"/>
      <c r="J30" s="888"/>
      <c r="K30" s="649">
        <f>SUM('Stmts Monthly'!V30:X30)</f>
        <v>70181.5625</v>
      </c>
      <c r="L30" s="649">
        <f>SUM('Stmts Monthly'!Y30:AA30)</f>
        <v>89758.4375</v>
      </c>
      <c r="M30" s="649">
        <f>SUM('Stmts Monthly'!AB30:AD30)</f>
        <v>208556.5625</v>
      </c>
      <c r="N30" s="764">
        <f>SUM('Stmts Monthly'!AE30:AG30)</f>
        <v>157919.0625</v>
      </c>
      <c r="O30" s="649">
        <f t="shared" si="40"/>
        <v>526415.625</v>
      </c>
      <c r="P30" s="888">
        <f t="shared" si="41"/>
        <v>0.39980933544303793</v>
      </c>
      <c r="R30" s="888">
        <v>7.0000000000000007E-2</v>
      </c>
      <c r="T30" s="649">
        <f t="shared" ref="T30:T34" si="49">+N30*(1+$R30)</f>
        <v>168973.39687500001</v>
      </c>
      <c r="U30" s="649">
        <f t="shared" ref="U30:W30" si="50">+T30*(1+$R30)</f>
        <v>180801.53465625001</v>
      </c>
      <c r="V30" s="649">
        <f t="shared" si="50"/>
        <v>193457.64208218752</v>
      </c>
      <c r="W30" s="649">
        <f t="shared" si="50"/>
        <v>206999.67702794066</v>
      </c>
      <c r="X30" s="722">
        <f t="shared" si="43"/>
        <v>750232.25064137822</v>
      </c>
      <c r="Y30" s="888">
        <f t="shared" si="44"/>
        <v>0.10158865953166936</v>
      </c>
      <c r="Z30" s="888"/>
      <c r="AA30" s="888">
        <v>0.25</v>
      </c>
      <c r="AC30" s="649">
        <f t="shared" ref="AC30:AC34" si="51">+W30*(1+$AA30)</f>
        <v>258749.59628492582</v>
      </c>
      <c r="AD30" s="649">
        <f t="shared" ref="AD30:AF34" si="52">+AC30*(1+$AA30)</f>
        <v>323436.99535615731</v>
      </c>
      <c r="AE30" s="649">
        <f t="shared" si="52"/>
        <v>404296.24419519666</v>
      </c>
      <c r="AF30" s="649">
        <f t="shared" si="52"/>
        <v>505370.30524399586</v>
      </c>
      <c r="AG30" s="722">
        <f t="shared" si="46"/>
        <v>1491853.1410802756</v>
      </c>
      <c r="AH30" s="888">
        <f t="shared" si="47"/>
        <v>8.6334093812515958E-2</v>
      </c>
      <c r="AI30" s="888"/>
      <c r="AJ30" s="888">
        <v>0.8</v>
      </c>
      <c r="AL30" s="649">
        <f t="shared" ref="AL30:AL34" si="53">+AG30*(1+AJ30)</f>
        <v>2685335.6539444961</v>
      </c>
      <c r="AM30" s="888">
        <f t="shared" si="48"/>
        <v>8.26689546514945E-2</v>
      </c>
    </row>
    <row r="31" spans="1:39">
      <c r="A31" s="470"/>
      <c r="B31" s="53" t="s">
        <v>63</v>
      </c>
      <c r="C31" s="53"/>
      <c r="D31" s="649">
        <f>SUM('Stmts Monthly'!F31:H31)</f>
        <v>5000</v>
      </c>
      <c r="E31" s="649">
        <f>SUM('Stmts Monthly'!I31:K31)</f>
        <v>5000</v>
      </c>
      <c r="F31" s="649">
        <f>SUM('Stmts Monthly'!L31:N31)</f>
        <v>5000</v>
      </c>
      <c r="G31" s="649">
        <f>SUM('Stmts Monthly'!O31:Q31)</f>
        <v>5000</v>
      </c>
      <c r="H31" s="804">
        <f t="shared" si="39"/>
        <v>20000</v>
      </c>
      <c r="I31" s="888"/>
      <c r="J31" s="888"/>
      <c r="K31" s="649">
        <f>SUM('Stmts Monthly'!V31:X31)</f>
        <v>8750</v>
      </c>
      <c r="L31" s="649">
        <f>SUM('Stmts Monthly'!Y31:AA31)</f>
        <v>17970.3125</v>
      </c>
      <c r="M31" s="649">
        <f>SUM('Stmts Monthly'!AB31:AD31)</f>
        <v>34639.0625</v>
      </c>
      <c r="N31" s="764">
        <f>SUM('Stmts Monthly'!AE31:AG31)</f>
        <v>34639.0625</v>
      </c>
      <c r="O31" s="649">
        <f t="shared" si="40"/>
        <v>95998.4375</v>
      </c>
      <c r="P31" s="888">
        <f t="shared" si="41"/>
        <v>7.2910205696202532E-2</v>
      </c>
      <c r="R31" s="888">
        <v>0.05</v>
      </c>
      <c r="T31" s="649">
        <f t="shared" si="49"/>
        <v>36371.015625</v>
      </c>
      <c r="U31" s="649">
        <f t="shared" ref="U31:W31" si="54">+T31*(1+$R31)</f>
        <v>38189.56640625</v>
      </c>
      <c r="V31" s="649">
        <f t="shared" si="54"/>
        <v>40099.044726562504</v>
      </c>
      <c r="W31" s="649">
        <f t="shared" si="54"/>
        <v>42103.996962890633</v>
      </c>
      <c r="X31" s="722">
        <f t="shared" si="43"/>
        <v>156763.62372070315</v>
      </c>
      <c r="Y31" s="888">
        <f t="shared" si="44"/>
        <v>2.1227301790210311E-2</v>
      </c>
      <c r="Z31" s="888"/>
      <c r="AA31" s="888">
        <v>0.2</v>
      </c>
      <c r="AC31" s="649">
        <f t="shared" si="51"/>
        <v>50524.796355468759</v>
      </c>
      <c r="AD31" s="649">
        <f t="shared" si="52"/>
        <v>60629.75562656251</v>
      </c>
      <c r="AE31" s="649">
        <f t="shared" si="52"/>
        <v>72755.706751875012</v>
      </c>
      <c r="AF31" s="649">
        <f t="shared" si="52"/>
        <v>87306.848102250005</v>
      </c>
      <c r="AG31" s="722">
        <f t="shared" si="46"/>
        <v>271217.10683615628</v>
      </c>
      <c r="AH31" s="888">
        <f t="shared" si="47"/>
        <v>1.5695434423388673E-2</v>
      </c>
      <c r="AI31" s="888"/>
      <c r="AJ31" s="888">
        <f>+AJ29</f>
        <v>0.8</v>
      </c>
      <c r="AL31" s="649">
        <f t="shared" si="53"/>
        <v>488190.79230508133</v>
      </c>
      <c r="AM31" s="888">
        <f t="shared" si="48"/>
        <v>1.5029116531880717E-2</v>
      </c>
    </row>
    <row r="32" spans="1:39">
      <c r="A32" s="470"/>
      <c r="B32" s="53" t="s">
        <v>163</v>
      </c>
      <c r="C32" s="53"/>
      <c r="D32" s="649">
        <f>SUM('Stmts Monthly'!F32:H32)</f>
        <v>0</v>
      </c>
      <c r="E32" s="649">
        <f>SUM('Stmts Monthly'!I32:K32)</f>
        <v>19725</v>
      </c>
      <c r="F32" s="649">
        <f>SUM('Stmts Monthly'!L32:N32)</f>
        <v>19725</v>
      </c>
      <c r="G32" s="649">
        <f>SUM('Stmts Monthly'!O32:Q32)</f>
        <v>19725</v>
      </c>
      <c r="H32" s="804">
        <f t="shared" si="39"/>
        <v>59175</v>
      </c>
      <c r="I32" s="888"/>
      <c r="J32" s="888"/>
      <c r="K32" s="649">
        <f>SUM('Stmts Monthly'!V32:X32)</f>
        <v>22128.75</v>
      </c>
      <c r="L32" s="649">
        <f>SUM('Stmts Monthly'!Y32:AA32)</f>
        <v>22128.75</v>
      </c>
      <c r="M32" s="649">
        <f>SUM('Stmts Monthly'!AB32:AD32)</f>
        <v>29340.9375</v>
      </c>
      <c r="N32" s="764">
        <f>SUM('Stmts Monthly'!AE32:AG32)</f>
        <v>46600.3125</v>
      </c>
      <c r="O32" s="649">
        <f t="shared" si="40"/>
        <v>120198.75</v>
      </c>
      <c r="P32" s="888">
        <f t="shared" si="41"/>
        <v>9.1290189873417721E-2</v>
      </c>
      <c r="R32" s="888">
        <v>0.05</v>
      </c>
      <c r="T32" s="649">
        <f t="shared" si="49"/>
        <v>48930.328125</v>
      </c>
      <c r="U32" s="649">
        <f t="shared" ref="U32:W32" si="55">+T32*(1+$R32)</f>
        <v>51376.844531250004</v>
      </c>
      <c r="V32" s="649">
        <f t="shared" si="55"/>
        <v>53945.686757812509</v>
      </c>
      <c r="W32" s="649">
        <f t="shared" si="55"/>
        <v>56642.971095703135</v>
      </c>
      <c r="X32" s="722">
        <f t="shared" si="43"/>
        <v>210895.83050976566</v>
      </c>
      <c r="Y32" s="888">
        <f t="shared" si="44"/>
        <v>2.8557323020956756E-2</v>
      </c>
      <c r="Z32" s="888"/>
      <c r="AA32" s="888">
        <v>0.15</v>
      </c>
      <c r="AC32" s="649">
        <f t="shared" si="51"/>
        <v>65139.416760058601</v>
      </c>
      <c r="AD32" s="649">
        <f t="shared" si="52"/>
        <v>74910.329274067379</v>
      </c>
      <c r="AE32" s="649">
        <f t="shared" si="52"/>
        <v>86146.878665177472</v>
      </c>
      <c r="AF32" s="649">
        <f t="shared" si="52"/>
        <v>99068.910464954082</v>
      </c>
      <c r="AG32" s="722">
        <f t="shared" si="46"/>
        <v>325265.53516425751</v>
      </c>
      <c r="AH32" s="888">
        <f t="shared" si="47"/>
        <v>1.8823236988672311E-2</v>
      </c>
      <c r="AI32" s="888"/>
      <c r="AJ32" s="888">
        <f>+AJ29</f>
        <v>0.8</v>
      </c>
      <c r="AL32" s="649">
        <f t="shared" si="53"/>
        <v>585477.96329566359</v>
      </c>
      <c r="AM32" s="888">
        <f t="shared" si="48"/>
        <v>1.8024134571796434E-2</v>
      </c>
    </row>
    <row r="33" spans="1:39">
      <c r="A33" s="441"/>
      <c r="B33" s="53" t="s">
        <v>176</v>
      </c>
      <c r="C33" s="53"/>
      <c r="D33" s="649">
        <f>SUM('Stmts Monthly'!F33:H33)</f>
        <v>0</v>
      </c>
      <c r="E33" s="649">
        <f>SUM('Stmts Monthly'!I33:K33)</f>
        <v>0</v>
      </c>
      <c r="F33" s="649">
        <f>SUM('Stmts Monthly'!L33:N33)</f>
        <v>0</v>
      </c>
      <c r="G33" s="649">
        <f>SUM('Stmts Monthly'!O33:Q33)</f>
        <v>0</v>
      </c>
      <c r="H33" s="804">
        <f t="shared" si="39"/>
        <v>0</v>
      </c>
      <c r="I33" s="888"/>
      <c r="J33" s="888"/>
      <c r="K33" s="649">
        <f>SUM('Stmts Monthly'!V33:X33)</f>
        <v>0</v>
      </c>
      <c r="L33" s="649">
        <f>SUM('Stmts Monthly'!Y33:AA33)</f>
        <v>12293.75</v>
      </c>
      <c r="M33" s="649">
        <f>SUM('Stmts Monthly'!AB33:AD33)</f>
        <v>34518.75</v>
      </c>
      <c r="N33" s="764">
        <f>SUM('Stmts Monthly'!AE33:AG33)</f>
        <v>34518.75</v>
      </c>
      <c r="O33" s="649">
        <f t="shared" si="40"/>
        <v>81331.25</v>
      </c>
      <c r="P33" s="888">
        <f t="shared" si="41"/>
        <v>6.1770569620253159E-2</v>
      </c>
      <c r="R33" s="888">
        <v>0.05</v>
      </c>
      <c r="T33" s="649">
        <f t="shared" si="49"/>
        <v>36244.6875</v>
      </c>
      <c r="U33" s="649">
        <f t="shared" ref="U33:W33" si="56">+T33*(1+$R33)</f>
        <v>38056.921875</v>
      </c>
      <c r="V33" s="649">
        <f t="shared" si="56"/>
        <v>39959.767968749999</v>
      </c>
      <c r="W33" s="649">
        <f t="shared" si="56"/>
        <v>41957.756367187503</v>
      </c>
      <c r="X33" s="722">
        <f t="shared" si="43"/>
        <v>156219.13371093752</v>
      </c>
      <c r="Y33" s="888">
        <f t="shared" si="44"/>
        <v>2.1153572608116115E-2</v>
      </c>
      <c r="Z33" s="888"/>
      <c r="AA33" s="888">
        <v>0.17</v>
      </c>
      <c r="AC33" s="649">
        <f t="shared" si="51"/>
        <v>49090.574949609378</v>
      </c>
      <c r="AD33" s="649">
        <f t="shared" si="52"/>
        <v>57435.972691042967</v>
      </c>
      <c r="AE33" s="649">
        <f t="shared" si="52"/>
        <v>67200.088048520265</v>
      </c>
      <c r="AF33" s="649">
        <f t="shared" si="52"/>
        <v>78624.103016768699</v>
      </c>
      <c r="AG33" s="722">
        <f t="shared" si="46"/>
        <v>252350.7387059413</v>
      </c>
      <c r="AH33" s="888">
        <f t="shared" si="47"/>
        <v>1.4603630712149381E-2</v>
      </c>
      <c r="AI33" s="888"/>
      <c r="AJ33" s="888">
        <f>+AJ29</f>
        <v>0.8</v>
      </c>
      <c r="AL33" s="649">
        <f t="shared" si="53"/>
        <v>454231.32967069437</v>
      </c>
      <c r="AM33" s="888">
        <f t="shared" si="48"/>
        <v>1.3983663136739044E-2</v>
      </c>
    </row>
    <row r="34" spans="1:39">
      <c r="A34" s="441"/>
      <c r="B34" s="53" t="s">
        <v>64</v>
      </c>
      <c r="C34" s="53"/>
      <c r="D34" s="649">
        <f>SUM('Stmts Monthly'!F34:H34)</f>
        <v>56060</v>
      </c>
      <c r="E34" s="649">
        <f>SUM('Stmts Monthly'!I34:K34)</f>
        <v>60060</v>
      </c>
      <c r="F34" s="649">
        <f>SUM('Stmts Monthly'!L34:N34)</f>
        <v>55160</v>
      </c>
      <c r="G34" s="649">
        <f>SUM('Stmts Monthly'!O34:Q34)</f>
        <v>60160</v>
      </c>
      <c r="H34" s="804">
        <f t="shared" si="39"/>
        <v>231440</v>
      </c>
      <c r="I34" s="888"/>
      <c r="J34" s="888"/>
      <c r="K34" s="649">
        <f>SUM('Stmts Monthly'!V34:X34)</f>
        <v>99034.6875</v>
      </c>
      <c r="L34" s="649">
        <f>SUM('Stmts Monthly'!Y34:AA34)</f>
        <v>111828.4375</v>
      </c>
      <c r="M34" s="649">
        <f>SUM('Stmts Monthly'!AB34:AD34)</f>
        <v>115404.0625</v>
      </c>
      <c r="N34" s="764">
        <f>SUM('Stmts Monthly'!AE34:AG34)</f>
        <v>145019.0625</v>
      </c>
      <c r="O34" s="649">
        <f t="shared" si="40"/>
        <v>471286.25</v>
      </c>
      <c r="P34" s="888">
        <f t="shared" si="41"/>
        <v>0.35793892405063288</v>
      </c>
      <c r="R34" s="888">
        <v>0.04</v>
      </c>
      <c r="T34" s="649">
        <f t="shared" si="49"/>
        <v>150819.82500000001</v>
      </c>
      <c r="U34" s="649">
        <f t="shared" ref="U34:W34" si="57">+T34*(1+$R34)</f>
        <v>156852.61800000002</v>
      </c>
      <c r="V34" s="649">
        <f t="shared" si="57"/>
        <v>163126.72272000002</v>
      </c>
      <c r="W34" s="649">
        <f t="shared" si="57"/>
        <v>169651.79162880001</v>
      </c>
      <c r="X34" s="722">
        <f t="shared" si="43"/>
        <v>640450.95734880003</v>
      </c>
      <c r="Y34" s="888">
        <f t="shared" si="44"/>
        <v>8.6723216973432632E-2</v>
      </c>
      <c r="Z34" s="888"/>
      <c r="AA34" s="888">
        <v>0.15</v>
      </c>
      <c r="AC34" s="649">
        <f t="shared" si="51"/>
        <v>195099.56037312001</v>
      </c>
      <c r="AD34" s="649">
        <f t="shared" si="52"/>
        <v>224364.49442908799</v>
      </c>
      <c r="AE34" s="649">
        <f t="shared" si="52"/>
        <v>258019.16859345118</v>
      </c>
      <c r="AF34" s="649">
        <f t="shared" si="52"/>
        <v>296722.04388246883</v>
      </c>
      <c r="AG34" s="722">
        <f t="shared" si="46"/>
        <v>974205.26727812795</v>
      </c>
      <c r="AH34" s="888">
        <f t="shared" si="47"/>
        <v>5.6377619634150923E-2</v>
      </c>
      <c r="AI34" s="888"/>
      <c r="AJ34" s="888">
        <f>+AJ29</f>
        <v>0.8</v>
      </c>
      <c r="AL34" s="649">
        <f t="shared" si="53"/>
        <v>1753569.4811006302</v>
      </c>
      <c r="AM34" s="888">
        <f t="shared" si="48"/>
        <v>5.3984221934569782E-2</v>
      </c>
    </row>
    <row r="35" spans="1:39" hidden="1">
      <c r="A35" s="441"/>
      <c r="B35" s="481"/>
      <c r="C35" s="481"/>
      <c r="D35" s="447"/>
      <c r="E35" s="447"/>
      <c r="F35" s="447"/>
      <c r="G35" s="770"/>
      <c r="H35" s="805"/>
      <c r="I35" s="888"/>
      <c r="J35" s="888"/>
      <c r="K35" s="447"/>
      <c r="L35" s="447"/>
      <c r="M35" s="447"/>
      <c r="N35" s="770"/>
      <c r="O35" s="447"/>
      <c r="P35" s="888">
        <f t="shared" si="41"/>
        <v>0</v>
      </c>
      <c r="R35" s="888">
        <f t="shared" ref="R35:R39" si="58">+R34</f>
        <v>0.04</v>
      </c>
      <c r="T35" s="447"/>
      <c r="U35" s="447"/>
      <c r="V35" s="447"/>
      <c r="W35" s="447"/>
      <c r="X35" s="979"/>
      <c r="Y35" s="888">
        <f t="shared" si="44"/>
        <v>0</v>
      </c>
      <c r="Z35" s="888"/>
      <c r="AA35" s="888">
        <f t="shared" ref="AA35:AA39" si="59">+AA34</f>
        <v>0.15</v>
      </c>
      <c r="AC35" s="447"/>
      <c r="AD35" s="447"/>
      <c r="AE35" s="447"/>
      <c r="AF35" s="770"/>
      <c r="AG35" s="979"/>
      <c r="AH35" s="888">
        <f t="shared" si="47"/>
        <v>0</v>
      </c>
      <c r="AI35" s="888"/>
      <c r="AJ35" s="888">
        <f t="shared" ref="AJ35:AJ39" si="60">+AJ34</f>
        <v>0.8</v>
      </c>
      <c r="AL35" s="447"/>
      <c r="AM35" s="888">
        <f t="shared" si="48"/>
        <v>0</v>
      </c>
    </row>
    <row r="36" spans="1:39" hidden="1">
      <c r="A36" s="441"/>
      <c r="B36" s="481"/>
      <c r="C36" s="481"/>
      <c r="D36" s="447"/>
      <c r="E36" s="447"/>
      <c r="F36" s="447"/>
      <c r="G36" s="770"/>
      <c r="H36" s="805"/>
      <c r="I36" s="888"/>
      <c r="J36" s="888"/>
      <c r="K36" s="447"/>
      <c r="L36" s="447"/>
      <c r="M36" s="447"/>
      <c r="N36" s="770"/>
      <c r="O36" s="447"/>
      <c r="P36" s="888">
        <f t="shared" si="41"/>
        <v>0</v>
      </c>
      <c r="R36" s="888">
        <f t="shared" si="58"/>
        <v>0.04</v>
      </c>
      <c r="T36" s="447"/>
      <c r="U36" s="447"/>
      <c r="V36" s="447"/>
      <c r="W36" s="447"/>
      <c r="X36" s="979"/>
      <c r="Y36" s="888">
        <f t="shared" si="44"/>
        <v>0</v>
      </c>
      <c r="Z36" s="888"/>
      <c r="AA36" s="888">
        <f t="shared" si="59"/>
        <v>0.15</v>
      </c>
      <c r="AC36" s="447"/>
      <c r="AD36" s="447"/>
      <c r="AE36" s="447"/>
      <c r="AF36" s="770"/>
      <c r="AG36" s="979"/>
      <c r="AH36" s="888">
        <f t="shared" si="47"/>
        <v>0</v>
      </c>
      <c r="AI36" s="888"/>
      <c r="AJ36" s="888">
        <f t="shared" si="60"/>
        <v>0.8</v>
      </c>
      <c r="AL36" s="447"/>
      <c r="AM36" s="888">
        <f t="shared" si="48"/>
        <v>0</v>
      </c>
    </row>
    <row r="37" spans="1:39" hidden="1">
      <c r="A37" s="441"/>
      <c r="B37" s="481"/>
      <c r="C37" s="481"/>
      <c r="D37" s="447"/>
      <c r="E37" s="447"/>
      <c r="F37" s="447"/>
      <c r="G37" s="770"/>
      <c r="H37" s="805"/>
      <c r="I37" s="888"/>
      <c r="J37" s="888"/>
      <c r="K37" s="447"/>
      <c r="L37" s="447"/>
      <c r="M37" s="447"/>
      <c r="N37" s="770"/>
      <c r="O37" s="447"/>
      <c r="P37" s="888">
        <f t="shared" si="41"/>
        <v>0</v>
      </c>
      <c r="R37" s="888">
        <f t="shared" si="58"/>
        <v>0.04</v>
      </c>
      <c r="T37" s="447"/>
      <c r="U37" s="447"/>
      <c r="V37" s="447"/>
      <c r="W37" s="447"/>
      <c r="X37" s="979"/>
      <c r="Y37" s="888">
        <f t="shared" si="44"/>
        <v>0</v>
      </c>
      <c r="Z37" s="888"/>
      <c r="AA37" s="888">
        <f t="shared" si="59"/>
        <v>0.15</v>
      </c>
      <c r="AC37" s="447"/>
      <c r="AD37" s="447"/>
      <c r="AE37" s="447"/>
      <c r="AF37" s="770"/>
      <c r="AG37" s="979"/>
      <c r="AH37" s="888">
        <f t="shared" si="47"/>
        <v>0</v>
      </c>
      <c r="AI37" s="888"/>
      <c r="AJ37" s="888">
        <f t="shared" si="60"/>
        <v>0.8</v>
      </c>
      <c r="AL37" s="447"/>
      <c r="AM37" s="888">
        <f t="shared" si="48"/>
        <v>0</v>
      </c>
    </row>
    <row r="38" spans="1:39" hidden="1">
      <c r="A38" s="441"/>
      <c r="B38" s="481"/>
      <c r="C38" s="481"/>
      <c r="D38" s="447"/>
      <c r="E38" s="447"/>
      <c r="F38" s="447"/>
      <c r="G38" s="770"/>
      <c r="H38" s="805"/>
      <c r="I38" s="888"/>
      <c r="J38" s="888"/>
      <c r="K38" s="447"/>
      <c r="L38" s="447"/>
      <c r="M38" s="447"/>
      <c r="N38" s="770"/>
      <c r="O38" s="447"/>
      <c r="P38" s="888">
        <f t="shared" si="41"/>
        <v>0</v>
      </c>
      <c r="R38" s="888">
        <f t="shared" si="58"/>
        <v>0.04</v>
      </c>
      <c r="T38" s="447"/>
      <c r="U38" s="447"/>
      <c r="V38" s="447"/>
      <c r="W38" s="447"/>
      <c r="X38" s="979"/>
      <c r="Y38" s="888">
        <f t="shared" si="44"/>
        <v>0</v>
      </c>
      <c r="Z38" s="888"/>
      <c r="AA38" s="888">
        <f t="shared" si="59"/>
        <v>0.15</v>
      </c>
      <c r="AC38" s="447"/>
      <c r="AD38" s="447"/>
      <c r="AE38" s="447"/>
      <c r="AF38" s="770"/>
      <c r="AG38" s="979"/>
      <c r="AH38" s="888">
        <f t="shared" si="47"/>
        <v>0</v>
      </c>
      <c r="AI38" s="888"/>
      <c r="AJ38" s="888">
        <f t="shared" si="60"/>
        <v>0.8</v>
      </c>
      <c r="AL38" s="447"/>
      <c r="AM38" s="888">
        <f t="shared" si="48"/>
        <v>0</v>
      </c>
    </row>
    <row r="39" spans="1:39" hidden="1">
      <c r="A39" s="441"/>
      <c r="B39" s="481"/>
      <c r="C39" s="481"/>
      <c r="D39" s="447"/>
      <c r="E39" s="447"/>
      <c r="F39" s="447"/>
      <c r="G39" s="770"/>
      <c r="H39" s="805"/>
      <c r="I39" s="888"/>
      <c r="J39" s="888"/>
      <c r="K39" s="447"/>
      <c r="L39" s="447"/>
      <c r="M39" s="447"/>
      <c r="N39" s="770"/>
      <c r="O39" s="447"/>
      <c r="P39" s="888">
        <f t="shared" si="41"/>
        <v>0</v>
      </c>
      <c r="R39" s="888">
        <f t="shared" si="58"/>
        <v>0.04</v>
      </c>
      <c r="T39" s="447"/>
      <c r="U39" s="447"/>
      <c r="V39" s="447"/>
      <c r="W39" s="447"/>
      <c r="X39" s="979"/>
      <c r="Y39" s="888">
        <f t="shared" si="44"/>
        <v>0</v>
      </c>
      <c r="Z39" s="888"/>
      <c r="AA39" s="888">
        <f t="shared" si="59"/>
        <v>0.15</v>
      </c>
      <c r="AC39" s="447"/>
      <c r="AD39" s="447"/>
      <c r="AE39" s="447"/>
      <c r="AF39" s="770"/>
      <c r="AG39" s="979"/>
      <c r="AH39" s="888">
        <f t="shared" si="47"/>
        <v>0</v>
      </c>
      <c r="AI39" s="888"/>
      <c r="AJ39" s="888">
        <f t="shared" si="60"/>
        <v>0.8</v>
      </c>
      <c r="AL39" s="447"/>
      <c r="AM39" s="888">
        <f t="shared" si="48"/>
        <v>0</v>
      </c>
    </row>
    <row r="40" spans="1:39" ht="14" thickBot="1">
      <c r="A40" s="473" t="s">
        <v>55</v>
      </c>
      <c r="B40" s="482"/>
      <c r="C40" s="482"/>
      <c r="D40" s="658">
        <f>SUM(D29:D39)</f>
        <v>98624.333333333328</v>
      </c>
      <c r="E40" s="658">
        <f t="shared" ref="E40:H40" si="61">SUM(E29:E39)</f>
        <v>184748.29166666666</v>
      </c>
      <c r="F40" s="658">
        <f t="shared" si="61"/>
        <v>248939.08333333334</v>
      </c>
      <c r="G40" s="771">
        <f t="shared" si="61"/>
        <v>372381.79166666669</v>
      </c>
      <c r="H40" s="659">
        <f t="shared" si="61"/>
        <v>904693.5</v>
      </c>
      <c r="I40" s="888"/>
      <c r="J40" s="888"/>
      <c r="K40" s="658">
        <f>SUM(K29:K39)</f>
        <v>536633.125</v>
      </c>
      <c r="L40" s="658">
        <f t="shared" ref="L40:O40" si="62">SUM(L29:L39)</f>
        <v>663457.8125</v>
      </c>
      <c r="M40" s="658">
        <f t="shared" si="62"/>
        <v>925544.6875</v>
      </c>
      <c r="N40" s="771">
        <f t="shared" si="62"/>
        <v>1038813.125</v>
      </c>
      <c r="O40" s="658">
        <f t="shared" si="62"/>
        <v>3164448.75</v>
      </c>
      <c r="P40" s="888">
        <f t="shared" si="41"/>
        <v>2.4033787974683545</v>
      </c>
      <c r="R40" s="888"/>
      <c r="T40" s="658">
        <f>SUM(T29:T39)</f>
        <v>1098663.140625</v>
      </c>
      <c r="U40" s="658">
        <f t="shared" ref="U40:X40" si="63">SUM(U29:U39)</f>
        <v>1162040.8062187501</v>
      </c>
      <c r="V40" s="658">
        <f t="shared" si="63"/>
        <v>1229157.9842503127</v>
      </c>
      <c r="W40" s="658">
        <f t="shared" si="63"/>
        <v>1300239.4602772221</v>
      </c>
      <c r="X40" s="659">
        <f t="shared" si="63"/>
        <v>4790101.3913712846</v>
      </c>
      <c r="Y40" s="888">
        <f t="shared" si="44"/>
        <v>0.64862578082211031</v>
      </c>
      <c r="Z40" s="888"/>
      <c r="AA40" s="888"/>
      <c r="AC40" s="658">
        <f>SUM(AC29:AC39)</f>
        <v>1573721.5307007164</v>
      </c>
      <c r="AD40" s="658">
        <f t="shared" ref="AD40:AG40" si="64">SUM(AD29:AD39)</f>
        <v>1906021.0022695099</v>
      </c>
      <c r="AE40" s="658">
        <f t="shared" si="64"/>
        <v>2310015.1012231824</v>
      </c>
      <c r="AF40" s="771">
        <f t="shared" si="64"/>
        <v>2801440.5689725708</v>
      </c>
      <c r="AG40" s="659">
        <f t="shared" si="64"/>
        <v>8591198.2031659782</v>
      </c>
      <c r="AH40" s="888">
        <f t="shared" si="47"/>
        <v>0.49717582194247562</v>
      </c>
      <c r="AI40" s="888"/>
      <c r="AJ40" s="888"/>
      <c r="AL40" s="658">
        <f t="shared" ref="AL40" si="65">SUM(AL29:AL39)</f>
        <v>15464156.765698763</v>
      </c>
      <c r="AM40" s="888">
        <f t="shared" si="48"/>
        <v>0.47606922900282495</v>
      </c>
    </row>
    <row r="41" spans="1:39" ht="8" customHeight="1">
      <c r="A41" s="451"/>
      <c r="B41" s="493"/>
      <c r="C41" s="493"/>
      <c r="D41" s="495"/>
      <c r="E41" s="495"/>
      <c r="F41" s="495"/>
      <c r="G41" s="772"/>
      <c r="H41" s="806"/>
      <c r="K41" s="495"/>
      <c r="L41" s="495"/>
      <c r="M41" s="495"/>
      <c r="N41" s="772"/>
      <c r="O41" s="495"/>
      <c r="R41" s="888"/>
      <c r="T41" s="495"/>
      <c r="U41" s="495"/>
      <c r="V41" s="495"/>
      <c r="W41" s="495"/>
      <c r="X41" s="494"/>
      <c r="AA41" s="888"/>
      <c r="AC41" s="495"/>
      <c r="AD41" s="495"/>
      <c r="AE41" s="495"/>
      <c r="AF41" s="772"/>
      <c r="AG41" s="494"/>
      <c r="AJ41" s="888"/>
      <c r="AL41" s="495"/>
    </row>
    <row r="42" spans="1:39" ht="14" thickBot="1">
      <c r="A42" s="497" t="s">
        <v>246</v>
      </c>
      <c r="B42" s="497"/>
      <c r="C42" s="497"/>
      <c r="D42" s="666">
        <f>D15-D23-D40</f>
        <v>-98624.333333333328</v>
      </c>
      <c r="E42" s="666">
        <f>E15-E23-E40</f>
        <v>-161248.29166666666</v>
      </c>
      <c r="F42" s="666">
        <f>F15-F23-F40</f>
        <v>-234255.75</v>
      </c>
      <c r="G42" s="773">
        <f>G15-G23-G40</f>
        <v>-357773.45833333337</v>
      </c>
      <c r="H42" s="665">
        <f>H15-H23-H40</f>
        <v>-851901.83333333337</v>
      </c>
      <c r="I42" s="888"/>
      <c r="J42" s="888"/>
      <c r="K42" s="666">
        <f>K15-K23-K40</f>
        <v>-515761.875</v>
      </c>
      <c r="L42" s="739">
        <f>L15-L23-L40</f>
        <v>-632797.8125</v>
      </c>
      <c r="M42" s="739">
        <f>M15-M23-M40</f>
        <v>-852669.0625</v>
      </c>
      <c r="N42" s="886">
        <f>N15-N23-N40</f>
        <v>-506600.625</v>
      </c>
      <c r="O42" s="739">
        <f>O15-O23-O40</f>
        <v>-2507829.375</v>
      </c>
      <c r="P42" s="890"/>
      <c r="R42" s="888"/>
      <c r="T42" s="666">
        <f>T15-T23-T40</f>
        <v>-629663.140625</v>
      </c>
      <c r="U42" s="739">
        <f>U15-U23-U40</f>
        <v>-220957.4728854167</v>
      </c>
      <c r="V42" s="739">
        <f>V15-V23-V40</f>
        <v>114842.01574968733</v>
      </c>
      <c r="W42" s="739">
        <f>W15-W23-W40</f>
        <v>536677.20638944465</v>
      </c>
      <c r="X42" s="980">
        <f>X15-X23-X40</f>
        <v>-199101.39137128461</v>
      </c>
      <c r="Y42" s="890"/>
      <c r="Z42" s="890"/>
      <c r="AA42" s="888"/>
      <c r="AC42" s="666">
        <f>AC15-AC23-AC40</f>
        <v>655492.63596595055</v>
      </c>
      <c r="AD42" s="739">
        <f>AD15-AD23-AD40</f>
        <v>637609.83106382354</v>
      </c>
      <c r="AE42" s="739">
        <f>AE15-AE23-AE40</f>
        <v>579474.06544348458</v>
      </c>
      <c r="AF42" s="886">
        <f>AF15-AF23-AF40</f>
        <v>402465.26436076267</v>
      </c>
      <c r="AG42" s="980">
        <f>AG15-AG23-AG40</f>
        <v>2275041.7968340218</v>
      </c>
      <c r="AH42" s="890"/>
      <c r="AI42" s="890"/>
      <c r="AJ42" s="888"/>
      <c r="AL42" s="739">
        <f>AL15-AL23-AL40</f>
        <v>4962236.4009679053</v>
      </c>
    </row>
    <row r="43" spans="1:39" ht="14" outlineLevel="1" thickTop="1">
      <c r="A43" s="451"/>
      <c r="B43" s="688"/>
      <c r="C43" s="688"/>
      <c r="D43" s="689"/>
      <c r="E43" s="689"/>
      <c r="F43" s="689"/>
      <c r="G43" s="774"/>
      <c r="H43" s="807"/>
      <c r="K43" s="689"/>
      <c r="L43" s="791"/>
      <c r="M43" s="791"/>
      <c r="N43" s="792"/>
      <c r="O43" s="1048"/>
      <c r="P43" s="1049"/>
      <c r="Q43" s="1057"/>
      <c r="R43" s="1058"/>
      <c r="S43" s="1057"/>
      <c r="T43" s="1048"/>
      <c r="U43" s="1048"/>
      <c r="V43" s="1048"/>
      <c r="W43" s="1048"/>
      <c r="X43" s="1050"/>
      <c r="AA43" s="888"/>
      <c r="AC43" s="689"/>
      <c r="AD43" s="791"/>
      <c r="AE43" s="791"/>
      <c r="AF43" s="792"/>
      <c r="AG43" s="981"/>
      <c r="AJ43" s="888"/>
      <c r="AL43" s="791"/>
    </row>
    <row r="44" spans="1:39" outlineLevel="1">
      <c r="A44" s="451" t="s">
        <v>250</v>
      </c>
      <c r="B44" s="451"/>
      <c r="C44" s="451"/>
      <c r="D44" s="786">
        <f>IFERROR(+D42/D15,0)</f>
        <v>0</v>
      </c>
      <c r="E44" s="786">
        <f t="shared" ref="E44:H44" si="66">IFERROR(+E42/E15,0)</f>
        <v>-4.0312072916666661</v>
      </c>
      <c r="F44" s="786">
        <f t="shared" si="66"/>
        <v>-5.0197660714285712</v>
      </c>
      <c r="G44" s="786">
        <f t="shared" si="66"/>
        <v>-6.3136492647058828</v>
      </c>
      <c r="H44" s="1044">
        <f t="shared" si="66"/>
        <v>-5.9435011627906977</v>
      </c>
      <c r="K44" s="786">
        <f>IFERROR(+K42/K15,0)</f>
        <v>-7.368026785714286</v>
      </c>
      <c r="L44" s="786">
        <f t="shared" ref="L44:O44" si="67">IFERROR(+L42/L15,0)</f>
        <v>-5.5025896739130431</v>
      </c>
      <c r="M44" s="786">
        <f t="shared" si="67"/>
        <v>-4.5274463495575228</v>
      </c>
      <c r="N44" s="786">
        <f t="shared" si="67"/>
        <v>-0.53703246466431098</v>
      </c>
      <c r="O44" s="1044">
        <f t="shared" si="67"/>
        <v>-1.9046805379746834</v>
      </c>
      <c r="R44" s="888"/>
      <c r="T44" s="786">
        <f>IFERROR(+T42/T15,0)</f>
        <v>-0.91921626368613141</v>
      </c>
      <c r="U44" s="786">
        <f t="shared" ref="U44:X44" si="68">IFERROR(+U42/U15,0)</f>
        <v>-0.1407372438760616</v>
      </c>
      <c r="V44" s="786">
        <f t="shared" si="68"/>
        <v>5.2559274942648664E-2</v>
      </c>
      <c r="W44" s="786">
        <f t="shared" si="68"/>
        <v>0.18223334682154319</v>
      </c>
      <c r="X44" s="1044">
        <f t="shared" si="68"/>
        <v>-2.6960242568894326E-2</v>
      </c>
      <c r="AA44" s="1034"/>
      <c r="AC44" s="786">
        <f>+AC42/AC15</f>
        <v>0.18490624427812427</v>
      </c>
      <c r="AD44" s="786">
        <f>+AD42/AD15</f>
        <v>0.15762913005286119</v>
      </c>
      <c r="AE44" s="786">
        <f>+AE42/AE15</f>
        <v>0.12610969868193353</v>
      </c>
      <c r="AF44" s="787">
        <f>+AF42/AF15</f>
        <v>7.8992201052161468E-2</v>
      </c>
      <c r="AG44" s="808">
        <f>+AG42/AG15</f>
        <v>0.13165751139085774</v>
      </c>
      <c r="AJ44" s="1034"/>
      <c r="AL44" s="786">
        <f>+AL42/AL15</f>
        <v>0.15276410433050844</v>
      </c>
    </row>
    <row r="45" spans="1:39">
      <c r="A45" s="441"/>
      <c r="B45" s="499"/>
      <c r="C45" s="499"/>
      <c r="D45" s="756"/>
      <c r="E45" s="756"/>
      <c r="F45" s="756"/>
      <c r="G45" s="775"/>
      <c r="H45" s="809"/>
      <c r="K45" s="756"/>
      <c r="L45" s="756"/>
      <c r="M45" s="756"/>
      <c r="N45" s="775"/>
      <c r="O45" s="756"/>
      <c r="R45" s="888"/>
      <c r="T45" s="756"/>
      <c r="U45" s="756"/>
      <c r="V45" s="756"/>
      <c r="W45" s="756"/>
      <c r="X45" s="985"/>
      <c r="AA45" s="984"/>
      <c r="AC45" s="756"/>
      <c r="AD45" s="756"/>
      <c r="AE45" s="756"/>
      <c r="AF45" s="775"/>
      <c r="AG45" s="982"/>
      <c r="AJ45" s="984"/>
      <c r="AL45" s="756"/>
    </row>
    <row r="46" spans="1:39" outlineLevel="1">
      <c r="A46" s="445" t="s">
        <v>251</v>
      </c>
      <c r="B46" s="445"/>
      <c r="C46" s="445"/>
      <c r="D46" s="524"/>
      <c r="E46" s="524"/>
      <c r="F46" s="756"/>
      <c r="G46" s="775"/>
      <c r="H46" s="809"/>
      <c r="K46" s="524"/>
      <c r="L46" s="524"/>
      <c r="M46" s="756"/>
      <c r="N46" s="775"/>
      <c r="O46" s="756"/>
      <c r="R46" s="984"/>
      <c r="T46" s="524"/>
      <c r="U46" s="524"/>
      <c r="V46" s="756"/>
      <c r="W46" s="756"/>
      <c r="X46" s="982"/>
      <c r="AA46" s="984"/>
      <c r="AC46" s="524"/>
      <c r="AD46" s="524"/>
      <c r="AE46" s="756"/>
      <c r="AF46" s="775"/>
      <c r="AG46" s="982"/>
      <c r="AJ46" s="984"/>
      <c r="AL46" s="756"/>
    </row>
    <row r="47" spans="1:39" outlineLevel="1">
      <c r="A47" s="441"/>
      <c r="B47" s="441" t="s">
        <v>252</v>
      </c>
      <c r="C47" s="441"/>
      <c r="D47" s="649">
        <f>SUM('Stmts Monthly'!F47:H47)</f>
        <v>-375</v>
      </c>
      <c r="E47" s="649">
        <f>SUM('Stmts Monthly'!I47:K47)</f>
        <v>-2513.8888888888887</v>
      </c>
      <c r="F47" s="649">
        <f>SUM('Stmts Monthly'!L47:N47)</f>
        <v>-3902.7777777777774</v>
      </c>
      <c r="G47" s="649">
        <f>SUM('Stmts Monthly'!O47:Q47)</f>
        <v>-5770.8333333333339</v>
      </c>
      <c r="H47" s="810">
        <f t="shared" ref="H47:H50" si="69">SUM(D47:G47)</f>
        <v>-12562.5</v>
      </c>
      <c r="K47" s="649">
        <f>SUM('Stmts Monthly'!V47:X47)</f>
        <v>-6812.5000000000009</v>
      </c>
      <c r="L47" s="649">
        <f>SUM('Stmts Monthly'!Y47:AA47)</f>
        <v>-10812.500000000002</v>
      </c>
      <c r="M47" s="649">
        <f>SUM('Stmts Monthly'!AB47:AD47)</f>
        <v>-12083.333333333336</v>
      </c>
      <c r="N47" s="764">
        <f>SUM('Stmts Monthly'!AE47:AG47)</f>
        <v>-12687.500000000004</v>
      </c>
      <c r="O47" s="649">
        <f t="shared" ref="O47:O50" si="70">SUM(K47:N47)</f>
        <v>-42395.833333333343</v>
      </c>
      <c r="R47" s="984"/>
      <c r="T47" s="649">
        <f>+T75-N75</f>
        <v>-17041.666666666657</v>
      </c>
      <c r="U47" s="649">
        <f>+U75-T75</f>
        <v>-15500</v>
      </c>
      <c r="V47" s="649">
        <f t="shared" ref="V47:W47" si="71">+V75-U75</f>
        <v>-16500</v>
      </c>
      <c r="W47" s="649">
        <f t="shared" si="71"/>
        <v>-17900</v>
      </c>
      <c r="X47" s="722">
        <f t="shared" ref="X47:X50" si="72">SUM(T47:W47)</f>
        <v>-66941.666666666657</v>
      </c>
      <c r="AA47" s="984"/>
      <c r="AC47" s="649">
        <f>+AC75-W75</f>
        <v>-23700</v>
      </c>
      <c r="AD47" s="649">
        <f>+AD75-AC75</f>
        <v>-19600</v>
      </c>
      <c r="AE47" s="649">
        <f t="shared" ref="AE47:AF47" si="73">+AE75-AD75</f>
        <v>-20800</v>
      </c>
      <c r="AF47" s="649">
        <f t="shared" si="73"/>
        <v>-24800</v>
      </c>
      <c r="AG47" s="722">
        <f t="shared" ref="AG47:AG50" si="74">SUM(AC47:AF47)</f>
        <v>-88900</v>
      </c>
      <c r="AJ47" s="984"/>
      <c r="AL47" s="649">
        <f>+AL75-AF75</f>
        <v>-349200</v>
      </c>
    </row>
    <row r="48" spans="1:39" outlineLevel="1">
      <c r="A48" s="441"/>
      <c r="B48" s="441" t="s">
        <v>253</v>
      </c>
      <c r="C48" s="441"/>
      <c r="D48" s="649">
        <f>SUM('Stmts Monthly'!F48:H48)</f>
        <v>0</v>
      </c>
      <c r="E48" s="649">
        <f>SUM('Stmts Monthly'!I48:K48)</f>
        <v>0</v>
      </c>
      <c r="F48" s="649">
        <f>SUM('Stmts Monthly'!L48:N48)</f>
        <v>0</v>
      </c>
      <c r="G48" s="649">
        <f>SUM('Stmts Monthly'!O48:Q48)</f>
        <v>0</v>
      </c>
      <c r="H48" s="810">
        <f t="shared" si="69"/>
        <v>0</v>
      </c>
      <c r="K48" s="649">
        <f>SUM('Stmts Monthly'!V48:X48)</f>
        <v>0</v>
      </c>
      <c r="L48" s="649">
        <f>SUM('Stmts Monthly'!Y48:AA48)</f>
        <v>0</v>
      </c>
      <c r="M48" s="649">
        <f>SUM('Stmts Monthly'!AB48:AD48)</f>
        <v>0</v>
      </c>
      <c r="N48" s="764">
        <f>SUM('Stmts Monthly'!AE48:AG48)</f>
        <v>0</v>
      </c>
      <c r="O48" s="649">
        <f t="shared" si="70"/>
        <v>0</v>
      </c>
      <c r="R48" s="984"/>
      <c r="T48" s="649"/>
      <c r="U48" s="649"/>
      <c r="V48" s="649"/>
      <c r="W48" s="649"/>
      <c r="X48" s="722">
        <f t="shared" si="72"/>
        <v>0</v>
      </c>
      <c r="AA48" s="984"/>
      <c r="AC48" s="649"/>
      <c r="AD48" s="649"/>
      <c r="AE48" s="649"/>
      <c r="AF48" s="649"/>
      <c r="AG48" s="722">
        <f t="shared" si="74"/>
        <v>0</v>
      </c>
      <c r="AJ48" s="984"/>
      <c r="AL48" s="649"/>
    </row>
    <row r="49" spans="1:40" outlineLevel="1">
      <c r="A49" s="441"/>
      <c r="B49" s="441" t="s">
        <v>638</v>
      </c>
      <c r="C49" s="441"/>
      <c r="D49" s="649">
        <f>SUM('Stmts Monthly'!F49:H49)</f>
        <v>0</v>
      </c>
      <c r="E49" s="649">
        <f>SUM('Stmts Monthly'!I49:K49)</f>
        <v>0</v>
      </c>
      <c r="F49" s="649">
        <f>SUM('Stmts Monthly'!L49:N49)</f>
        <v>0</v>
      </c>
      <c r="G49" s="649">
        <f>SUM('Stmts Monthly'!O49:Q49)</f>
        <v>0</v>
      </c>
      <c r="H49" s="810">
        <f t="shared" si="69"/>
        <v>0</v>
      </c>
      <c r="K49" s="649">
        <f>SUM('Stmts Monthly'!V49:X49)</f>
        <v>0</v>
      </c>
      <c r="L49" s="649">
        <f>SUM('Stmts Monthly'!Y49:AA49)</f>
        <v>0</v>
      </c>
      <c r="M49" s="649">
        <f>SUM('Stmts Monthly'!AB49:AD49)</f>
        <v>0</v>
      </c>
      <c r="N49" s="764">
        <f>SUM('Stmts Monthly'!AE49:AG49)</f>
        <v>0</v>
      </c>
      <c r="O49" s="649">
        <f t="shared" si="70"/>
        <v>0</v>
      </c>
      <c r="R49" s="984"/>
      <c r="T49" s="649">
        <v>0</v>
      </c>
      <c r="U49" s="649">
        <v>0</v>
      </c>
      <c r="V49" s="649">
        <v>0</v>
      </c>
      <c r="W49" s="649">
        <v>0</v>
      </c>
      <c r="X49" s="722">
        <f t="shared" si="72"/>
        <v>0</v>
      </c>
      <c r="AA49" s="984"/>
      <c r="AC49" s="649">
        <v>0</v>
      </c>
      <c r="AD49" s="649">
        <v>0</v>
      </c>
      <c r="AE49" s="649">
        <v>0</v>
      </c>
      <c r="AF49" s="649">
        <v>0</v>
      </c>
      <c r="AG49" s="722">
        <f t="shared" si="74"/>
        <v>0</v>
      </c>
      <c r="AJ49" s="984"/>
      <c r="AL49" s="649">
        <v>0</v>
      </c>
    </row>
    <row r="50" spans="1:40" outlineLevel="1">
      <c r="A50" s="441"/>
      <c r="B50" s="441" t="s">
        <v>254</v>
      </c>
      <c r="C50" s="441"/>
      <c r="D50" s="649">
        <f>SUM('Stmts Monthly'!F50:H50)</f>
        <v>0</v>
      </c>
      <c r="E50" s="649">
        <f>SUM('Stmts Monthly'!I50:K50)</f>
        <v>0</v>
      </c>
      <c r="F50" s="649">
        <f>SUM('Stmts Monthly'!L50:N50)</f>
        <v>0</v>
      </c>
      <c r="G50" s="649">
        <f>SUM('Stmts Monthly'!O50:Q50)</f>
        <v>0</v>
      </c>
      <c r="H50" s="810">
        <f t="shared" si="69"/>
        <v>0</v>
      </c>
      <c r="K50" s="649">
        <f>SUM('Stmts Monthly'!V50:X50)</f>
        <v>0</v>
      </c>
      <c r="L50" s="649">
        <f>SUM('Stmts Monthly'!Y50:AA50)</f>
        <v>0</v>
      </c>
      <c r="M50" s="649">
        <f>SUM('Stmts Monthly'!AB50:AD50)</f>
        <v>0</v>
      </c>
      <c r="N50" s="764">
        <f>SUM('Stmts Monthly'!AE50:AG50)</f>
        <v>0</v>
      </c>
      <c r="O50" s="649">
        <f t="shared" si="70"/>
        <v>0</v>
      </c>
      <c r="R50" s="984"/>
      <c r="T50" s="649"/>
      <c r="U50" s="649"/>
      <c r="V50" s="649"/>
      <c r="W50" s="649"/>
      <c r="X50" s="722">
        <f t="shared" si="72"/>
        <v>0</v>
      </c>
      <c r="AA50" s="984"/>
      <c r="AC50" s="649"/>
      <c r="AD50" s="649"/>
      <c r="AE50" s="649"/>
      <c r="AF50" s="764"/>
      <c r="AG50" s="722">
        <f t="shared" si="74"/>
        <v>0</v>
      </c>
      <c r="AJ50" s="984"/>
      <c r="AL50" s="649"/>
    </row>
    <row r="51" spans="1:40" outlineLevel="1">
      <c r="A51" s="441"/>
      <c r="B51" s="441"/>
      <c r="C51" s="441"/>
      <c r="D51" s="758"/>
      <c r="E51" s="758"/>
      <c r="F51" s="758"/>
      <c r="G51" s="777"/>
      <c r="H51" s="811"/>
      <c r="K51" s="758"/>
      <c r="L51" s="758"/>
      <c r="M51" s="758"/>
      <c r="N51" s="777"/>
      <c r="O51" s="758"/>
      <c r="R51" s="984"/>
      <c r="T51" s="758"/>
      <c r="U51" s="758"/>
      <c r="V51" s="758"/>
      <c r="W51" s="758"/>
      <c r="X51" s="983"/>
      <c r="AA51" s="984"/>
      <c r="AC51" s="758"/>
      <c r="AD51" s="758"/>
      <c r="AE51" s="758"/>
      <c r="AF51" s="777"/>
      <c r="AG51" s="983"/>
      <c r="AJ51" s="984"/>
      <c r="AL51" s="758"/>
    </row>
    <row r="52" spans="1:40">
      <c r="A52" s="445"/>
      <c r="B52" s="445" t="s">
        <v>631</v>
      </c>
      <c r="C52" s="445"/>
      <c r="D52" s="695">
        <f>ROUND(SUM(D47:D50),5)</f>
        <v>-375</v>
      </c>
      <c r="E52" s="695">
        <f>ROUND(SUM(E47:E50),5)</f>
        <v>-2513.8888900000002</v>
      </c>
      <c r="F52" s="695">
        <f t="shared" ref="F52:H52" si="75">ROUND(SUM(F47:F50),5)</f>
        <v>-3902.7777799999999</v>
      </c>
      <c r="G52" s="778">
        <f t="shared" si="75"/>
        <v>-5770.8333300000004</v>
      </c>
      <c r="H52" s="812">
        <f t="shared" si="75"/>
        <v>-12562.5</v>
      </c>
      <c r="K52" s="695">
        <f>ROUND(SUM(K47:K50),5)</f>
        <v>-6812.5</v>
      </c>
      <c r="L52" s="695">
        <f>ROUND(SUM(L47:L50),5)</f>
        <v>-10812.5</v>
      </c>
      <c r="M52" s="695">
        <f t="shared" ref="M52:O52" si="76">ROUND(SUM(M47:M50),5)</f>
        <v>-12083.333329999999</v>
      </c>
      <c r="N52" s="778">
        <f t="shared" si="76"/>
        <v>-12687.5</v>
      </c>
      <c r="O52" s="695">
        <f t="shared" si="76"/>
        <v>-42395.833330000001</v>
      </c>
      <c r="R52" s="984"/>
      <c r="T52" s="695">
        <f>ROUND(SUM(T47:T50),5)</f>
        <v>-17041.666669999999</v>
      </c>
      <c r="U52" s="695">
        <f>ROUND(SUM(U47:U50),5)</f>
        <v>-15500</v>
      </c>
      <c r="V52" s="695">
        <f t="shared" ref="V52:X52" si="77">ROUND(SUM(V47:V50),5)</f>
        <v>-16500</v>
      </c>
      <c r="W52" s="695">
        <f t="shared" si="77"/>
        <v>-17900</v>
      </c>
      <c r="X52" s="694">
        <f t="shared" si="77"/>
        <v>-66941.666670000006</v>
      </c>
      <c r="AA52" s="984"/>
      <c r="AC52" s="695">
        <f>ROUND(SUM(AC47:AC50),5)</f>
        <v>-23700</v>
      </c>
      <c r="AD52" s="695">
        <f>ROUND(SUM(AD47:AD50),5)</f>
        <v>-19600</v>
      </c>
      <c r="AE52" s="695">
        <f t="shared" ref="AE52:AG52" si="78">ROUND(SUM(AE47:AE50),5)</f>
        <v>-20800</v>
      </c>
      <c r="AF52" s="778">
        <f t="shared" si="78"/>
        <v>-24800</v>
      </c>
      <c r="AG52" s="694">
        <f t="shared" si="78"/>
        <v>-88900</v>
      </c>
      <c r="AJ52" s="984"/>
      <c r="AL52" s="695">
        <f t="shared" ref="AL52" si="79">ROUND(SUM(AL47:AL50),5)</f>
        <v>-349200</v>
      </c>
    </row>
    <row r="53" spans="1:40" ht="9" customHeight="1">
      <c r="A53" s="441"/>
      <c r="B53" s="441"/>
      <c r="C53" s="441"/>
      <c r="D53" s="672"/>
      <c r="E53" s="672"/>
      <c r="F53" s="672"/>
      <c r="G53" s="779"/>
      <c r="H53" s="673"/>
      <c r="K53" s="672"/>
      <c r="L53" s="672"/>
      <c r="M53" s="672"/>
      <c r="N53" s="779"/>
      <c r="O53" s="672"/>
      <c r="T53" s="672"/>
      <c r="U53" s="672"/>
      <c r="V53" s="672"/>
      <c r="W53" s="672"/>
      <c r="X53" s="671"/>
      <c r="AC53" s="672"/>
      <c r="AD53" s="672"/>
      <c r="AE53" s="672"/>
      <c r="AF53" s="779"/>
      <c r="AG53" s="671"/>
      <c r="AL53" s="672"/>
    </row>
    <row r="54" spans="1:40" outlineLevel="1">
      <c r="A54" s="445"/>
      <c r="B54" s="445" t="s">
        <v>255</v>
      </c>
      <c r="C54" s="445"/>
      <c r="D54" s="674">
        <f>ROUND(D42+D52,5)</f>
        <v>-98999.333329999994</v>
      </c>
      <c r="E54" s="674">
        <f>ROUND(E42+E52,5)</f>
        <v>-163762.18056000001</v>
      </c>
      <c r="F54" s="674">
        <f>ROUND(F42+F52,5)</f>
        <v>-238158.52778</v>
      </c>
      <c r="G54" s="780">
        <f>ROUND(G42+G52,5)</f>
        <v>-363544.29165999999</v>
      </c>
      <c r="H54" s="673">
        <f>ROUND(H42+H52,5)</f>
        <v>-864464.33333000005</v>
      </c>
      <c r="K54" s="674">
        <f>ROUND(K42+K52,5)</f>
        <v>-522574.375</v>
      </c>
      <c r="L54" s="674">
        <f>ROUND(L42+L52,5)</f>
        <v>-643610.3125</v>
      </c>
      <c r="M54" s="674">
        <f>ROUND(M42+M52,5)</f>
        <v>-864752.39583000005</v>
      </c>
      <c r="N54" s="780">
        <f>ROUND(N42+N52,5)</f>
        <v>-519288.125</v>
      </c>
      <c r="O54" s="674">
        <f>ROUND(O42+O52,5)</f>
        <v>-2550225.2083299998</v>
      </c>
      <c r="T54" s="674">
        <f>ROUND(T42+T52,5)</f>
        <v>-646704.80729999999</v>
      </c>
      <c r="U54" s="674">
        <f>ROUND(U42+U52,5)</f>
        <v>-236457.47289</v>
      </c>
      <c r="V54" s="674">
        <f>ROUND(V42+V52,5)</f>
        <v>98342.015750000006</v>
      </c>
      <c r="W54" s="674">
        <f>ROUND(W42+W52,5)</f>
        <v>518777.20639000001</v>
      </c>
      <c r="X54" s="673">
        <f>ROUND(X42+X52,5)</f>
        <v>-266043.05803999997</v>
      </c>
      <c r="AC54" s="674">
        <f>ROUND(AC42+AC52,5)</f>
        <v>631792.63596999994</v>
      </c>
      <c r="AD54" s="674">
        <f>ROUND(AD42+AD52,5)</f>
        <v>618009.83106</v>
      </c>
      <c r="AE54" s="674">
        <f>ROUND(AE42+AE52,5)</f>
        <v>558674.06544000003</v>
      </c>
      <c r="AF54" s="780">
        <f>ROUND(AF42+AF52,5)</f>
        <v>377665.26435999997</v>
      </c>
      <c r="AG54" s="673">
        <f>ROUND(AG42+AG52,5)</f>
        <v>2186141.7968299999</v>
      </c>
      <c r="AL54" s="674">
        <f>ROUND(AL42+AL52,5)</f>
        <v>4613036.4009699998</v>
      </c>
    </row>
    <row r="55" spans="1:40" outlineLevel="1">
      <c r="A55" s="441"/>
      <c r="B55" s="441"/>
      <c r="C55" s="441"/>
      <c r="D55" s="692"/>
      <c r="E55" s="692"/>
      <c r="F55" s="692"/>
      <c r="G55" s="776"/>
      <c r="H55" s="810"/>
      <c r="K55" s="692"/>
      <c r="L55" s="692"/>
      <c r="M55" s="692"/>
      <c r="N55" s="776"/>
      <c r="O55" s="692"/>
      <c r="T55" s="692"/>
      <c r="U55" s="692"/>
      <c r="V55" s="692"/>
      <c r="W55" s="692"/>
      <c r="X55" s="691"/>
      <c r="AC55" s="692"/>
      <c r="AD55" s="692"/>
      <c r="AE55" s="692"/>
      <c r="AF55" s="776"/>
      <c r="AG55" s="691"/>
      <c r="AL55" s="692"/>
    </row>
    <row r="56" spans="1:40" outlineLevel="1">
      <c r="A56" s="441"/>
      <c r="B56" s="441" t="s">
        <v>632</v>
      </c>
      <c r="C56" s="441"/>
      <c r="D56" s="649"/>
      <c r="E56" s="649"/>
      <c r="F56" s="649"/>
      <c r="G56" s="649"/>
      <c r="H56" s="810">
        <f t="shared" ref="H56" si="80">SUM(D56:G56)</f>
        <v>0</v>
      </c>
      <c r="K56" s="649"/>
      <c r="L56" s="649"/>
      <c r="M56" s="649"/>
      <c r="N56" s="764"/>
      <c r="O56" s="649">
        <f t="shared" ref="O56" si="81">SUM(K56:N56)</f>
        <v>0</v>
      </c>
      <c r="T56" s="649"/>
      <c r="U56" s="649"/>
      <c r="V56" s="649"/>
      <c r="W56" s="649"/>
      <c r="X56" s="722">
        <f t="shared" ref="X56" si="82">SUM(T56:W56)</f>
        <v>0</v>
      </c>
      <c r="AC56" s="649"/>
      <c r="AD56" s="649"/>
      <c r="AE56" s="649"/>
      <c r="AF56" s="764"/>
      <c r="AG56" s="722">
        <f t="shared" ref="AG56" si="83">SUM(AC56:AF56)</f>
        <v>0</v>
      </c>
      <c r="AL56" s="649">
        <f>SUM('Stmts Monthly'!AU56:AW56)</f>
        <v>0</v>
      </c>
    </row>
    <row r="57" spans="1:40" outlineLevel="1">
      <c r="A57" s="441"/>
      <c r="B57" s="499"/>
      <c r="C57" s="499"/>
      <c r="D57" s="756"/>
      <c r="E57" s="756"/>
      <c r="F57" s="756"/>
      <c r="G57" s="775"/>
      <c r="H57" s="809"/>
      <c r="K57" s="756"/>
      <c r="L57" s="756"/>
      <c r="M57" s="756"/>
      <c r="N57" s="775"/>
      <c r="O57" s="756"/>
      <c r="T57" s="756"/>
      <c r="U57" s="756"/>
      <c r="V57" s="756"/>
      <c r="W57" s="756"/>
      <c r="X57" s="982"/>
      <c r="AC57" s="756"/>
      <c r="AD57" s="756"/>
      <c r="AE57" s="756"/>
      <c r="AF57" s="775"/>
      <c r="AG57" s="982"/>
      <c r="AL57" s="756"/>
    </row>
    <row r="58" spans="1:40" ht="14" thickBot="1">
      <c r="A58" s="502"/>
      <c r="B58" s="497" t="s">
        <v>257</v>
      </c>
      <c r="C58" s="497"/>
      <c r="D58" s="666">
        <f>ROUND(D54-D56,5)</f>
        <v>-98999.333329999994</v>
      </c>
      <c r="E58" s="666">
        <f>ROUND(E54-E56,5)</f>
        <v>-163762.18056000001</v>
      </c>
      <c r="F58" s="666">
        <f t="shared" ref="F58:H58" si="84">ROUND(F54-F56,5)</f>
        <v>-238158.52778</v>
      </c>
      <c r="G58" s="773">
        <f t="shared" si="84"/>
        <v>-363544.29165999999</v>
      </c>
      <c r="H58" s="665">
        <f t="shared" si="84"/>
        <v>-864464.33333000005</v>
      </c>
      <c r="I58" s="888"/>
      <c r="J58" s="888"/>
      <c r="K58" s="666">
        <f>ROUND(K54-K56,5)</f>
        <v>-522574.375</v>
      </c>
      <c r="L58" s="666">
        <f>ROUND(L54-L56,5)</f>
        <v>-643610.3125</v>
      </c>
      <c r="M58" s="666">
        <f t="shared" ref="M58:O58" si="85">ROUND(M54-M56,5)</f>
        <v>-864752.39583000005</v>
      </c>
      <c r="N58" s="773">
        <f t="shared" si="85"/>
        <v>-519288.125</v>
      </c>
      <c r="O58" s="666">
        <f t="shared" si="85"/>
        <v>-2550225.2083299998</v>
      </c>
      <c r="P58" s="890"/>
      <c r="T58" s="666">
        <f>ROUND(T54-T56,5)</f>
        <v>-646704.80729999999</v>
      </c>
      <c r="U58" s="666">
        <f>ROUND(U54-U56,5)</f>
        <v>-236457.47289</v>
      </c>
      <c r="V58" s="666">
        <f t="shared" ref="V58:X58" si="86">ROUND(V54-V56,5)</f>
        <v>98342.015750000006</v>
      </c>
      <c r="W58" s="666">
        <f t="shared" si="86"/>
        <v>518777.20639000001</v>
      </c>
      <c r="X58" s="665">
        <f t="shared" si="86"/>
        <v>-266043.05803999997</v>
      </c>
      <c r="Y58" s="890"/>
      <c r="Z58" s="890"/>
      <c r="AC58" s="666">
        <f>ROUND(AC54-AC56,5)</f>
        <v>631792.63596999994</v>
      </c>
      <c r="AD58" s="666">
        <f>ROUND(AD54-AD56,5)</f>
        <v>618009.83106</v>
      </c>
      <c r="AE58" s="666">
        <f t="shared" ref="AE58:AG58" si="87">ROUND(AE54-AE56,5)</f>
        <v>558674.06544000003</v>
      </c>
      <c r="AF58" s="773">
        <f t="shared" si="87"/>
        <v>377665.26435999997</v>
      </c>
      <c r="AG58" s="665">
        <f t="shared" si="87"/>
        <v>2186141.7968299999</v>
      </c>
      <c r="AH58" s="890"/>
      <c r="AI58" s="890"/>
      <c r="AL58" s="666">
        <f t="shared" ref="AL58" si="88">ROUND(AL54-AL56,5)</f>
        <v>4613036.4009699998</v>
      </c>
      <c r="AN58" s="1001"/>
    </row>
    <row r="59" spans="1:40" ht="14" thickTop="1">
      <c r="A59" s="441"/>
      <c r="B59" s="445"/>
      <c r="C59" s="445"/>
      <c r="D59" s="445"/>
      <c r="E59" s="445"/>
      <c r="F59" s="445"/>
      <c r="G59" s="445"/>
      <c r="H59" s="445"/>
      <c r="K59" s="445"/>
      <c r="L59" s="445"/>
      <c r="M59" s="445"/>
      <c r="N59" s="445"/>
      <c r="O59" s="445"/>
      <c r="T59" s="445"/>
      <c r="U59" s="445"/>
      <c r="V59" s="445"/>
      <c r="W59" s="445"/>
      <c r="X59" s="445"/>
      <c r="AC59" s="445"/>
      <c r="AD59" s="445"/>
      <c r="AE59" s="445"/>
      <c r="AF59" s="445"/>
      <c r="AG59" s="445"/>
      <c r="AL59" s="445"/>
    </row>
    <row r="60" spans="1:40">
      <c r="A60" s="445"/>
      <c r="B60" s="505" t="s">
        <v>258</v>
      </c>
      <c r="C60" s="505"/>
      <c r="D60" s="515">
        <f>+'Stmts Monthly'!H60</f>
        <v>3</v>
      </c>
      <c r="E60" s="515">
        <f>+'Stmts Monthly'!K60</f>
        <v>7</v>
      </c>
      <c r="F60" s="515">
        <f>+'Stmts Monthly'!N60</f>
        <v>11.5</v>
      </c>
      <c r="G60" s="515">
        <f>+'Stmts Monthly'!Q60</f>
        <v>16</v>
      </c>
      <c r="H60" s="515">
        <f>+'Stmts Monthly'!R60</f>
        <v>8.0416666666666661</v>
      </c>
      <c r="K60" s="515">
        <f>+'Stmts Monthly'!X60</f>
        <v>17.5</v>
      </c>
      <c r="L60" s="515">
        <f>+'Stmts Monthly'!AA60</f>
        <v>23.5</v>
      </c>
      <c r="M60" s="515">
        <f>+'Stmts Monthly'!AD60</f>
        <v>25</v>
      </c>
      <c r="N60" s="515">
        <f>+'Stmts Monthly'!AG60</f>
        <v>31.5</v>
      </c>
      <c r="O60" s="515">
        <f>+'Stmts Monthly'!AH60</f>
        <v>23.208333333333332</v>
      </c>
      <c r="S60" s="986" t="s">
        <v>636</v>
      </c>
      <c r="T60" s="515">
        <v>40</v>
      </c>
      <c r="U60" s="515">
        <v>45</v>
      </c>
      <c r="V60" s="515">
        <v>55</v>
      </c>
      <c r="W60" s="515">
        <v>60</v>
      </c>
      <c r="X60" s="1006">
        <f>SUM(T60:W60)/4</f>
        <v>50</v>
      </c>
      <c r="AC60" s="515">
        <v>70</v>
      </c>
      <c r="AD60" s="515">
        <v>80</v>
      </c>
      <c r="AE60" s="515">
        <v>90</v>
      </c>
      <c r="AF60" s="515">
        <v>100</v>
      </c>
      <c r="AG60" s="1006">
        <f>SUM(AC60:AF60)/4</f>
        <v>85</v>
      </c>
      <c r="AL60" s="515">
        <v>120</v>
      </c>
    </row>
    <row r="61" spans="1:40">
      <c r="AF61" s="1045"/>
    </row>
    <row r="62" spans="1:40" ht="14" thickBot="1">
      <c r="AL62" s="1045"/>
    </row>
    <row r="63" spans="1:40" ht="14" thickBot="1">
      <c r="A63" s="441"/>
      <c r="B63" s="457" t="s">
        <v>259</v>
      </c>
    </row>
    <row r="64" spans="1:40">
      <c r="A64" s="441"/>
      <c r="B64" s="441"/>
      <c r="D64" s="455"/>
      <c r="E64" s="455"/>
      <c r="F64" s="455"/>
      <c r="G64" s="455"/>
      <c r="H64" s="455" t="s">
        <v>502</v>
      </c>
      <c r="K64" s="455"/>
      <c r="L64" s="455"/>
      <c r="M64" s="455"/>
      <c r="N64" s="455"/>
      <c r="O64" s="455" t="s">
        <v>503</v>
      </c>
      <c r="T64" s="455"/>
      <c r="U64" s="455"/>
      <c r="V64" s="455"/>
      <c r="W64" s="455"/>
      <c r="X64" s="455" t="s">
        <v>503</v>
      </c>
      <c r="AC64" s="455"/>
      <c r="AD64" s="455"/>
      <c r="AE64" s="455"/>
      <c r="AF64" s="455"/>
      <c r="AG64" s="455" t="s">
        <v>503</v>
      </c>
      <c r="AL64" s="455" t="s">
        <v>503</v>
      </c>
    </row>
    <row r="65" spans="1:38">
      <c r="A65" s="441"/>
      <c r="B65" s="441"/>
      <c r="D65" s="520" t="str">
        <f>+D8</f>
        <v>Q1 20</v>
      </c>
      <c r="E65" s="520" t="str">
        <f>+E8</f>
        <v>Q2 20</v>
      </c>
      <c r="F65" s="520" t="str">
        <f>+F8</f>
        <v>Q3 20</v>
      </c>
      <c r="G65" s="520" t="str">
        <f>+G8</f>
        <v>Q4 20</v>
      </c>
      <c r="H65" s="464">
        <f>+H8</f>
        <v>2020</v>
      </c>
      <c r="K65" s="520" t="str">
        <f>+K8</f>
        <v>Q1 21</v>
      </c>
      <c r="L65" s="520" t="str">
        <f>+L8</f>
        <v>Q2 21</v>
      </c>
      <c r="M65" s="520" t="str">
        <f>+M8</f>
        <v>Q3 21</v>
      </c>
      <c r="N65" s="520" t="str">
        <f>+N8</f>
        <v>Q4 21</v>
      </c>
      <c r="O65" s="464">
        <f>+O8</f>
        <v>2021</v>
      </c>
      <c r="T65" s="520" t="str">
        <f>+T8</f>
        <v>Q1 22</v>
      </c>
      <c r="U65" s="520" t="str">
        <f>+U8</f>
        <v>Q2 22</v>
      </c>
      <c r="V65" s="520" t="str">
        <f>+V8</f>
        <v>Q3 22</v>
      </c>
      <c r="W65" s="520" t="str">
        <f>+W8</f>
        <v>Q4 22</v>
      </c>
      <c r="X65" s="464">
        <f>+X8</f>
        <v>2022</v>
      </c>
      <c r="AC65" s="520" t="str">
        <f>+AC8</f>
        <v>Q1 23</v>
      </c>
      <c r="AD65" s="520" t="str">
        <f>+AD8</f>
        <v>Q2 23</v>
      </c>
      <c r="AE65" s="520" t="str">
        <f>+AE8</f>
        <v>Q3 23</v>
      </c>
      <c r="AF65" s="520" t="str">
        <f>+AF8</f>
        <v>Q4 23</v>
      </c>
      <c r="AG65" s="464">
        <f>+AG8</f>
        <v>2023</v>
      </c>
      <c r="AL65" s="464">
        <f>+AL8</f>
        <v>2024</v>
      </c>
    </row>
    <row r="66" spans="1:38">
      <c r="A66" s="445" t="s">
        <v>260</v>
      </c>
      <c r="B66" s="441"/>
      <c r="D66" s="441"/>
      <c r="E66" s="441"/>
      <c r="F66" s="441"/>
      <c r="G66" s="441"/>
      <c r="H66" s="441"/>
      <c r="K66" s="441"/>
      <c r="L66" s="441"/>
      <c r="M66" s="441"/>
      <c r="N66" s="441"/>
      <c r="O66" s="441"/>
      <c r="T66" s="441"/>
      <c r="U66" s="441"/>
      <c r="V66" s="441"/>
      <c r="W66" s="441"/>
      <c r="X66" s="441"/>
      <c r="AC66" s="441"/>
      <c r="AD66" s="441"/>
      <c r="AE66" s="441"/>
      <c r="AF66" s="441"/>
      <c r="AG66" s="441"/>
      <c r="AL66" s="441"/>
    </row>
    <row r="67" spans="1:38">
      <c r="A67" s="441"/>
      <c r="B67" s="441" t="s">
        <v>261</v>
      </c>
      <c r="D67" s="472">
        <f>+'Stmts Monthly'!H67</f>
        <v>-89414.066663333331</v>
      </c>
      <c r="E67" s="472">
        <f>+'Stmts Monthly'!K67</f>
        <v>-247875.69166777778</v>
      </c>
      <c r="F67" s="472">
        <f>+'Stmts Monthly'!N67</f>
        <v>-541488.69166999985</v>
      </c>
      <c r="G67" s="472">
        <f>+'Stmts Monthly'!Q67</f>
        <v>-891272.15000666655</v>
      </c>
      <c r="H67" s="472">
        <f>+G67</f>
        <v>-891272.15000666655</v>
      </c>
      <c r="K67" s="472">
        <f>+'Stmts Monthly'!X67</f>
        <v>-1337844.9698083333</v>
      </c>
      <c r="L67" s="472">
        <f>+'Stmts Monthly'!AA67</f>
        <v>-2034734.2843916665</v>
      </c>
      <c r="M67" s="472">
        <f>+'Stmts Monthly'!AD67</f>
        <v>-2787085.8343983339</v>
      </c>
      <c r="N67" s="472">
        <f>+'Stmts Monthly'!AG67</f>
        <v>-3946105.7573050009</v>
      </c>
      <c r="O67" s="472">
        <f>+N67</f>
        <v>-3946105.7573050009</v>
      </c>
      <c r="T67" s="472">
        <f>+T151</f>
        <v>-3069394.3489800012</v>
      </c>
      <c r="U67" s="472">
        <f t="shared" ref="U67:W67" si="89">+U151</f>
        <v>-2435351.821870001</v>
      </c>
      <c r="V67" s="472">
        <f t="shared" si="89"/>
        <v>-1910509.8061200015</v>
      </c>
      <c r="W67" s="472">
        <f t="shared" si="89"/>
        <v>-1143832.5997300011</v>
      </c>
      <c r="X67" s="472">
        <f>+W67</f>
        <v>-1143832.5997300011</v>
      </c>
      <c r="AC67" s="472">
        <f>+AC151</f>
        <v>-3578339.9637600007</v>
      </c>
      <c r="AD67" s="472">
        <f t="shared" ref="AD67:AF67" si="90">+AD151</f>
        <v>-3004063.4660333348</v>
      </c>
      <c r="AE67" s="472">
        <f t="shared" si="90"/>
        <v>-2684033.8450377788</v>
      </c>
      <c r="AF67" s="472">
        <f t="shared" si="90"/>
        <v>-2251383.3954925942</v>
      </c>
      <c r="AG67" s="472">
        <f>+AF67</f>
        <v>-2251383.3954925942</v>
      </c>
      <c r="AL67" s="472">
        <f>+AL151</f>
        <v>2328445.5980699989</v>
      </c>
    </row>
    <row r="68" spans="1:38">
      <c r="A68" s="441"/>
      <c r="B68" s="441" t="s">
        <v>262</v>
      </c>
      <c r="D68" s="472">
        <f>+'Stmts Monthly'!H68</f>
        <v>0</v>
      </c>
      <c r="E68" s="472">
        <f>+'Stmts Monthly'!K68</f>
        <v>0</v>
      </c>
      <c r="F68" s="472">
        <f>+'Stmts Monthly'!N68</f>
        <v>70000</v>
      </c>
      <c r="G68" s="472">
        <f>+'Stmts Monthly'!Q68</f>
        <v>70000</v>
      </c>
      <c r="H68" s="472">
        <f t="shared" ref="H68:H69" si="91">+G68</f>
        <v>70000</v>
      </c>
      <c r="K68" s="472">
        <f>+'Stmts Monthly'!X68</f>
        <v>0</v>
      </c>
      <c r="L68" s="472">
        <f>+'Stmts Monthly'!AA68</f>
        <v>90000</v>
      </c>
      <c r="M68" s="472">
        <f>+'Stmts Monthly'!AD68</f>
        <v>220000</v>
      </c>
      <c r="N68" s="472">
        <f>+'Stmts Monthly'!AG68</f>
        <v>2110000</v>
      </c>
      <c r="O68" s="472">
        <f t="shared" ref="O68:O69" si="92">+N68</f>
        <v>2110000</v>
      </c>
      <c r="T68" s="472">
        <f>+Revenues!AK202</f>
        <v>260000</v>
      </c>
      <c r="U68" s="472">
        <f>+Revenues!AN202</f>
        <v>0</v>
      </c>
      <c r="V68" s="472">
        <f>+Revenues!AQ202</f>
        <v>0</v>
      </c>
      <c r="W68" s="472">
        <f>+Revenues!AT202</f>
        <v>0</v>
      </c>
      <c r="X68" s="472">
        <f t="shared" ref="X68:X69" si="93">+W68</f>
        <v>0</v>
      </c>
      <c r="AC68" s="657">
        <f>+W68+SUM(Revenues!AR199:AT200)-SUM(Revenues!AS199:AT200)-W68/3</f>
        <v>3175000</v>
      </c>
      <c r="AD68" s="472">
        <f>+AC68+AC1-AC68/3*2-AC1/3</f>
        <v>3458333.333333334</v>
      </c>
      <c r="AE68" s="472">
        <f t="shared" ref="AE68:AF68" si="94">+AD68+AD1-AD68/3*2-AD1/3</f>
        <v>3952777.777777778</v>
      </c>
      <c r="AF68" s="472">
        <f t="shared" si="94"/>
        <v>4517592.5925925933</v>
      </c>
      <c r="AG68" s="472">
        <f t="shared" ref="AG68:AG69" si="95">+AF68</f>
        <v>4517592.5925925933</v>
      </c>
      <c r="AL68" s="472">
        <v>4500000</v>
      </c>
    </row>
    <row r="69" spans="1:38">
      <c r="A69" s="441"/>
      <c r="B69" s="441" t="s">
        <v>263</v>
      </c>
      <c r="D69" s="472">
        <f>+'Stmts Monthly'!H69</f>
        <v>0</v>
      </c>
      <c r="E69" s="472">
        <f>+'Stmts Monthly'!K69</f>
        <v>0</v>
      </c>
      <c r="F69" s="472">
        <f>+'Stmts Monthly'!N69</f>
        <v>0</v>
      </c>
      <c r="G69" s="472">
        <f>+'Stmts Monthly'!Q69</f>
        <v>0</v>
      </c>
      <c r="H69" s="472">
        <f t="shared" si="91"/>
        <v>0</v>
      </c>
      <c r="K69" s="472">
        <f>+'Stmts Monthly'!X69</f>
        <v>0</v>
      </c>
      <c r="L69" s="472">
        <f>+'Stmts Monthly'!AA69</f>
        <v>0</v>
      </c>
      <c r="M69" s="472">
        <f>+'Stmts Monthly'!AD69</f>
        <v>0</v>
      </c>
      <c r="N69" s="472">
        <f>+'Stmts Monthly'!AG69</f>
        <v>0</v>
      </c>
      <c r="O69" s="472">
        <f t="shared" si="92"/>
        <v>0</v>
      </c>
      <c r="T69" s="472"/>
      <c r="U69" s="472"/>
      <c r="V69" s="472"/>
      <c r="W69" s="472"/>
      <c r="X69" s="472">
        <f t="shared" si="93"/>
        <v>0</v>
      </c>
      <c r="AC69" s="472"/>
      <c r="AD69" s="472"/>
      <c r="AE69" s="472"/>
      <c r="AF69" s="472"/>
      <c r="AG69" s="472">
        <f t="shared" si="95"/>
        <v>0</v>
      </c>
      <c r="AL69" s="472"/>
    </row>
    <row r="70" spans="1:38">
      <c r="A70" s="441"/>
      <c r="B70" s="441" t="s">
        <v>264</v>
      </c>
      <c r="D70" s="472">
        <f>+'Stmts Monthly'!H70</f>
        <v>0</v>
      </c>
      <c r="E70" s="472">
        <f>+'Stmts Monthly'!K70</f>
        <v>0</v>
      </c>
      <c r="F70" s="472">
        <f>+'Stmts Monthly'!N70</f>
        <v>0</v>
      </c>
      <c r="G70" s="472">
        <f>+'Stmts Monthly'!Q70</f>
        <v>0</v>
      </c>
      <c r="H70" s="472">
        <f>+G70</f>
        <v>0</v>
      </c>
      <c r="K70" s="472">
        <f>+'Stmts Monthly'!X70</f>
        <v>0</v>
      </c>
      <c r="L70" s="472">
        <f>+'Stmts Monthly'!AA70</f>
        <v>0</v>
      </c>
      <c r="M70" s="472">
        <f>+'Stmts Monthly'!AD70</f>
        <v>0</v>
      </c>
      <c r="N70" s="472">
        <f>+'Stmts Monthly'!AG70</f>
        <v>0</v>
      </c>
      <c r="O70" s="472">
        <f>+N70</f>
        <v>0</v>
      </c>
      <c r="T70" s="472"/>
      <c r="U70" s="472"/>
      <c r="V70" s="472"/>
      <c r="W70" s="472"/>
      <c r="X70" s="472">
        <f>+W70</f>
        <v>0</v>
      </c>
      <c r="AC70" s="472"/>
      <c r="AD70" s="472"/>
      <c r="AE70" s="472"/>
      <c r="AF70" s="472"/>
      <c r="AG70" s="472">
        <f>+AF70</f>
        <v>0</v>
      </c>
      <c r="AL70" s="472"/>
    </row>
    <row r="71" spans="1:38">
      <c r="A71" s="441"/>
      <c r="B71" s="441"/>
      <c r="D71" s="708"/>
      <c r="E71" s="708"/>
      <c r="F71" s="708"/>
      <c r="G71" s="708"/>
      <c r="H71" s="708"/>
      <c r="K71" s="708"/>
      <c r="L71" s="708"/>
      <c r="M71" s="708"/>
      <c r="N71" s="708"/>
      <c r="O71" s="708"/>
      <c r="T71" s="708"/>
      <c r="U71" s="708"/>
      <c r="V71" s="708"/>
      <c r="W71" s="708"/>
      <c r="X71" s="708"/>
      <c r="AC71" s="708"/>
      <c r="AD71" s="708"/>
      <c r="AE71" s="708"/>
      <c r="AF71" s="708"/>
      <c r="AG71" s="708"/>
      <c r="AL71" s="708"/>
    </row>
    <row r="72" spans="1:38">
      <c r="A72" s="441"/>
      <c r="B72" s="441" t="s">
        <v>265</v>
      </c>
      <c r="D72" s="571">
        <f t="shared" ref="D72:H72" si="96">SUM(D67:D70)</f>
        <v>-89414.066663333331</v>
      </c>
      <c r="E72" s="571">
        <f t="shared" si="96"/>
        <v>-247875.69166777778</v>
      </c>
      <c r="F72" s="571">
        <f t="shared" si="96"/>
        <v>-471488.69166999985</v>
      </c>
      <c r="G72" s="571">
        <f t="shared" si="96"/>
        <v>-821272.15000666655</v>
      </c>
      <c r="H72" s="571">
        <f t="shared" si="96"/>
        <v>-821272.15000666655</v>
      </c>
      <c r="K72" s="571">
        <f t="shared" ref="K72:O72" si="97">SUM(K67:K70)</f>
        <v>-1337844.9698083333</v>
      </c>
      <c r="L72" s="571">
        <f t="shared" si="97"/>
        <v>-1944734.2843916665</v>
      </c>
      <c r="M72" s="571">
        <f t="shared" si="97"/>
        <v>-2567085.8343983339</v>
      </c>
      <c r="N72" s="571">
        <f t="shared" si="97"/>
        <v>-1836105.7573050009</v>
      </c>
      <c r="O72" s="571">
        <f t="shared" si="97"/>
        <v>-1836105.7573050009</v>
      </c>
      <c r="T72" s="571">
        <f t="shared" ref="T72:X72" si="98">SUM(T67:T70)</f>
        <v>-2809394.3489800012</v>
      </c>
      <c r="U72" s="571">
        <f t="shared" si="98"/>
        <v>-2435351.821870001</v>
      </c>
      <c r="V72" s="571">
        <f t="shared" si="98"/>
        <v>-1910509.8061200015</v>
      </c>
      <c r="W72" s="571">
        <f t="shared" si="98"/>
        <v>-1143832.5997300011</v>
      </c>
      <c r="X72" s="571">
        <f t="shared" si="98"/>
        <v>-1143832.5997300011</v>
      </c>
      <c r="AC72" s="571">
        <f t="shared" ref="AC72:AG72" si="99">SUM(AC67:AC70)</f>
        <v>-403339.96376000065</v>
      </c>
      <c r="AD72" s="571">
        <f t="shared" si="99"/>
        <v>454269.86729999911</v>
      </c>
      <c r="AE72" s="571">
        <f t="shared" si="99"/>
        <v>1268743.9327399991</v>
      </c>
      <c r="AF72" s="571">
        <f t="shared" si="99"/>
        <v>2266209.1970999991</v>
      </c>
      <c r="AG72" s="571">
        <f t="shared" si="99"/>
        <v>2266209.1970999991</v>
      </c>
      <c r="AL72" s="571">
        <f t="shared" ref="AL72" si="100">SUM(AL67:AL70)</f>
        <v>6828445.5980699994</v>
      </c>
    </row>
    <row r="73" spans="1:38">
      <c r="A73" s="441"/>
      <c r="B73" s="441"/>
      <c r="D73" s="571"/>
      <c r="E73" s="571"/>
      <c r="F73" s="571"/>
      <c r="G73" s="571"/>
      <c r="H73" s="571"/>
      <c r="K73" s="571"/>
      <c r="L73" s="571"/>
      <c r="M73" s="571"/>
      <c r="N73" s="571"/>
      <c r="O73" s="571"/>
      <c r="T73" s="571"/>
      <c r="U73" s="571"/>
      <c r="V73" s="571"/>
      <c r="W73" s="571"/>
      <c r="X73" s="571"/>
      <c r="AC73" s="571"/>
      <c r="AD73" s="571"/>
      <c r="AE73" s="571"/>
      <c r="AF73" s="571"/>
      <c r="AG73" s="571"/>
      <c r="AL73" s="571"/>
    </row>
    <row r="74" spans="1:38">
      <c r="A74" s="441"/>
      <c r="B74" s="441" t="s">
        <v>266</v>
      </c>
      <c r="D74" s="472">
        <f>+'Stmts Monthly'!H74</f>
        <v>7500</v>
      </c>
      <c r="E74" s="472">
        <f>+'Stmts Monthly'!K74</f>
        <v>40000</v>
      </c>
      <c r="F74" s="472">
        <f>+'Stmts Monthly'!N74</f>
        <v>56750</v>
      </c>
      <c r="G74" s="472">
        <f>+'Stmts Monthly'!Q74</f>
        <v>71500</v>
      </c>
      <c r="H74" s="472">
        <f t="shared" ref="H74:H75" si="101">+G74</f>
        <v>71500</v>
      </c>
      <c r="K74" s="472">
        <f>+'Stmts Monthly'!X74</f>
        <v>97250</v>
      </c>
      <c r="L74" s="472">
        <f>+'Stmts Monthly'!AA74</f>
        <v>139250</v>
      </c>
      <c r="M74" s="472">
        <f>+'Stmts Monthly'!AD74</f>
        <v>140000</v>
      </c>
      <c r="N74" s="472">
        <f>+'Stmts Monthly'!AG74</f>
        <v>148250</v>
      </c>
      <c r="O74" s="472">
        <f t="shared" ref="O74:O75" si="102">+N74</f>
        <v>148250</v>
      </c>
      <c r="T74" s="472">
        <v>160000</v>
      </c>
      <c r="U74" s="472">
        <v>175000</v>
      </c>
      <c r="V74" s="472">
        <v>200000</v>
      </c>
      <c r="W74" s="472">
        <v>230000</v>
      </c>
      <c r="X74" s="472">
        <f t="shared" ref="X74:X75" si="103">+W74</f>
        <v>230000</v>
      </c>
      <c r="AC74" s="472">
        <v>260000</v>
      </c>
      <c r="AD74" s="472">
        <v>280000</v>
      </c>
      <c r="AE74" s="472">
        <v>310000</v>
      </c>
      <c r="AF74" s="472">
        <v>340000</v>
      </c>
      <c r="AG74" s="472">
        <f t="shared" ref="AG74:AG75" si="104">+AF74</f>
        <v>340000</v>
      </c>
      <c r="AL74" s="472">
        <v>800000</v>
      </c>
    </row>
    <row r="75" spans="1:38">
      <c r="A75" s="441"/>
      <c r="B75" s="441" t="s">
        <v>267</v>
      </c>
      <c r="D75" s="472">
        <f>+'Stmts Monthly'!H75</f>
        <v>-375</v>
      </c>
      <c r="E75" s="472">
        <f>+'Stmts Monthly'!K75</f>
        <v>-2888.8888888888887</v>
      </c>
      <c r="F75" s="472">
        <f>+'Stmts Monthly'!N75</f>
        <v>-6791.6666666666661</v>
      </c>
      <c r="G75" s="472">
        <f>+'Stmts Monthly'!Q75</f>
        <v>-12562.5</v>
      </c>
      <c r="H75" s="472">
        <f t="shared" si="101"/>
        <v>-12562.5</v>
      </c>
      <c r="K75" s="472">
        <f>+'Stmts Monthly'!X75</f>
        <v>-19375</v>
      </c>
      <c r="L75" s="472">
        <f>+'Stmts Monthly'!AA75</f>
        <v>-30187.5</v>
      </c>
      <c r="M75" s="472">
        <f>+'Stmts Monthly'!AD75</f>
        <v>-42270.833333333343</v>
      </c>
      <c r="N75" s="472">
        <f>+'Stmts Monthly'!AG75</f>
        <v>-54958.333333333343</v>
      </c>
      <c r="O75" s="472">
        <f t="shared" si="102"/>
        <v>-54958.333333333343</v>
      </c>
      <c r="T75" s="472">
        <f>T74*-0.45</f>
        <v>-72000</v>
      </c>
      <c r="U75" s="472">
        <f>U74*-0.5</f>
        <v>-87500</v>
      </c>
      <c r="V75" s="472">
        <f>V74*-0.52</f>
        <v>-104000</v>
      </c>
      <c r="W75" s="472">
        <f>W74*-0.53</f>
        <v>-121900</v>
      </c>
      <c r="X75" s="472">
        <f t="shared" si="103"/>
        <v>-121900</v>
      </c>
      <c r="AC75" s="472">
        <f>AC74*-0.56</f>
        <v>-145600</v>
      </c>
      <c r="AD75" s="472">
        <f>AD74*-0.59</f>
        <v>-165200</v>
      </c>
      <c r="AE75" s="472">
        <f>AE74*-0.6</f>
        <v>-186000</v>
      </c>
      <c r="AF75" s="472">
        <f>AF74*-0.62</f>
        <v>-210800</v>
      </c>
      <c r="AG75" s="472">
        <f t="shared" si="104"/>
        <v>-210800</v>
      </c>
      <c r="AL75" s="472">
        <f>-AL74*0.7</f>
        <v>-560000</v>
      </c>
    </row>
    <row r="76" spans="1:38">
      <c r="A76" s="441"/>
      <c r="B76" s="441"/>
      <c r="D76" s="708"/>
      <c r="E76" s="708"/>
      <c r="F76" s="708"/>
      <c r="G76" s="708"/>
      <c r="H76" s="708"/>
      <c r="K76" s="991"/>
      <c r="L76" s="991"/>
      <c r="M76" s="991"/>
      <c r="N76" s="991"/>
      <c r="O76" s="708"/>
      <c r="T76" s="708"/>
      <c r="U76" s="708"/>
      <c r="V76" s="708"/>
      <c r="W76" s="708"/>
      <c r="X76" s="708"/>
      <c r="AC76" s="708"/>
      <c r="AD76" s="708"/>
      <c r="AE76" s="708"/>
      <c r="AF76" s="708"/>
      <c r="AG76" s="708"/>
      <c r="AL76" s="708"/>
    </row>
    <row r="77" spans="1:38">
      <c r="A77" s="441"/>
      <c r="B77" s="441" t="s">
        <v>268</v>
      </c>
      <c r="D77" s="571">
        <f t="shared" ref="D77:H77" si="105">+D74+D75</f>
        <v>7125</v>
      </c>
      <c r="E77" s="571">
        <f t="shared" si="105"/>
        <v>37111.111111111109</v>
      </c>
      <c r="F77" s="571">
        <f t="shared" si="105"/>
        <v>49958.333333333336</v>
      </c>
      <c r="G77" s="571">
        <f t="shared" si="105"/>
        <v>58937.5</v>
      </c>
      <c r="H77" s="571">
        <f t="shared" si="105"/>
        <v>58937.5</v>
      </c>
      <c r="K77" s="571">
        <f t="shared" ref="K77:O77" si="106">+K74+K75</f>
        <v>77875</v>
      </c>
      <c r="L77" s="571">
        <f t="shared" si="106"/>
        <v>109062.5</v>
      </c>
      <c r="M77" s="571">
        <f t="shared" si="106"/>
        <v>97729.166666666657</v>
      </c>
      <c r="N77" s="571">
        <f t="shared" si="106"/>
        <v>93291.666666666657</v>
      </c>
      <c r="O77" s="571">
        <f t="shared" si="106"/>
        <v>93291.666666666657</v>
      </c>
      <c r="P77" s="889"/>
      <c r="T77" s="571">
        <f t="shared" ref="T77:X77" si="107">+T74+T75</f>
        <v>88000</v>
      </c>
      <c r="U77" s="571">
        <f t="shared" si="107"/>
        <v>87500</v>
      </c>
      <c r="V77" s="571">
        <f t="shared" si="107"/>
        <v>96000</v>
      </c>
      <c r="W77" s="571">
        <f t="shared" si="107"/>
        <v>108100</v>
      </c>
      <c r="X77" s="571">
        <f t="shared" si="107"/>
        <v>108100</v>
      </c>
      <c r="Y77" s="889"/>
      <c r="AC77" s="571">
        <f t="shared" ref="AC77:AG77" si="108">+AC74+AC75</f>
        <v>114400</v>
      </c>
      <c r="AD77" s="571">
        <f t="shared" si="108"/>
        <v>114800</v>
      </c>
      <c r="AE77" s="571">
        <f t="shared" si="108"/>
        <v>124000</v>
      </c>
      <c r="AF77" s="571">
        <f t="shared" si="108"/>
        <v>129200</v>
      </c>
      <c r="AG77" s="571">
        <f t="shared" si="108"/>
        <v>129200</v>
      </c>
      <c r="AL77" s="571">
        <f t="shared" ref="AL77" si="109">+AL74+AL75</f>
        <v>240000</v>
      </c>
    </row>
    <row r="78" spans="1:38">
      <c r="A78" s="441"/>
      <c r="B78" s="441"/>
      <c r="D78" s="571"/>
      <c r="E78" s="571"/>
      <c r="F78" s="571"/>
      <c r="G78" s="571"/>
      <c r="H78" s="571"/>
      <c r="K78" s="571"/>
      <c r="L78" s="571"/>
      <c r="M78" s="571"/>
      <c r="N78" s="571"/>
      <c r="O78" s="571"/>
      <c r="T78" s="571"/>
      <c r="U78" s="571"/>
      <c r="V78" s="571"/>
      <c r="W78" s="571"/>
      <c r="X78" s="571"/>
      <c r="AC78" s="571"/>
      <c r="AD78" s="571"/>
      <c r="AE78" s="571"/>
      <c r="AF78" s="571"/>
      <c r="AG78" s="571"/>
      <c r="AL78" s="571"/>
    </row>
    <row r="79" spans="1:38" ht="15">
      <c r="A79" s="441"/>
      <c r="B79" s="441" t="s">
        <v>269</v>
      </c>
      <c r="D79" s="472">
        <f>+'Stmts Monthly'!H79</f>
        <v>0</v>
      </c>
      <c r="E79" s="472">
        <f>+'Stmts Monthly'!K79</f>
        <v>0</v>
      </c>
      <c r="F79" s="472">
        <f>+'Stmts Monthly'!N79</f>
        <v>0</v>
      </c>
      <c r="G79" s="472">
        <f>+'Stmts Monthly'!Q79</f>
        <v>0</v>
      </c>
      <c r="H79" s="572">
        <f>+G79</f>
        <v>0</v>
      </c>
      <c r="K79" s="472">
        <f>+'Stmts Monthly'!X79</f>
        <v>0</v>
      </c>
      <c r="L79" s="472">
        <f>+'Stmts Monthly'!AA79</f>
        <v>0</v>
      </c>
      <c r="M79" s="472">
        <f>+'Stmts Monthly'!AD79</f>
        <v>0</v>
      </c>
      <c r="N79" s="472">
        <f>+'Stmts Monthly'!AG79</f>
        <v>0</v>
      </c>
      <c r="O79" s="572">
        <f>+N79</f>
        <v>0</v>
      </c>
      <c r="T79" s="472"/>
      <c r="U79" s="472"/>
      <c r="V79" s="472"/>
      <c r="W79" s="472"/>
      <c r="X79" s="572">
        <f>+W79</f>
        <v>0</v>
      </c>
      <c r="AC79" s="472"/>
      <c r="AD79" s="472"/>
      <c r="AE79" s="472"/>
      <c r="AF79" s="472"/>
      <c r="AG79" s="572">
        <f>+AF79</f>
        <v>0</v>
      </c>
      <c r="AL79" s="472"/>
    </row>
    <row r="80" spans="1:38">
      <c r="A80" s="441"/>
      <c r="B80" s="441" t="s">
        <v>270</v>
      </c>
      <c r="D80" s="885">
        <f>+'Stmts Monthly'!H80</f>
        <v>0</v>
      </c>
      <c r="E80" s="885">
        <f>+'Stmts Monthly'!K80</f>
        <v>0</v>
      </c>
      <c r="F80" s="885">
        <f>+'Stmts Monthly'!N80</f>
        <v>0</v>
      </c>
      <c r="G80" s="885">
        <f>+'Stmts Monthly'!Q80</f>
        <v>0</v>
      </c>
      <c r="H80" s="570">
        <f>+G80</f>
        <v>0</v>
      </c>
      <c r="K80" s="885">
        <f>+'Stmts Monthly'!X80</f>
        <v>0</v>
      </c>
      <c r="L80" s="885">
        <f>+'Stmts Monthly'!AA80</f>
        <v>0</v>
      </c>
      <c r="M80" s="885">
        <f>+'Stmts Monthly'!AD80</f>
        <v>0</v>
      </c>
      <c r="N80" s="885">
        <f>+'Stmts Monthly'!AG80</f>
        <v>0</v>
      </c>
      <c r="O80" s="570">
        <f>+N80</f>
        <v>0</v>
      </c>
      <c r="T80" s="885"/>
      <c r="U80" s="885"/>
      <c r="V80" s="885"/>
      <c r="W80" s="885"/>
      <c r="X80" s="570">
        <f>+W80</f>
        <v>0</v>
      </c>
      <c r="AC80" s="885"/>
      <c r="AD80" s="885"/>
      <c r="AE80" s="885"/>
      <c r="AF80" s="885"/>
      <c r="AG80" s="570">
        <f>+AF80</f>
        <v>0</v>
      </c>
      <c r="AL80" s="885"/>
    </row>
    <row r="81" spans="1:38">
      <c r="A81" s="441"/>
      <c r="B81" s="441"/>
      <c r="D81" s="571"/>
      <c r="E81" s="571"/>
      <c r="F81" s="571"/>
      <c r="G81" s="571"/>
      <c r="H81" s="571"/>
      <c r="K81" s="571"/>
      <c r="L81" s="571"/>
      <c r="M81" s="571"/>
      <c r="N81" s="571"/>
      <c r="O81" s="571"/>
      <c r="T81" s="571"/>
      <c r="U81" s="571"/>
      <c r="V81" s="571"/>
      <c r="W81" s="571"/>
      <c r="X81" s="571"/>
      <c r="AC81" s="571"/>
      <c r="AD81" s="571"/>
      <c r="AE81" s="571"/>
      <c r="AF81" s="571"/>
      <c r="AG81" s="571"/>
      <c r="AL81" s="571"/>
    </row>
    <row r="82" spans="1:38">
      <c r="A82" s="441"/>
      <c r="B82" s="441" t="s">
        <v>271</v>
      </c>
      <c r="D82" s="571">
        <f t="shared" ref="D82:H82" si="110">+D79+D80</f>
        <v>0</v>
      </c>
      <c r="E82" s="571">
        <f t="shared" si="110"/>
        <v>0</v>
      </c>
      <c r="F82" s="571">
        <f t="shared" si="110"/>
        <v>0</v>
      </c>
      <c r="G82" s="571">
        <f t="shared" si="110"/>
        <v>0</v>
      </c>
      <c r="H82" s="571">
        <f t="shared" si="110"/>
        <v>0</v>
      </c>
      <c r="K82" s="571">
        <f t="shared" ref="K82:O82" si="111">+K79+K80</f>
        <v>0</v>
      </c>
      <c r="L82" s="571">
        <f t="shared" si="111"/>
        <v>0</v>
      </c>
      <c r="M82" s="571">
        <f t="shared" si="111"/>
        <v>0</v>
      </c>
      <c r="N82" s="571">
        <f t="shared" si="111"/>
        <v>0</v>
      </c>
      <c r="O82" s="571">
        <f t="shared" si="111"/>
        <v>0</v>
      </c>
      <c r="T82" s="571">
        <f t="shared" ref="T82:X82" si="112">+T79+T80</f>
        <v>0</v>
      </c>
      <c r="U82" s="571">
        <f t="shared" si="112"/>
        <v>0</v>
      </c>
      <c r="V82" s="571">
        <f t="shared" si="112"/>
        <v>0</v>
      </c>
      <c r="W82" s="571">
        <f t="shared" si="112"/>
        <v>0</v>
      </c>
      <c r="X82" s="571">
        <f t="shared" si="112"/>
        <v>0</v>
      </c>
      <c r="AC82" s="571">
        <f t="shared" ref="AC82:AG82" si="113">+AC79+AC80</f>
        <v>0</v>
      </c>
      <c r="AD82" s="571">
        <f t="shared" si="113"/>
        <v>0</v>
      </c>
      <c r="AE82" s="571">
        <f t="shared" si="113"/>
        <v>0</v>
      </c>
      <c r="AF82" s="571">
        <f t="shared" si="113"/>
        <v>0</v>
      </c>
      <c r="AG82" s="571">
        <f t="shared" si="113"/>
        <v>0</v>
      </c>
      <c r="AL82" s="571">
        <f t="shared" ref="AL82" si="114">+AL79+AL80</f>
        <v>0</v>
      </c>
    </row>
    <row r="83" spans="1:38" ht="6" customHeight="1">
      <c r="A83" s="441"/>
      <c r="B83" s="441"/>
      <c r="D83" s="572"/>
      <c r="E83" s="572"/>
      <c r="F83" s="572"/>
      <c r="G83" s="572"/>
      <c r="H83" s="572"/>
      <c r="K83" s="572"/>
      <c r="L83" s="572"/>
      <c r="M83" s="572"/>
      <c r="N83" s="572"/>
      <c r="O83" s="572"/>
      <c r="T83" s="572"/>
      <c r="U83" s="572"/>
      <c r="V83" s="572"/>
      <c r="W83" s="572"/>
      <c r="X83" s="572"/>
      <c r="AC83" s="572"/>
      <c r="AD83" s="572"/>
      <c r="AE83" s="572"/>
      <c r="AF83" s="572"/>
      <c r="AG83" s="572"/>
      <c r="AL83" s="572"/>
    </row>
    <row r="84" spans="1:38">
      <c r="A84" s="529" t="s">
        <v>272</v>
      </c>
      <c r="B84" s="530"/>
      <c r="D84" s="573">
        <f t="shared" ref="D84:H84" si="115">+D72+D77+D82</f>
        <v>-82289.066663333331</v>
      </c>
      <c r="E84" s="573">
        <f t="shared" si="115"/>
        <v>-210764.58055666665</v>
      </c>
      <c r="F84" s="573">
        <f t="shared" si="115"/>
        <v>-421530.35833666654</v>
      </c>
      <c r="G84" s="573">
        <f t="shared" si="115"/>
        <v>-762334.65000666655</v>
      </c>
      <c r="H84" s="573">
        <f t="shared" si="115"/>
        <v>-762334.65000666655</v>
      </c>
      <c r="K84" s="573">
        <f t="shared" ref="K84:O84" si="116">+K72+K77+K82</f>
        <v>-1259969.9698083333</v>
      </c>
      <c r="L84" s="573">
        <f t="shared" si="116"/>
        <v>-1835671.7843916665</v>
      </c>
      <c r="M84" s="573">
        <f t="shared" si="116"/>
        <v>-2469356.6677316674</v>
      </c>
      <c r="N84" s="573">
        <f t="shared" si="116"/>
        <v>-1742814.0906383342</v>
      </c>
      <c r="O84" s="573">
        <f t="shared" si="116"/>
        <v>-1742814.0906383342</v>
      </c>
      <c r="T84" s="573">
        <f t="shared" ref="T84:X84" si="117">+T72+T77+T82</f>
        <v>-2721394.3489800012</v>
      </c>
      <c r="U84" s="573">
        <f t="shared" si="117"/>
        <v>-2347851.821870001</v>
      </c>
      <c r="V84" s="573">
        <f t="shared" si="117"/>
        <v>-1814509.8061200015</v>
      </c>
      <c r="W84" s="573">
        <f t="shared" si="117"/>
        <v>-1035732.5997300011</v>
      </c>
      <c r="X84" s="573">
        <f t="shared" si="117"/>
        <v>-1035732.5997300011</v>
      </c>
      <c r="AC84" s="573">
        <f t="shared" ref="AC84:AG84" si="118">+AC72+AC77+AC82</f>
        <v>-288939.96376000065</v>
      </c>
      <c r="AD84" s="573">
        <f t="shared" si="118"/>
        <v>569069.86729999911</v>
      </c>
      <c r="AE84" s="573">
        <f t="shared" si="118"/>
        <v>1392743.9327399991</v>
      </c>
      <c r="AF84" s="573">
        <f t="shared" si="118"/>
        <v>2395409.1970999991</v>
      </c>
      <c r="AG84" s="573">
        <f t="shared" si="118"/>
        <v>2395409.1970999991</v>
      </c>
      <c r="AL84" s="573">
        <f t="shared" ref="AL84" si="119">+AL72+AL77+AL82</f>
        <v>7068445.5980699994</v>
      </c>
    </row>
    <row r="85" spans="1:38" ht="15">
      <c r="A85" s="441"/>
      <c r="B85" s="441"/>
      <c r="D85" s="572"/>
      <c r="E85" s="572"/>
      <c r="F85" s="572"/>
      <c r="G85" s="572"/>
      <c r="H85" s="572"/>
      <c r="K85" s="572"/>
      <c r="L85" s="572"/>
      <c r="M85" s="572"/>
      <c r="N85" s="572"/>
      <c r="O85" s="572"/>
      <c r="T85" s="572"/>
      <c r="U85" s="572"/>
      <c r="V85" s="572"/>
      <c r="W85" s="572"/>
      <c r="X85" s="572"/>
      <c r="AC85" s="572"/>
      <c r="AD85" s="572"/>
      <c r="AE85" s="572"/>
      <c r="AF85" s="572"/>
      <c r="AG85" s="572"/>
      <c r="AL85" s="572"/>
    </row>
    <row r="86" spans="1:38" ht="15">
      <c r="A86" s="441"/>
      <c r="B86" s="441"/>
      <c r="D86" s="572"/>
      <c r="E86" s="572"/>
      <c r="F86" s="572"/>
      <c r="G86" s="572"/>
      <c r="H86" s="572"/>
      <c r="K86" s="572"/>
      <c r="L86" s="572"/>
      <c r="M86" s="572"/>
      <c r="N86" s="572"/>
      <c r="O86" s="572"/>
      <c r="T86" s="572"/>
      <c r="U86" s="572"/>
      <c r="V86" s="572"/>
      <c r="W86" s="572"/>
      <c r="X86" s="572"/>
      <c r="AC86" s="572"/>
      <c r="AD86" s="572"/>
      <c r="AE86" s="572"/>
      <c r="AF86" s="572"/>
      <c r="AG86" s="572"/>
      <c r="AL86" s="572"/>
    </row>
    <row r="87" spans="1:38" ht="15">
      <c r="A87" s="445" t="s">
        <v>273</v>
      </c>
      <c r="B87" s="441"/>
      <c r="D87" s="572"/>
      <c r="E87" s="572"/>
      <c r="F87" s="572"/>
      <c r="G87" s="572"/>
      <c r="H87" s="572"/>
      <c r="K87" s="572"/>
      <c r="L87" s="572"/>
      <c r="M87" s="572"/>
      <c r="N87" s="572"/>
      <c r="O87" s="572"/>
      <c r="T87" s="572"/>
      <c r="U87" s="572"/>
      <c r="V87" s="572"/>
      <c r="W87" s="572"/>
      <c r="X87" s="572"/>
      <c r="AC87" s="572"/>
      <c r="AD87" s="572"/>
      <c r="AE87" s="572"/>
      <c r="AF87" s="572"/>
      <c r="AG87" s="572"/>
      <c r="AL87" s="572"/>
    </row>
    <row r="88" spans="1:38">
      <c r="A88" s="441"/>
      <c r="B88" s="441" t="s">
        <v>274</v>
      </c>
      <c r="D88" s="472">
        <f>+'Stmts Monthly'!H88</f>
        <v>10786.666666666668</v>
      </c>
      <c r="E88" s="472">
        <f>+'Stmts Monthly'!K88</f>
        <v>15953.333333333336</v>
      </c>
      <c r="F88" s="472">
        <f>+'Stmts Monthly'!N88</f>
        <v>20120.000000000033</v>
      </c>
      <c r="G88" s="472">
        <f>+'Stmts Monthly'!Q88</f>
        <v>29286.666666666653</v>
      </c>
      <c r="H88" s="472">
        <f t="shared" ref="H88:H95" si="120">+G88</f>
        <v>29286.666666666653</v>
      </c>
      <c r="K88" s="472">
        <f>+'Stmts Monthly'!X88</f>
        <v>51226.562499999971</v>
      </c>
      <c r="L88" s="472">
        <f>+'Stmts Monthly'!AA88</f>
        <v>66893.229166666628</v>
      </c>
      <c r="M88" s="472">
        <f>+'Stmts Monthly'!AD88</f>
        <v>79536.5625</v>
      </c>
      <c r="N88" s="472">
        <f>+'Stmts Monthly'!AG88</f>
        <v>121253.22916666669</v>
      </c>
      <c r="O88" s="472">
        <f t="shared" ref="O88:O95" si="121">+N88</f>
        <v>121253.22916666669</v>
      </c>
      <c r="T88" s="472">
        <v>100000</v>
      </c>
      <c r="U88" s="472">
        <v>125000</v>
      </c>
      <c r="V88" s="472">
        <v>150000</v>
      </c>
      <c r="W88" s="472">
        <v>175000</v>
      </c>
      <c r="X88" s="472">
        <f t="shared" ref="X88:X95" si="122">+W88</f>
        <v>175000</v>
      </c>
      <c r="AC88" s="472">
        <v>225000</v>
      </c>
      <c r="AD88" s="472">
        <v>300000</v>
      </c>
      <c r="AE88" s="472">
        <v>350000</v>
      </c>
      <c r="AF88" s="472">
        <v>450000</v>
      </c>
      <c r="AG88" s="472">
        <f t="shared" ref="AG88:AG95" si="123">+AF88</f>
        <v>450000</v>
      </c>
      <c r="AL88" s="472">
        <v>800000</v>
      </c>
    </row>
    <row r="89" spans="1:38">
      <c r="A89" s="441"/>
      <c r="B89" s="441" t="s">
        <v>621</v>
      </c>
      <c r="D89" s="472">
        <f>+'Stmts Monthly'!H89</f>
        <v>323.60000000000002</v>
      </c>
      <c r="E89" s="472">
        <f>+'Stmts Monthly'!K89</f>
        <v>443.59999999999991</v>
      </c>
      <c r="F89" s="472">
        <f>+'Stmts Monthly'!N89</f>
        <v>336.3500000000011</v>
      </c>
      <c r="G89" s="472">
        <f>+'Stmts Monthly'!Q89</f>
        <v>576.34999999999957</v>
      </c>
      <c r="H89" s="472">
        <f t="shared" si="120"/>
        <v>576.34999999999957</v>
      </c>
      <c r="K89" s="472">
        <f>+'Stmts Monthly'!X89</f>
        <v>1175.5093749999994</v>
      </c>
      <c r="L89" s="472">
        <f>+'Stmts Monthly'!AA89</f>
        <v>917.34062499999936</v>
      </c>
      <c r="M89" s="472">
        <f>+'Stmts Monthly'!AD89</f>
        <v>1174.8531249999994</v>
      </c>
      <c r="N89" s="472">
        <f>+'Stmts Monthly'!AG89</f>
        <v>1122.2218750000011</v>
      </c>
      <c r="O89" s="472">
        <f t="shared" si="121"/>
        <v>1122.2218750000011</v>
      </c>
      <c r="T89" s="472">
        <v>5000</v>
      </c>
      <c r="U89" s="472">
        <v>10000</v>
      </c>
      <c r="V89" s="472">
        <v>15000</v>
      </c>
      <c r="W89" s="472">
        <v>20000</v>
      </c>
      <c r="X89" s="472">
        <f t="shared" si="122"/>
        <v>20000</v>
      </c>
      <c r="AC89" s="472">
        <v>30000</v>
      </c>
      <c r="AD89" s="472">
        <v>40000</v>
      </c>
      <c r="AE89" s="472">
        <v>50000</v>
      </c>
      <c r="AF89" s="472">
        <v>70000</v>
      </c>
      <c r="AG89" s="472">
        <f t="shared" si="123"/>
        <v>70000</v>
      </c>
      <c r="AL89" s="472">
        <v>150000</v>
      </c>
    </row>
    <row r="90" spans="1:38">
      <c r="A90" s="441"/>
      <c r="B90" s="441" t="s">
        <v>291</v>
      </c>
      <c r="D90" s="472">
        <f>+'Stmts Monthly'!H90</f>
        <v>5600</v>
      </c>
      <c r="E90" s="472">
        <f>+'Stmts Monthly'!K90</f>
        <v>5600</v>
      </c>
      <c r="F90" s="472">
        <f>+'Stmts Monthly'!N90</f>
        <v>5600</v>
      </c>
      <c r="G90" s="472">
        <f>+'Stmts Monthly'!Q90</f>
        <v>5600</v>
      </c>
      <c r="H90" s="472">
        <f t="shared" si="120"/>
        <v>5600</v>
      </c>
      <c r="K90" s="472">
        <f>+'Stmts Monthly'!X90</f>
        <v>8000</v>
      </c>
      <c r="L90" s="472">
        <f>+'Stmts Monthly'!AA90</f>
        <v>15500</v>
      </c>
      <c r="M90" s="472">
        <f>+'Stmts Monthly'!AD90</f>
        <v>112000</v>
      </c>
      <c r="N90" s="472">
        <f>+'Stmts Monthly'!AG90</f>
        <v>19500</v>
      </c>
      <c r="O90" s="472">
        <f t="shared" si="121"/>
        <v>19500</v>
      </c>
      <c r="T90" s="472"/>
      <c r="U90" s="472"/>
      <c r="V90" s="472"/>
      <c r="W90" s="472"/>
      <c r="X90" s="472">
        <f t="shared" si="122"/>
        <v>0</v>
      </c>
      <c r="AC90" s="472"/>
      <c r="AD90" s="472"/>
      <c r="AE90" s="472"/>
      <c r="AF90" s="472"/>
      <c r="AG90" s="472">
        <f t="shared" si="123"/>
        <v>0</v>
      </c>
      <c r="AL90" s="472"/>
    </row>
    <row r="91" spans="1:38">
      <c r="A91" s="441"/>
      <c r="B91" s="441" t="s">
        <v>275</v>
      </c>
      <c r="D91" s="472">
        <f>+'Stmts Monthly'!H91</f>
        <v>0</v>
      </c>
      <c r="E91" s="472">
        <f>+'Stmts Monthly'!K91</f>
        <v>29999.999999999996</v>
      </c>
      <c r="F91" s="472">
        <f>+'Stmts Monthly'!N91</f>
        <v>53333.333333333321</v>
      </c>
      <c r="G91" s="472">
        <f>+'Stmts Monthly'!Q91</f>
        <v>66666.666666666657</v>
      </c>
      <c r="H91" s="472">
        <f t="shared" si="120"/>
        <v>66666.666666666657</v>
      </c>
      <c r="K91" s="472">
        <f>+'Stmts Monthly'!X91</f>
        <v>66666.666666666657</v>
      </c>
      <c r="L91" s="472">
        <f>+'Stmts Monthly'!AA91</f>
        <v>111666.66666666664</v>
      </c>
      <c r="M91" s="472">
        <f>+'Stmts Monthly'!AD91</f>
        <v>233333.33333333326</v>
      </c>
      <c r="N91" s="472">
        <f>+'Stmts Monthly'!AG91</f>
        <v>1529999.9999999998</v>
      </c>
      <c r="O91" s="472">
        <f t="shared" si="121"/>
        <v>1529999.9999999998</v>
      </c>
      <c r="T91" s="472">
        <f>+Revenues!AK209</f>
        <v>1234999.9999999998</v>
      </c>
      <c r="U91" s="472">
        <f>+Revenues!AN209</f>
        <v>1815000</v>
      </c>
      <c r="V91" s="472">
        <f>+Revenues!AQ209</f>
        <v>2219999.9999999995</v>
      </c>
      <c r="W91" s="472">
        <f>+Revenues!AT209</f>
        <v>2450000</v>
      </c>
      <c r="X91" s="472">
        <f t="shared" si="122"/>
        <v>2450000</v>
      </c>
      <c r="AC91" s="472">
        <f>+AC3</f>
        <v>2505000</v>
      </c>
      <c r="AD91" s="472">
        <f t="shared" ref="AD91:AF91" si="124">+AD3</f>
        <v>2660000</v>
      </c>
      <c r="AE91" s="472">
        <f t="shared" si="124"/>
        <v>2865000</v>
      </c>
      <c r="AF91" s="472">
        <f t="shared" si="124"/>
        <v>3370000</v>
      </c>
      <c r="AG91" s="472">
        <f t="shared" si="123"/>
        <v>3370000</v>
      </c>
      <c r="AL91" s="472">
        <v>3000000</v>
      </c>
    </row>
    <row r="92" spans="1:38">
      <c r="A92" s="441"/>
      <c r="B92" s="441" t="s">
        <v>276</v>
      </c>
      <c r="D92" s="472">
        <f>+'Stmts Monthly'!H92</f>
        <v>0</v>
      </c>
      <c r="E92" s="472">
        <f>+'Stmts Monthly'!K92</f>
        <v>0</v>
      </c>
      <c r="F92" s="472">
        <f>+'Stmts Monthly'!N92</f>
        <v>0</v>
      </c>
      <c r="G92" s="472">
        <f>+'Stmts Monthly'!Q92</f>
        <v>0</v>
      </c>
      <c r="H92" s="472">
        <f t="shared" si="120"/>
        <v>0</v>
      </c>
      <c r="K92" s="472">
        <f>+'Stmts Monthly'!X92</f>
        <v>0</v>
      </c>
      <c r="L92" s="472">
        <f>+'Stmts Monthly'!AA92</f>
        <v>0</v>
      </c>
      <c r="M92" s="472">
        <f>+'Stmts Monthly'!AD92</f>
        <v>0</v>
      </c>
      <c r="N92" s="472">
        <f>+'Stmts Monthly'!AG92</f>
        <v>0</v>
      </c>
      <c r="O92" s="472">
        <f t="shared" si="121"/>
        <v>0</v>
      </c>
      <c r="T92" s="472"/>
      <c r="U92" s="472"/>
      <c r="V92" s="472"/>
      <c r="W92" s="472"/>
      <c r="X92" s="472">
        <f t="shared" si="122"/>
        <v>0</v>
      </c>
      <c r="AC92" s="472"/>
      <c r="AD92" s="472"/>
      <c r="AE92" s="472"/>
      <c r="AF92" s="472"/>
      <c r="AG92" s="472">
        <f t="shared" si="123"/>
        <v>0</v>
      </c>
      <c r="AL92" s="472"/>
    </row>
    <row r="93" spans="1:38">
      <c r="A93" s="441"/>
      <c r="B93" s="441" t="s">
        <v>480</v>
      </c>
      <c r="D93" s="472">
        <f>+'Stmts Monthly'!H93</f>
        <v>0</v>
      </c>
      <c r="E93" s="472">
        <f>+'Stmts Monthly'!K93</f>
        <v>0</v>
      </c>
      <c r="F93" s="472">
        <f>+'Stmts Monthly'!N93</f>
        <v>0</v>
      </c>
      <c r="G93" s="472">
        <f>+'Stmts Monthly'!Q93</f>
        <v>0</v>
      </c>
      <c r="H93" s="472">
        <f t="shared" si="120"/>
        <v>0</v>
      </c>
      <c r="K93" s="472">
        <f>+'Stmts Monthly'!X93</f>
        <v>0</v>
      </c>
      <c r="L93" s="472">
        <f>+'Stmts Monthly'!AA93</f>
        <v>0</v>
      </c>
      <c r="M93" s="472">
        <f>+'Stmts Monthly'!AD93</f>
        <v>0</v>
      </c>
      <c r="N93" s="472">
        <f>+'Stmts Monthly'!AG93</f>
        <v>0</v>
      </c>
      <c r="O93" s="472">
        <f t="shared" si="121"/>
        <v>0</v>
      </c>
      <c r="T93" s="472">
        <f>+N93</f>
        <v>0</v>
      </c>
      <c r="U93" s="472">
        <f>+T93</f>
        <v>0</v>
      </c>
      <c r="V93" s="472">
        <f t="shared" ref="V93:W93" si="125">+U93</f>
        <v>0</v>
      </c>
      <c r="W93" s="472">
        <f t="shared" si="125"/>
        <v>0</v>
      </c>
      <c r="X93" s="472">
        <f t="shared" si="122"/>
        <v>0</v>
      </c>
      <c r="AC93" s="472">
        <f>+W93</f>
        <v>0</v>
      </c>
      <c r="AD93" s="472">
        <f>+AC93</f>
        <v>0</v>
      </c>
      <c r="AE93" s="472">
        <f t="shared" ref="AE93:AF93" si="126">+AD93</f>
        <v>0</v>
      </c>
      <c r="AF93" s="472">
        <f t="shared" si="126"/>
        <v>0</v>
      </c>
      <c r="AG93" s="472">
        <f t="shared" si="123"/>
        <v>0</v>
      </c>
      <c r="AL93" s="472">
        <f>+AG93</f>
        <v>0</v>
      </c>
    </row>
    <row r="94" spans="1:38">
      <c r="A94" s="441"/>
      <c r="B94" s="441" t="s">
        <v>277</v>
      </c>
      <c r="D94" s="472">
        <f>+'Stmts Monthly'!H94</f>
        <v>0</v>
      </c>
      <c r="E94" s="472">
        <f>+'Stmts Monthly'!K94</f>
        <v>0</v>
      </c>
      <c r="F94" s="472">
        <f>+'Stmts Monthly'!N94</f>
        <v>0</v>
      </c>
      <c r="G94" s="472">
        <f>+'Stmts Monthly'!Q94</f>
        <v>0</v>
      </c>
      <c r="H94" s="472">
        <f t="shared" si="120"/>
        <v>0</v>
      </c>
      <c r="K94" s="472">
        <f>+'Stmts Monthly'!X94</f>
        <v>0</v>
      </c>
      <c r="L94" s="472">
        <f>+'Stmts Monthly'!AA94</f>
        <v>0</v>
      </c>
      <c r="M94" s="472">
        <f>+'Stmts Monthly'!AD94</f>
        <v>0</v>
      </c>
      <c r="N94" s="472">
        <f>+'Stmts Monthly'!AG94</f>
        <v>0</v>
      </c>
      <c r="O94" s="472">
        <f t="shared" si="121"/>
        <v>0</v>
      </c>
      <c r="T94" s="472"/>
      <c r="U94" s="472"/>
      <c r="V94" s="472"/>
      <c r="W94" s="472"/>
      <c r="X94" s="472">
        <f t="shared" si="122"/>
        <v>0</v>
      </c>
      <c r="AC94" s="472"/>
      <c r="AD94" s="472"/>
      <c r="AE94" s="472"/>
      <c r="AF94" s="472"/>
      <c r="AG94" s="472">
        <f t="shared" si="123"/>
        <v>0</v>
      </c>
      <c r="AL94" s="472"/>
    </row>
    <row r="95" spans="1:38" hidden="1">
      <c r="A95" s="441"/>
      <c r="B95" s="441" t="s">
        <v>278</v>
      </c>
      <c r="D95" s="472">
        <f>+'Stmts Monthly'!H95</f>
        <v>0</v>
      </c>
      <c r="E95" s="472">
        <f>+'Stmts Monthly'!K95</f>
        <v>0</v>
      </c>
      <c r="F95" s="472">
        <f>+'Stmts Monthly'!N95</f>
        <v>0</v>
      </c>
      <c r="G95" s="472">
        <f>+'Stmts Monthly'!Q95</f>
        <v>0</v>
      </c>
      <c r="H95" s="472">
        <f t="shared" si="120"/>
        <v>0</v>
      </c>
      <c r="K95" s="472">
        <f>+'Stmts Monthly'!X95</f>
        <v>0</v>
      </c>
      <c r="L95" s="472">
        <f>+'Stmts Monthly'!AA95</f>
        <v>0</v>
      </c>
      <c r="M95" s="472">
        <f>+'Stmts Monthly'!AD95</f>
        <v>0</v>
      </c>
      <c r="N95" s="472">
        <f>+'Stmts Monthly'!AG95</f>
        <v>0</v>
      </c>
      <c r="O95" s="472">
        <f t="shared" si="121"/>
        <v>0</v>
      </c>
      <c r="T95" s="472">
        <f>+'Stmts Monthly'!AE95</f>
        <v>0</v>
      </c>
      <c r="U95" s="472">
        <f>+'Stmts Monthly'!AH95</f>
        <v>0</v>
      </c>
      <c r="V95" s="472">
        <f>+'Stmts Monthly'!AK95</f>
        <v>0</v>
      </c>
      <c r="W95" s="472">
        <f>+'Stmts Monthly'!AN95</f>
        <v>0</v>
      </c>
      <c r="X95" s="472">
        <f t="shared" si="122"/>
        <v>0</v>
      </c>
      <c r="AC95" s="472">
        <f>+'Stmts Monthly'!AL95</f>
        <v>0</v>
      </c>
      <c r="AD95" s="472">
        <f>+'Stmts Monthly'!AO95</f>
        <v>0</v>
      </c>
      <c r="AE95" s="472">
        <f>+'Stmts Monthly'!AR95</f>
        <v>0</v>
      </c>
      <c r="AF95" s="472">
        <f>+'Stmts Monthly'!AU95</f>
        <v>0</v>
      </c>
      <c r="AG95" s="472">
        <f t="shared" si="123"/>
        <v>0</v>
      </c>
      <c r="AL95" s="472">
        <f>+'Stmts Monthly'!AW95</f>
        <v>0</v>
      </c>
    </row>
    <row r="96" spans="1:38" ht="15">
      <c r="A96" s="445" t="s">
        <v>279</v>
      </c>
      <c r="B96" s="441"/>
      <c r="D96" s="574">
        <f t="shared" ref="D96:H96" si="127">SUM(D88:D95)</f>
        <v>16710.26666666667</v>
      </c>
      <c r="E96" s="574">
        <f t="shared" si="127"/>
        <v>51996.933333333334</v>
      </c>
      <c r="F96" s="574">
        <f t="shared" si="127"/>
        <v>79389.683333333349</v>
      </c>
      <c r="G96" s="574">
        <f t="shared" si="127"/>
        <v>102129.68333333331</v>
      </c>
      <c r="H96" s="574">
        <f t="shared" si="127"/>
        <v>102129.68333333331</v>
      </c>
      <c r="K96" s="574">
        <f t="shared" ref="K96:O96" si="128">SUM(K88:K95)</f>
        <v>127068.73854166662</v>
      </c>
      <c r="L96" s="574">
        <f t="shared" si="128"/>
        <v>194977.23645833327</v>
      </c>
      <c r="M96" s="574">
        <f t="shared" si="128"/>
        <v>426044.74895833328</v>
      </c>
      <c r="N96" s="574">
        <f t="shared" si="128"/>
        <v>1671875.4510416663</v>
      </c>
      <c r="O96" s="574">
        <f t="shared" si="128"/>
        <v>1671875.4510416663</v>
      </c>
      <c r="T96" s="574">
        <f t="shared" ref="T96:X96" si="129">SUM(T88:T95)</f>
        <v>1339999.9999999998</v>
      </c>
      <c r="U96" s="574">
        <f t="shared" si="129"/>
        <v>1950000</v>
      </c>
      <c r="V96" s="574">
        <f t="shared" si="129"/>
        <v>2384999.9999999995</v>
      </c>
      <c r="W96" s="574">
        <f t="shared" si="129"/>
        <v>2645000</v>
      </c>
      <c r="X96" s="574">
        <f t="shared" si="129"/>
        <v>2645000</v>
      </c>
      <c r="AC96" s="574">
        <f t="shared" ref="AC96:AG96" si="130">SUM(AC88:AC95)</f>
        <v>2760000</v>
      </c>
      <c r="AD96" s="574">
        <f t="shared" si="130"/>
        <v>3000000</v>
      </c>
      <c r="AE96" s="574">
        <f t="shared" si="130"/>
        <v>3265000</v>
      </c>
      <c r="AF96" s="574">
        <f t="shared" si="130"/>
        <v>3890000</v>
      </c>
      <c r="AG96" s="574">
        <f t="shared" si="130"/>
        <v>3890000</v>
      </c>
      <c r="AL96" s="574">
        <f t="shared" ref="AL96" si="131">SUM(AL88:AL95)</f>
        <v>3950000</v>
      </c>
    </row>
    <row r="97" spans="1:38" ht="15">
      <c r="A97" s="441"/>
      <c r="B97" s="441"/>
      <c r="D97" s="572"/>
      <c r="E97" s="572"/>
      <c r="F97" s="572"/>
      <c r="G97" s="572"/>
      <c r="H97" s="572"/>
      <c r="K97" s="572"/>
      <c r="L97" s="572"/>
      <c r="M97" s="572"/>
      <c r="N97" s="572"/>
      <c r="O97" s="572"/>
      <c r="T97" s="572"/>
      <c r="U97" s="572"/>
      <c r="V97" s="572"/>
      <c r="W97" s="572"/>
      <c r="X97" s="572"/>
      <c r="AC97" s="572"/>
      <c r="AD97" s="572"/>
      <c r="AE97" s="572"/>
      <c r="AF97" s="572"/>
      <c r="AG97" s="572"/>
      <c r="AL97" s="572"/>
    </row>
    <row r="98" spans="1:38" ht="15">
      <c r="A98" s="445" t="s">
        <v>280</v>
      </c>
      <c r="B98" s="441"/>
      <c r="D98" s="572"/>
      <c r="E98" s="572"/>
      <c r="F98" s="572"/>
      <c r="G98" s="572"/>
      <c r="H98" s="572"/>
      <c r="K98" s="572"/>
      <c r="L98" s="572"/>
      <c r="M98" s="572"/>
      <c r="N98" s="572"/>
      <c r="O98" s="572"/>
      <c r="T98" s="572"/>
      <c r="U98" s="572"/>
      <c r="V98" s="572"/>
      <c r="W98" s="572"/>
      <c r="X98" s="572"/>
      <c r="AC98" s="572"/>
      <c r="AD98" s="572"/>
      <c r="AE98" s="572"/>
      <c r="AF98" s="572"/>
      <c r="AG98" s="572"/>
      <c r="AL98" s="572"/>
    </row>
    <row r="99" spans="1:38">
      <c r="A99" s="441"/>
      <c r="B99" s="441" t="s">
        <v>623</v>
      </c>
      <c r="D99" s="472">
        <f>+'Stmts Monthly'!H99</f>
        <v>0</v>
      </c>
      <c r="E99" s="472">
        <f>+'Stmts Monthly'!K99</f>
        <v>0</v>
      </c>
      <c r="F99" s="472">
        <f>+'Stmts Monthly'!N99</f>
        <v>0</v>
      </c>
      <c r="G99" s="472">
        <f>+'Stmts Monthly'!Q99</f>
        <v>0</v>
      </c>
      <c r="H99" s="472">
        <f t="shared" ref="H99:H105" si="132">+G99</f>
        <v>0</v>
      </c>
      <c r="K99" s="472">
        <f>+'Stmts Monthly'!X99</f>
        <v>0</v>
      </c>
      <c r="L99" s="472">
        <f>+'Stmts Monthly'!AA99</f>
        <v>0</v>
      </c>
      <c r="M99" s="472">
        <f>+'Stmts Monthly'!AD99</f>
        <v>0</v>
      </c>
      <c r="N99" s="472">
        <f>+'Stmts Monthly'!AG99</f>
        <v>0</v>
      </c>
      <c r="O99" s="472">
        <f t="shared" ref="O99:O105" si="133">+N99</f>
        <v>0</v>
      </c>
      <c r="T99" s="472"/>
      <c r="U99" s="472"/>
      <c r="V99" s="472"/>
      <c r="W99" s="472"/>
      <c r="X99" s="472">
        <f t="shared" ref="X99:X105" si="134">+W99</f>
        <v>0</v>
      </c>
      <c r="AC99" s="472"/>
      <c r="AD99" s="472"/>
      <c r="AE99" s="472"/>
      <c r="AF99" s="472"/>
      <c r="AG99" s="472">
        <f t="shared" ref="AG99:AG105" si="135">+AF99</f>
        <v>0</v>
      </c>
      <c r="AL99" s="472"/>
    </row>
    <row r="100" spans="1:38">
      <c r="A100" s="441"/>
      <c r="B100" s="441" t="s">
        <v>385</v>
      </c>
      <c r="D100" s="472">
        <f>+'Stmts Monthly'!H100</f>
        <v>0</v>
      </c>
      <c r="E100" s="472">
        <f>+'Stmts Monthly'!K100</f>
        <v>0</v>
      </c>
      <c r="F100" s="472">
        <f>+'Stmts Monthly'!N100</f>
        <v>0</v>
      </c>
      <c r="G100" s="472">
        <f>+'Stmts Monthly'!Q100</f>
        <v>0</v>
      </c>
      <c r="H100" s="472">
        <f t="shared" ref="H100" si="136">+G100</f>
        <v>0</v>
      </c>
      <c r="K100" s="472">
        <f>+'Stmts Monthly'!X100</f>
        <v>0</v>
      </c>
      <c r="L100" s="472">
        <f>+'Stmts Monthly'!AA100</f>
        <v>0</v>
      </c>
      <c r="M100" s="472">
        <f>+'Stmts Monthly'!AD100</f>
        <v>0</v>
      </c>
      <c r="N100" s="472">
        <f>+'Stmts Monthly'!AG100</f>
        <v>0</v>
      </c>
      <c r="O100" s="472">
        <f t="shared" ref="O100" si="137">+N100</f>
        <v>0</v>
      </c>
      <c r="T100" s="472"/>
      <c r="U100" s="472"/>
      <c r="V100" s="472"/>
      <c r="W100" s="472"/>
      <c r="X100" s="472">
        <f t="shared" si="134"/>
        <v>0</v>
      </c>
      <c r="AC100" s="472"/>
      <c r="AD100" s="472"/>
      <c r="AE100" s="472"/>
      <c r="AF100" s="472"/>
      <c r="AG100" s="472">
        <f t="shared" si="135"/>
        <v>0</v>
      </c>
      <c r="AL100" s="472"/>
    </row>
    <row r="101" spans="1:38">
      <c r="A101" s="441"/>
      <c r="B101" s="441" t="s">
        <v>482</v>
      </c>
      <c r="D101" s="472">
        <f>+'Stmts Monthly'!H101</f>
        <v>0</v>
      </c>
      <c r="E101" s="472">
        <f>+'Stmts Monthly'!K101</f>
        <v>0</v>
      </c>
      <c r="F101" s="472">
        <f>+'Stmts Monthly'!N101</f>
        <v>0</v>
      </c>
      <c r="G101" s="472">
        <f>+'Stmts Monthly'!Q101</f>
        <v>0</v>
      </c>
      <c r="H101" s="472">
        <f t="shared" si="132"/>
        <v>0</v>
      </c>
      <c r="K101" s="472">
        <f>+'Stmts Monthly'!X101</f>
        <v>0</v>
      </c>
      <c r="L101" s="472">
        <f>+'Stmts Monthly'!AA101</f>
        <v>0</v>
      </c>
      <c r="M101" s="472">
        <f>+'Stmts Monthly'!AD101</f>
        <v>0</v>
      </c>
      <c r="N101" s="472">
        <f>+'Stmts Monthly'!AG101</f>
        <v>0</v>
      </c>
      <c r="O101" s="472">
        <f t="shared" si="133"/>
        <v>0</v>
      </c>
      <c r="T101" s="472"/>
      <c r="U101" s="472"/>
      <c r="V101" s="472"/>
      <c r="W101" s="472"/>
      <c r="X101" s="472">
        <f t="shared" si="134"/>
        <v>0</v>
      </c>
      <c r="AC101" s="472"/>
      <c r="AD101" s="472"/>
      <c r="AE101" s="472"/>
      <c r="AF101" s="472"/>
      <c r="AG101" s="472">
        <f t="shared" si="135"/>
        <v>0</v>
      </c>
      <c r="AL101" s="472"/>
    </row>
    <row r="102" spans="1:38">
      <c r="A102" s="441"/>
      <c r="B102" s="441" t="s">
        <v>395</v>
      </c>
      <c r="D102" s="472">
        <f>+'Stmts Monthly'!H102</f>
        <v>0</v>
      </c>
      <c r="E102" s="472">
        <f>+'Stmts Monthly'!K102</f>
        <v>0</v>
      </c>
      <c r="F102" s="472">
        <f>+'Stmts Monthly'!N102</f>
        <v>0</v>
      </c>
      <c r="G102" s="472">
        <f>+'Stmts Monthly'!Q102</f>
        <v>0</v>
      </c>
      <c r="H102" s="472">
        <f t="shared" si="132"/>
        <v>0</v>
      </c>
      <c r="K102" s="472">
        <f>+'Stmts Monthly'!X102</f>
        <v>0</v>
      </c>
      <c r="L102" s="472">
        <f>+'Stmts Monthly'!AA102</f>
        <v>0</v>
      </c>
      <c r="M102" s="472">
        <f>+'Stmts Monthly'!AD102</f>
        <v>0</v>
      </c>
      <c r="N102" s="472">
        <f>+'Stmts Monthly'!AG102</f>
        <v>0</v>
      </c>
      <c r="O102" s="472">
        <f t="shared" si="133"/>
        <v>0</v>
      </c>
      <c r="T102" s="472">
        <f>+N102</f>
        <v>0</v>
      </c>
      <c r="U102" s="472">
        <f>+T102</f>
        <v>0</v>
      </c>
      <c r="V102" s="472">
        <f t="shared" ref="V102:W102" si="138">+U102</f>
        <v>0</v>
      </c>
      <c r="W102" s="472">
        <f t="shared" si="138"/>
        <v>0</v>
      </c>
      <c r="X102" s="472">
        <f t="shared" si="134"/>
        <v>0</v>
      </c>
      <c r="AC102" s="472">
        <f>+W102</f>
        <v>0</v>
      </c>
      <c r="AD102" s="472">
        <f>+AC102</f>
        <v>0</v>
      </c>
      <c r="AE102" s="472">
        <f t="shared" ref="AE102:AF102" si="139">+AD102</f>
        <v>0</v>
      </c>
      <c r="AF102" s="472">
        <f t="shared" si="139"/>
        <v>0</v>
      </c>
      <c r="AG102" s="472">
        <f t="shared" si="135"/>
        <v>0</v>
      </c>
      <c r="AL102" s="472">
        <f>+AG102</f>
        <v>0</v>
      </c>
    </row>
    <row r="103" spans="1:38">
      <c r="A103" s="441"/>
      <c r="B103" s="441" t="s">
        <v>396</v>
      </c>
      <c r="D103" s="472">
        <f>+'Stmts Monthly'!H103</f>
        <v>0</v>
      </c>
      <c r="E103" s="472">
        <f>+'Stmts Monthly'!K103</f>
        <v>0</v>
      </c>
      <c r="F103" s="472">
        <f>+'Stmts Monthly'!N103</f>
        <v>0</v>
      </c>
      <c r="G103" s="472">
        <f>+'Stmts Monthly'!Q103</f>
        <v>0</v>
      </c>
      <c r="H103" s="472">
        <f t="shared" si="132"/>
        <v>0</v>
      </c>
      <c r="K103" s="472">
        <f>+'Stmts Monthly'!X103</f>
        <v>0</v>
      </c>
      <c r="L103" s="472">
        <f>+'Stmts Monthly'!AA103</f>
        <v>0</v>
      </c>
      <c r="M103" s="472">
        <f>+'Stmts Monthly'!AD103</f>
        <v>0</v>
      </c>
      <c r="N103" s="472">
        <f>+'Stmts Monthly'!AG103</f>
        <v>0</v>
      </c>
      <c r="O103" s="472">
        <f t="shared" si="133"/>
        <v>0</v>
      </c>
      <c r="T103" s="472"/>
      <c r="U103" s="472"/>
      <c r="V103" s="472"/>
      <c r="W103" s="472"/>
      <c r="X103" s="472">
        <f t="shared" si="134"/>
        <v>0</v>
      </c>
      <c r="AC103" s="472"/>
      <c r="AD103" s="472"/>
      <c r="AE103" s="472"/>
      <c r="AF103" s="472"/>
      <c r="AG103" s="472">
        <f t="shared" si="135"/>
        <v>0</v>
      </c>
      <c r="AL103" s="472"/>
    </row>
    <row r="104" spans="1:38">
      <c r="A104" s="441"/>
      <c r="B104" s="441" t="s">
        <v>394</v>
      </c>
      <c r="D104" s="472">
        <f>+'Stmts Monthly'!H104</f>
        <v>0</v>
      </c>
      <c r="E104" s="472">
        <f>+'Stmts Monthly'!K104</f>
        <v>0</v>
      </c>
      <c r="F104" s="472">
        <f>+'Stmts Monthly'!N104</f>
        <v>0</v>
      </c>
      <c r="G104" s="472">
        <f>+'Stmts Monthly'!Q104</f>
        <v>0</v>
      </c>
      <c r="H104" s="472">
        <f t="shared" si="132"/>
        <v>0</v>
      </c>
      <c r="K104" s="472">
        <f>+'Stmts Monthly'!X104</f>
        <v>-864464.3333399999</v>
      </c>
      <c r="L104" s="472">
        <f>+'Stmts Monthly'!AA104</f>
        <v>-864464.3333399999</v>
      </c>
      <c r="M104" s="472">
        <f>+'Stmts Monthly'!AD104</f>
        <v>-864464.3333399999</v>
      </c>
      <c r="N104" s="472">
        <f>+'Stmts Monthly'!AG104</f>
        <v>-864464.3333399999</v>
      </c>
      <c r="O104" s="472">
        <f t="shared" si="133"/>
        <v>-864464.3333399999</v>
      </c>
      <c r="T104" s="472">
        <f>+O104+O105</f>
        <v>-3414689.5416800003</v>
      </c>
      <c r="U104" s="472">
        <f>+T104</f>
        <v>-3414689.5416800003</v>
      </c>
      <c r="V104" s="472">
        <f t="shared" ref="V104:W104" si="140">+U104</f>
        <v>-3414689.5416800003</v>
      </c>
      <c r="W104" s="472">
        <f t="shared" si="140"/>
        <v>-3414689.5416800003</v>
      </c>
      <c r="X104" s="472">
        <f t="shared" si="134"/>
        <v>-3414689.5416800003</v>
      </c>
      <c r="AC104" s="472">
        <f>+X104+X105</f>
        <v>-3680732.5997300004</v>
      </c>
      <c r="AD104" s="472">
        <f>+AC104</f>
        <v>-3680732.5997300004</v>
      </c>
      <c r="AE104" s="472">
        <f t="shared" ref="AE104:AF104" si="141">+AD104</f>
        <v>-3680732.5997300004</v>
      </c>
      <c r="AF104" s="472">
        <f t="shared" si="141"/>
        <v>-3680732.5997300004</v>
      </c>
      <c r="AG104" s="472">
        <f t="shared" si="135"/>
        <v>-3680732.5997300004</v>
      </c>
      <c r="AL104" s="472">
        <f>+AG104+AG105</f>
        <v>-1494590.8029000005</v>
      </c>
    </row>
    <row r="105" spans="1:38">
      <c r="A105" s="441"/>
      <c r="B105" s="441" t="s">
        <v>397</v>
      </c>
      <c r="D105" s="472">
        <f>+'Stmts Monthly'!H105</f>
        <v>-98999.333329999994</v>
      </c>
      <c r="E105" s="472">
        <f>+'Stmts Monthly'!K105</f>
        <v>-262761.51389</v>
      </c>
      <c r="F105" s="472">
        <f>+'Stmts Monthly'!N105</f>
        <v>-500920.04167000001</v>
      </c>
      <c r="G105" s="472">
        <f>+'Stmts Monthly'!Q105</f>
        <v>-864464.3333399999</v>
      </c>
      <c r="H105" s="472">
        <f t="shared" si="132"/>
        <v>-864464.3333399999</v>
      </c>
      <c r="K105" s="472">
        <f>+'Stmts Monthly'!X105</f>
        <v>-522574.37501000002</v>
      </c>
      <c r="L105" s="472">
        <f>+'Stmts Monthly'!AA105</f>
        <v>-1166184.6875100001</v>
      </c>
      <c r="M105" s="472">
        <f>+'Stmts Monthly'!AD105</f>
        <v>-2030937.0833500004</v>
      </c>
      <c r="N105" s="472">
        <f>+'Stmts Monthly'!AG105</f>
        <v>-2550225.2083400004</v>
      </c>
      <c r="O105" s="472">
        <f t="shared" si="133"/>
        <v>-2550225.2083400004</v>
      </c>
      <c r="T105" s="472">
        <f>+T58</f>
        <v>-646704.80729999999</v>
      </c>
      <c r="U105" s="657">
        <f>+U58+T105</f>
        <v>-883162.28018999996</v>
      </c>
      <c r="V105" s="657">
        <f t="shared" ref="V105:W105" si="142">+V58+U105</f>
        <v>-784820.26443999994</v>
      </c>
      <c r="W105" s="657">
        <f t="shared" si="142"/>
        <v>-266043.05804999993</v>
      </c>
      <c r="X105" s="472">
        <f t="shared" si="134"/>
        <v>-266043.05804999993</v>
      </c>
      <c r="AC105" s="472">
        <f>+AC58</f>
        <v>631792.63596999994</v>
      </c>
      <c r="AD105" s="657">
        <f>+AD58+AC105</f>
        <v>1249802.4670299999</v>
      </c>
      <c r="AE105" s="657">
        <f t="shared" ref="AE105:AF105" si="143">+AE58+AD105</f>
        <v>1808476.53247</v>
      </c>
      <c r="AF105" s="657">
        <f t="shared" si="143"/>
        <v>2186141.7968299999</v>
      </c>
      <c r="AG105" s="472">
        <f t="shared" si="135"/>
        <v>2186141.7968299999</v>
      </c>
      <c r="AL105" s="472">
        <f>+AL58</f>
        <v>4613036.4009699998</v>
      </c>
    </row>
    <row r="106" spans="1:38">
      <c r="A106" s="445" t="s">
        <v>281</v>
      </c>
      <c r="B106" s="441"/>
      <c r="D106" s="738">
        <f>SUM(D99:D105)</f>
        <v>-98999.333329999994</v>
      </c>
      <c r="E106" s="738">
        <f t="shared" ref="E106" si="144">SUM(E99:E105)</f>
        <v>-262761.51389</v>
      </c>
      <c r="F106" s="738">
        <f t="shared" ref="F106" si="145">SUM(F99:F105)</f>
        <v>-500920.04167000001</v>
      </c>
      <c r="G106" s="738">
        <f t="shared" ref="G106:H106" si="146">SUM(G99:G105)</f>
        <v>-864464.3333399999</v>
      </c>
      <c r="H106" s="738">
        <f t="shared" si="146"/>
        <v>-864464.3333399999</v>
      </c>
      <c r="K106" s="738">
        <f>SUM(K99:K105)</f>
        <v>-1387038.70835</v>
      </c>
      <c r="L106" s="738">
        <f t="shared" ref="L106" si="147">SUM(L99:L105)</f>
        <v>-2030649.02085</v>
      </c>
      <c r="M106" s="738">
        <f t="shared" ref="M106" si="148">SUM(M99:M105)</f>
        <v>-2895401.4166900003</v>
      </c>
      <c r="N106" s="738">
        <f t="shared" ref="N106:O106" si="149">SUM(N99:N105)</f>
        <v>-3414689.5416800003</v>
      </c>
      <c r="O106" s="738">
        <f t="shared" si="149"/>
        <v>-3414689.5416800003</v>
      </c>
      <c r="T106" s="738">
        <f>SUM(T99:T105)</f>
        <v>-4061394.3489800002</v>
      </c>
      <c r="U106" s="738">
        <f t="shared" ref="U106:X106" si="150">SUM(U99:U105)</f>
        <v>-4297851.8218700001</v>
      </c>
      <c r="V106" s="738">
        <f t="shared" si="150"/>
        <v>-4199509.8061199998</v>
      </c>
      <c r="W106" s="738">
        <f t="shared" si="150"/>
        <v>-3680732.5997300004</v>
      </c>
      <c r="X106" s="738">
        <f t="shared" si="150"/>
        <v>-3680732.5997300004</v>
      </c>
      <c r="AC106" s="738">
        <f>SUM(AC99:AC105)</f>
        <v>-3048939.9637600007</v>
      </c>
      <c r="AD106" s="738">
        <f t="shared" ref="AD106:AG106" si="151">SUM(AD99:AD105)</f>
        <v>-2430930.1327000004</v>
      </c>
      <c r="AE106" s="738">
        <f t="shared" si="151"/>
        <v>-1872256.0672600004</v>
      </c>
      <c r="AF106" s="738">
        <f t="shared" si="151"/>
        <v>-1494590.8029000005</v>
      </c>
      <c r="AG106" s="738">
        <f t="shared" si="151"/>
        <v>-1494590.8029000005</v>
      </c>
      <c r="AL106" s="738">
        <f t="shared" ref="AL106" si="152">SUM(AL99:AL105)</f>
        <v>3118445.5980699994</v>
      </c>
    </row>
    <row r="107" spans="1:38">
      <c r="A107" s="529" t="s">
        <v>282</v>
      </c>
      <c r="B107" s="530"/>
      <c r="D107" s="573">
        <f>+D96+D106</f>
        <v>-82289.066663333331</v>
      </c>
      <c r="E107" s="573">
        <f>+E96+E106</f>
        <v>-210764.58055666665</v>
      </c>
      <c r="F107" s="573">
        <f>+F96+F106</f>
        <v>-421530.35833666666</v>
      </c>
      <c r="G107" s="573">
        <f>+G96+G106</f>
        <v>-762334.65000666655</v>
      </c>
      <c r="H107" s="573">
        <f>+H96+H106</f>
        <v>-762334.65000666655</v>
      </c>
      <c r="K107" s="573">
        <f>+K96+K106</f>
        <v>-1259969.9698083333</v>
      </c>
      <c r="L107" s="573">
        <f>+L96+L106</f>
        <v>-1835671.7843916668</v>
      </c>
      <c r="M107" s="573">
        <f>+M96+M106</f>
        <v>-2469356.6677316669</v>
      </c>
      <c r="N107" s="573">
        <f>+N96+N106</f>
        <v>-1742814.0906383339</v>
      </c>
      <c r="O107" s="573">
        <f>+O96+O106</f>
        <v>-1742814.0906383339</v>
      </c>
      <c r="T107" s="573">
        <f>+T96+T106</f>
        <v>-2721394.3489800002</v>
      </c>
      <c r="U107" s="573">
        <f>+U96+U106</f>
        <v>-2347851.8218700001</v>
      </c>
      <c r="V107" s="573">
        <f>+V96+V106</f>
        <v>-1814509.8061200003</v>
      </c>
      <c r="W107" s="573">
        <f>+W96+W106</f>
        <v>-1035732.5997300004</v>
      </c>
      <c r="X107" s="573">
        <f>+X96+X106</f>
        <v>-1035732.5997300004</v>
      </c>
      <c r="AC107" s="573">
        <f>+AC96+AC106</f>
        <v>-288939.96376000065</v>
      </c>
      <c r="AD107" s="573">
        <f>+AD96+AD106</f>
        <v>569069.86729999958</v>
      </c>
      <c r="AE107" s="573">
        <f>+AE96+AE106</f>
        <v>1392743.9327399996</v>
      </c>
      <c r="AF107" s="573">
        <f>+AF96+AF106</f>
        <v>2395409.1970999995</v>
      </c>
      <c r="AG107" s="573">
        <f>+AG96+AG106</f>
        <v>2395409.1970999995</v>
      </c>
      <c r="AL107" s="573">
        <f>+AL96+AL106</f>
        <v>7068445.5980699994</v>
      </c>
    </row>
    <row r="108" spans="1:38">
      <c r="D108" s="551"/>
      <c r="E108" s="551"/>
      <c r="F108" s="551"/>
      <c r="G108" s="551"/>
      <c r="H108" s="551"/>
      <c r="K108" s="551"/>
      <c r="L108" s="551"/>
      <c r="M108" s="551"/>
      <c r="N108" s="551"/>
      <c r="O108" s="551"/>
      <c r="T108" s="551"/>
      <c r="U108" s="551"/>
      <c r="V108" s="551"/>
      <c r="W108" s="551"/>
      <c r="X108" s="551"/>
      <c r="AC108" s="551"/>
      <c r="AD108" s="551"/>
      <c r="AE108" s="551"/>
      <c r="AF108" s="551"/>
      <c r="AG108" s="551"/>
      <c r="AL108" s="551"/>
    </row>
    <row r="109" spans="1:38">
      <c r="D109" s="700">
        <f>ROUND(+D84-D107,0)</f>
        <v>0</v>
      </c>
      <c r="E109" s="700">
        <f>ROUND(+E84-E107,0)</f>
        <v>0</v>
      </c>
      <c r="F109" s="700">
        <f>ROUND(+F84-F107,0)</f>
        <v>0</v>
      </c>
      <c r="G109" s="700">
        <f>ROUND(+G84-G107,0)</f>
        <v>0</v>
      </c>
      <c r="H109" s="700"/>
      <c r="K109" s="700">
        <f>ROUND(+K84-K107,0)</f>
        <v>0</v>
      </c>
      <c r="L109" s="700">
        <f>ROUND(+L84-L107,0)</f>
        <v>0</v>
      </c>
      <c r="M109" s="700">
        <f>ROUND(+M84-M107,0)</f>
        <v>0</v>
      </c>
      <c r="N109" s="700">
        <f>ROUND(+N84-N107,0)</f>
        <v>0</v>
      </c>
      <c r="O109" s="700"/>
      <c r="T109" s="700">
        <f>ROUND(+T84-T107,0)</f>
        <v>0</v>
      </c>
      <c r="U109" s="700">
        <f>ROUND(+U84-U107,0)</f>
        <v>0</v>
      </c>
      <c r="V109" s="700">
        <f>ROUND(+V84-V107,0)</f>
        <v>0</v>
      </c>
      <c r="W109" s="700">
        <f>ROUND(+W84-W107,0)</f>
        <v>0</v>
      </c>
      <c r="X109" s="700"/>
      <c r="AC109" s="700">
        <f>ROUND(+AC84-AC107,0)</f>
        <v>0</v>
      </c>
      <c r="AD109" s="700">
        <f>ROUND(+AD84-AD107,0)</f>
        <v>0</v>
      </c>
      <c r="AE109" s="700">
        <f>ROUND(+AE84-AE107,0)</f>
        <v>0</v>
      </c>
      <c r="AF109" s="700">
        <f>ROUND(+AF84-AF107,0)</f>
        <v>0</v>
      </c>
      <c r="AG109" s="700"/>
      <c r="AL109" s="700">
        <f>ROUND(+AL84-AL107,0)</f>
        <v>0</v>
      </c>
    </row>
    <row r="110" spans="1:38" ht="14" thickBot="1">
      <c r="D110" s="760"/>
      <c r="E110" s="760"/>
      <c r="F110" s="760"/>
      <c r="H110" s="760"/>
      <c r="K110" s="760"/>
      <c r="L110" s="760"/>
      <c r="M110" s="760"/>
      <c r="O110" s="760"/>
      <c r="T110" s="760"/>
      <c r="U110" s="760"/>
      <c r="V110" s="760"/>
      <c r="X110" s="760"/>
      <c r="AC110" s="760"/>
      <c r="AD110" s="760"/>
      <c r="AE110" s="760"/>
      <c r="AG110" s="760"/>
      <c r="AL110" s="760"/>
    </row>
    <row r="111" spans="1:38" ht="14" thickBot="1">
      <c r="A111" s="441"/>
      <c r="B111" s="457" t="s">
        <v>283</v>
      </c>
    </row>
    <row r="112" spans="1:38">
      <c r="A112" s="441"/>
      <c r="B112" s="441"/>
      <c r="D112" s="455"/>
      <c r="E112" s="455"/>
      <c r="F112" s="455"/>
      <c r="G112" s="761"/>
      <c r="H112" s="455" t="s">
        <v>382</v>
      </c>
      <c r="K112" s="455"/>
      <c r="L112" s="455"/>
      <c r="M112" s="455"/>
      <c r="N112" s="761"/>
      <c r="O112" s="455" t="s">
        <v>382</v>
      </c>
      <c r="T112" s="455"/>
      <c r="U112" s="455"/>
      <c r="V112" s="455"/>
      <c r="W112" s="455"/>
      <c r="X112" s="536" t="s">
        <v>382</v>
      </c>
      <c r="AC112" s="455"/>
      <c r="AD112" s="455"/>
      <c r="AE112" s="455"/>
      <c r="AF112" s="761"/>
      <c r="AG112" s="536" t="s">
        <v>382</v>
      </c>
      <c r="AL112" s="455" t="str">
        <f>+AL7</f>
        <v>Projected</v>
      </c>
    </row>
    <row r="113" spans="1:38">
      <c r="A113" s="441"/>
      <c r="B113" s="441"/>
      <c r="D113" s="464" t="str">
        <f>+D8</f>
        <v>Q1 20</v>
      </c>
      <c r="E113" s="464" t="str">
        <f>+E8</f>
        <v>Q2 20</v>
      </c>
      <c r="F113" s="464" t="str">
        <f>+F8</f>
        <v>Q3 20</v>
      </c>
      <c r="G113" s="762" t="str">
        <f>+G8</f>
        <v>Q4 20</v>
      </c>
      <c r="H113" s="464">
        <f>+H8</f>
        <v>2020</v>
      </c>
      <c r="K113" s="464" t="str">
        <f>+K8</f>
        <v>Q1 21</v>
      </c>
      <c r="L113" s="464" t="str">
        <f>+L8</f>
        <v>Q2 21</v>
      </c>
      <c r="M113" s="464" t="str">
        <f>+M8</f>
        <v>Q3 21</v>
      </c>
      <c r="N113" s="762" t="str">
        <f>+N8</f>
        <v>Q4 21</v>
      </c>
      <c r="O113" s="464">
        <f>+O8</f>
        <v>2021</v>
      </c>
      <c r="T113" s="464" t="str">
        <f>+T8</f>
        <v>Q1 22</v>
      </c>
      <c r="U113" s="464" t="str">
        <f>+U8</f>
        <v>Q2 22</v>
      </c>
      <c r="V113" s="464" t="str">
        <f>+V8</f>
        <v>Q3 22</v>
      </c>
      <c r="W113" s="464" t="str">
        <f>+W8</f>
        <v>Q4 22</v>
      </c>
      <c r="X113" s="798">
        <f>+X8</f>
        <v>2022</v>
      </c>
      <c r="AC113" s="464" t="str">
        <f>+AC8</f>
        <v>Q1 23</v>
      </c>
      <c r="AD113" s="464" t="str">
        <f>+AD8</f>
        <v>Q2 23</v>
      </c>
      <c r="AE113" s="464" t="str">
        <f>+AE8</f>
        <v>Q3 23</v>
      </c>
      <c r="AF113" s="762" t="str">
        <f>+AF8</f>
        <v>Q4 23</v>
      </c>
      <c r="AG113" s="798">
        <f>+AG8</f>
        <v>2023</v>
      </c>
      <c r="AL113" s="464">
        <f>+AL8</f>
        <v>2024</v>
      </c>
    </row>
    <row r="114" spans="1:38">
      <c r="A114" s="445" t="s">
        <v>285</v>
      </c>
      <c r="B114" s="441"/>
      <c r="D114" s="441"/>
      <c r="E114" s="441"/>
      <c r="F114" s="441"/>
      <c r="G114" s="585"/>
      <c r="H114" s="441"/>
      <c r="K114" s="441"/>
      <c r="L114" s="441"/>
      <c r="M114" s="441"/>
      <c r="N114" s="585"/>
      <c r="O114" s="441"/>
      <c r="T114" s="441"/>
      <c r="U114" s="441"/>
      <c r="V114" s="441"/>
      <c r="W114" s="441"/>
      <c r="X114" s="994"/>
      <c r="AC114" s="441"/>
      <c r="AD114" s="441"/>
      <c r="AE114" s="441"/>
      <c r="AF114" s="585"/>
      <c r="AG114" s="994"/>
      <c r="AL114" s="441"/>
    </row>
    <row r="115" spans="1:38">
      <c r="A115" s="441"/>
      <c r="B115" s="441" t="s">
        <v>257</v>
      </c>
      <c r="D115" s="649">
        <f>SUM('Stmts Monthly'!F115:H115)</f>
        <v>-98999.333329999994</v>
      </c>
      <c r="E115" s="649">
        <f>SUM('Stmts Monthly'!I115:K115)</f>
        <v>-163762.18056000001</v>
      </c>
      <c r="F115" s="649">
        <f>SUM('Stmts Monthly'!L115:N115)</f>
        <v>-238158.52778</v>
      </c>
      <c r="G115" s="649">
        <f>SUM('Stmts Monthly'!O115:Q115)</f>
        <v>-363544.29167000001</v>
      </c>
      <c r="H115" s="647">
        <f>SUM(D115:G115)</f>
        <v>-864464.33334000001</v>
      </c>
      <c r="K115" s="649">
        <f>SUM('Stmts Monthly'!V115:X115)</f>
        <v>-522574.37501000002</v>
      </c>
      <c r="L115" s="649">
        <f>SUM('Stmts Monthly'!Y115:AA115)</f>
        <v>-643610.3125</v>
      </c>
      <c r="M115" s="649">
        <f>SUM('Stmts Monthly'!AB115:AD115)</f>
        <v>-864752.39584000001</v>
      </c>
      <c r="N115" s="764">
        <f>SUM('Stmts Monthly'!AE115:AG115)</f>
        <v>-519288.12498999998</v>
      </c>
      <c r="O115" s="472">
        <f>SUM(K115:N115)</f>
        <v>-2550225.2083399999</v>
      </c>
      <c r="T115" s="649">
        <f>+T58</f>
        <v>-646704.80729999999</v>
      </c>
      <c r="U115" s="649">
        <f t="shared" ref="U115:W115" si="153">+U58</f>
        <v>-236457.47289</v>
      </c>
      <c r="V115" s="649">
        <f t="shared" si="153"/>
        <v>98342.015750000006</v>
      </c>
      <c r="W115" s="649">
        <f t="shared" si="153"/>
        <v>518777.20639000001</v>
      </c>
      <c r="X115" s="647">
        <f>SUM(T115:W115)</f>
        <v>-266043.05804999993</v>
      </c>
      <c r="AC115" s="649">
        <f>+AC58</f>
        <v>631792.63596999994</v>
      </c>
      <c r="AD115" s="649">
        <f t="shared" ref="AD115:AF115" si="154">+AD58</f>
        <v>618009.83106</v>
      </c>
      <c r="AE115" s="649">
        <f t="shared" si="154"/>
        <v>558674.06544000003</v>
      </c>
      <c r="AF115" s="649">
        <f t="shared" si="154"/>
        <v>377665.26435999997</v>
      </c>
      <c r="AG115" s="647">
        <f>SUM(AC115:AF115)</f>
        <v>2186141.7968299999</v>
      </c>
      <c r="AL115" s="649">
        <f>+AL58</f>
        <v>4613036.4009699998</v>
      </c>
    </row>
    <row r="116" spans="1:38">
      <c r="A116" s="441"/>
      <c r="B116" s="441" t="s">
        <v>286</v>
      </c>
      <c r="D116" s="649">
        <f>SUM('Stmts Monthly'!F116:H116)</f>
        <v>375</v>
      </c>
      <c r="E116" s="649">
        <f>SUM('Stmts Monthly'!I116:K116)</f>
        <v>2513.8888888888887</v>
      </c>
      <c r="F116" s="649">
        <f>SUM('Stmts Monthly'!L116:N116)</f>
        <v>3902.7777777777774</v>
      </c>
      <c r="G116" s="649">
        <f>SUM('Stmts Monthly'!O116:Q116)</f>
        <v>5770.8333333333339</v>
      </c>
      <c r="H116" s="647">
        <f t="shared" ref="H116:H120" si="155">SUM(D116:G116)</f>
        <v>12562.5</v>
      </c>
      <c r="K116" s="649">
        <f>SUM('Stmts Monthly'!V116:X116)</f>
        <v>6812.5000000000009</v>
      </c>
      <c r="L116" s="649">
        <f>SUM('Stmts Monthly'!Y116:AA116)</f>
        <v>10812.500000000002</v>
      </c>
      <c r="M116" s="649">
        <f>SUM('Stmts Monthly'!AB116:AD116)</f>
        <v>12083.333333333336</v>
      </c>
      <c r="N116" s="764">
        <f>SUM('Stmts Monthly'!AE116:AG116)</f>
        <v>12687.500000000004</v>
      </c>
      <c r="O116" s="472">
        <f t="shared" ref="O116:O120" si="156">SUM(K116:N116)</f>
        <v>42395.833333333343</v>
      </c>
      <c r="T116" s="649">
        <f>-T75+N75</f>
        <v>17041.666666666657</v>
      </c>
      <c r="U116" s="649">
        <f>-U75+T75</f>
        <v>15500</v>
      </c>
      <c r="V116" s="649">
        <f t="shared" ref="V116:W116" si="157">-V75+U75</f>
        <v>16500</v>
      </c>
      <c r="W116" s="649">
        <f t="shared" si="157"/>
        <v>17900</v>
      </c>
      <c r="X116" s="647">
        <f t="shared" ref="X116:X120" si="158">SUM(T116:W116)</f>
        <v>66941.666666666657</v>
      </c>
      <c r="AC116" s="649">
        <f>-AC75+W75</f>
        <v>23700</v>
      </c>
      <c r="AD116" s="649">
        <f>-AD75+AC75</f>
        <v>19600</v>
      </c>
      <c r="AE116" s="649">
        <f t="shared" ref="AE116:AF116" si="159">-AE75+AD75</f>
        <v>20800</v>
      </c>
      <c r="AF116" s="649">
        <f t="shared" si="159"/>
        <v>24800</v>
      </c>
      <c r="AG116" s="647">
        <f t="shared" ref="AG116:AG120" si="160">SUM(AC116:AF116)</f>
        <v>88900</v>
      </c>
      <c r="AL116" s="649">
        <f>-AL75+AF75</f>
        <v>349200</v>
      </c>
    </row>
    <row r="117" spans="1:38">
      <c r="A117" s="441"/>
      <c r="B117" s="441" t="s">
        <v>392</v>
      </c>
      <c r="D117" s="649">
        <f>SUM('Stmts Monthly'!F117:H117)</f>
        <v>0</v>
      </c>
      <c r="E117" s="649">
        <f>SUM('Stmts Monthly'!I117:K117)</f>
        <v>0</v>
      </c>
      <c r="F117" s="649">
        <f>SUM('Stmts Monthly'!L117:N117)</f>
        <v>0</v>
      </c>
      <c r="G117" s="649">
        <f>SUM('Stmts Monthly'!O117:Q117)</f>
        <v>0</v>
      </c>
      <c r="H117" s="647">
        <f t="shared" si="155"/>
        <v>0</v>
      </c>
      <c r="K117" s="649">
        <f>SUM('Stmts Monthly'!V117:X117)</f>
        <v>0</v>
      </c>
      <c r="L117" s="649">
        <f>SUM('Stmts Monthly'!Y117:AA117)</f>
        <v>0</v>
      </c>
      <c r="M117" s="649">
        <f>SUM('Stmts Monthly'!AB117:AD117)</f>
        <v>0</v>
      </c>
      <c r="N117" s="764">
        <f>SUM('Stmts Monthly'!AE117:AG117)</f>
        <v>0</v>
      </c>
      <c r="O117" s="472">
        <f t="shared" si="156"/>
        <v>0</v>
      </c>
      <c r="T117" s="649"/>
      <c r="U117" s="649"/>
      <c r="V117" s="649"/>
      <c r="W117" s="649"/>
      <c r="X117" s="647">
        <f t="shared" si="158"/>
        <v>0</v>
      </c>
      <c r="AC117" s="649"/>
      <c r="AD117" s="649"/>
      <c r="AE117" s="649"/>
      <c r="AF117" s="764"/>
      <c r="AG117" s="647">
        <f t="shared" si="160"/>
        <v>0</v>
      </c>
      <c r="AL117" s="649"/>
    </row>
    <row r="118" spans="1:38" hidden="1">
      <c r="A118" s="441"/>
      <c r="B118" s="441" t="s">
        <v>287</v>
      </c>
      <c r="D118" s="649">
        <f>SUM('Stmts Monthly'!F118:H118)</f>
        <v>0</v>
      </c>
      <c r="E118" s="649">
        <f>SUM('Stmts Monthly'!I118:K118)</f>
        <v>0</v>
      </c>
      <c r="F118" s="649">
        <f>SUM('Stmts Monthly'!L118:N118)</f>
        <v>0</v>
      </c>
      <c r="G118" s="649">
        <f>SUM('Stmts Monthly'!O118:Q118)</f>
        <v>0</v>
      </c>
      <c r="H118" s="647">
        <f t="shared" si="155"/>
        <v>0</v>
      </c>
      <c r="K118" s="649">
        <f>SUM('Stmts Monthly'!V118:X118)</f>
        <v>0</v>
      </c>
      <c r="L118" s="649">
        <f>SUM('Stmts Monthly'!Y118:AA118)</f>
        <v>0</v>
      </c>
      <c r="M118" s="649">
        <f>SUM('Stmts Monthly'!AB118:AD118)</f>
        <v>0</v>
      </c>
      <c r="N118" s="764">
        <f>SUM('Stmts Monthly'!AE118:AG118)</f>
        <v>0</v>
      </c>
      <c r="O118" s="472">
        <f t="shared" si="156"/>
        <v>0</v>
      </c>
      <c r="T118" s="649"/>
      <c r="U118" s="649"/>
      <c r="V118" s="649"/>
      <c r="W118" s="649"/>
      <c r="X118" s="647">
        <f t="shared" si="158"/>
        <v>0</v>
      </c>
      <c r="AC118" s="649"/>
      <c r="AD118" s="649"/>
      <c r="AE118" s="649"/>
      <c r="AF118" s="764"/>
      <c r="AG118" s="647">
        <f t="shared" si="160"/>
        <v>0</v>
      </c>
      <c r="AL118" s="649">
        <f>SUM('Stmts Monthly'!AU118:AW118)</f>
        <v>0</v>
      </c>
    </row>
    <row r="119" spans="1:38" hidden="1">
      <c r="A119" s="441"/>
      <c r="B119" s="441" t="s">
        <v>288</v>
      </c>
      <c r="D119" s="649">
        <f>SUM('Stmts Monthly'!F119:H119)</f>
        <v>0</v>
      </c>
      <c r="E119" s="649">
        <f>SUM('Stmts Monthly'!I119:K119)</f>
        <v>0</v>
      </c>
      <c r="F119" s="649">
        <f>SUM('Stmts Monthly'!L119:N119)</f>
        <v>0</v>
      </c>
      <c r="G119" s="649">
        <f>SUM('Stmts Monthly'!O119:Q119)</f>
        <v>0</v>
      </c>
      <c r="H119" s="647">
        <f t="shared" si="155"/>
        <v>0</v>
      </c>
      <c r="K119" s="649">
        <f>SUM('Stmts Monthly'!V119:X119)</f>
        <v>0</v>
      </c>
      <c r="L119" s="649">
        <f>SUM('Stmts Monthly'!Y119:AA119)</f>
        <v>0</v>
      </c>
      <c r="M119" s="649">
        <f>SUM('Stmts Monthly'!AB119:AD119)</f>
        <v>0</v>
      </c>
      <c r="N119" s="764">
        <f>SUM('Stmts Monthly'!AE119:AG119)</f>
        <v>0</v>
      </c>
      <c r="O119" s="472">
        <f t="shared" si="156"/>
        <v>0</v>
      </c>
      <c r="T119" s="649"/>
      <c r="U119" s="649"/>
      <c r="V119" s="649"/>
      <c r="W119" s="649"/>
      <c r="X119" s="647">
        <f t="shared" si="158"/>
        <v>0</v>
      </c>
      <c r="AC119" s="649"/>
      <c r="AD119" s="649"/>
      <c r="AE119" s="649"/>
      <c r="AF119" s="764"/>
      <c r="AG119" s="647">
        <f t="shared" si="160"/>
        <v>0</v>
      </c>
      <c r="AL119" s="649">
        <f>SUM('Stmts Monthly'!AU119:AW119)</f>
        <v>0</v>
      </c>
    </row>
    <row r="120" spans="1:38" hidden="1">
      <c r="A120" s="441"/>
      <c r="B120" s="441" t="s">
        <v>289</v>
      </c>
      <c r="D120" s="649">
        <f>SUM('Stmts Monthly'!F120:H120)</f>
        <v>0</v>
      </c>
      <c r="E120" s="649">
        <f>SUM('Stmts Monthly'!I120:K120)</f>
        <v>0</v>
      </c>
      <c r="F120" s="649">
        <f>SUM('Stmts Monthly'!L120:N120)</f>
        <v>0</v>
      </c>
      <c r="G120" s="649">
        <f>SUM('Stmts Monthly'!O120:Q120)</f>
        <v>0</v>
      </c>
      <c r="H120" s="647">
        <f t="shared" si="155"/>
        <v>0</v>
      </c>
      <c r="K120" s="649">
        <f>SUM('Stmts Monthly'!V120:X120)</f>
        <v>0</v>
      </c>
      <c r="L120" s="649">
        <f>SUM('Stmts Monthly'!Y120:AA120)</f>
        <v>0</v>
      </c>
      <c r="M120" s="649">
        <f>SUM('Stmts Monthly'!AB120:AD120)</f>
        <v>0</v>
      </c>
      <c r="N120" s="764">
        <f>SUM('Stmts Monthly'!AE120:AG120)</f>
        <v>0</v>
      </c>
      <c r="O120" s="472">
        <f t="shared" si="156"/>
        <v>0</v>
      </c>
      <c r="T120" s="649"/>
      <c r="U120" s="649"/>
      <c r="V120" s="649"/>
      <c r="W120" s="649"/>
      <c r="X120" s="647">
        <f t="shared" si="158"/>
        <v>0</v>
      </c>
      <c r="AC120" s="649"/>
      <c r="AD120" s="649"/>
      <c r="AE120" s="649"/>
      <c r="AF120" s="764"/>
      <c r="AG120" s="647">
        <f t="shared" si="160"/>
        <v>0</v>
      </c>
      <c r="AL120" s="649">
        <f>SUM('Stmts Monthly'!AU120:AW120)</f>
        <v>0</v>
      </c>
    </row>
    <row r="121" spans="1:38">
      <c r="A121" s="441"/>
      <c r="B121" s="441"/>
      <c r="D121" s="649"/>
      <c r="E121" s="649"/>
      <c r="F121" s="649"/>
      <c r="G121" s="649"/>
      <c r="H121" s="647"/>
      <c r="K121" s="649"/>
      <c r="L121" s="649"/>
      <c r="M121" s="649"/>
      <c r="N121" s="764"/>
      <c r="O121" s="472"/>
      <c r="T121" s="649"/>
      <c r="U121" s="649"/>
      <c r="V121" s="649"/>
      <c r="W121" s="649"/>
      <c r="X121" s="647"/>
      <c r="AC121" s="649"/>
      <c r="AD121" s="649"/>
      <c r="AE121" s="649"/>
      <c r="AF121" s="764"/>
      <c r="AG121" s="647"/>
      <c r="AL121" s="649"/>
    </row>
    <row r="122" spans="1:38">
      <c r="A122" s="544" t="s">
        <v>290</v>
      </c>
      <c r="B122" s="441"/>
      <c r="D122" s="649"/>
      <c r="E122" s="649"/>
      <c r="F122" s="649"/>
      <c r="G122" s="649"/>
      <c r="H122" s="647"/>
      <c r="K122" s="649"/>
      <c r="L122" s="649"/>
      <c r="M122" s="649"/>
      <c r="N122" s="764"/>
      <c r="O122" s="472"/>
      <c r="T122" s="649"/>
      <c r="U122" s="649"/>
      <c r="V122" s="649"/>
      <c r="W122" s="649"/>
      <c r="X122" s="647"/>
      <c r="AC122" s="649"/>
      <c r="AD122" s="649"/>
      <c r="AE122" s="649"/>
      <c r="AF122" s="764"/>
      <c r="AG122" s="647"/>
      <c r="AL122" s="649"/>
    </row>
    <row r="123" spans="1:38">
      <c r="A123" s="441"/>
      <c r="B123" s="441" t="s">
        <v>7</v>
      </c>
      <c r="D123" s="649">
        <f>SUM('Stmts Monthly'!F123:H123)</f>
        <v>0</v>
      </c>
      <c r="E123" s="649">
        <f>SUM('Stmts Monthly'!I123:K123)</f>
        <v>0</v>
      </c>
      <c r="F123" s="649">
        <f>SUM('Stmts Monthly'!L123:N123)</f>
        <v>-70000</v>
      </c>
      <c r="G123" s="649">
        <f>SUM('Stmts Monthly'!O123:Q123)</f>
        <v>0</v>
      </c>
      <c r="H123" s="647">
        <f t="shared" ref="H123:H129" si="161">SUM(D123:G123)</f>
        <v>-70000</v>
      </c>
      <c r="K123" s="649">
        <f>SUM('Stmts Monthly'!V123:X123)</f>
        <v>70000</v>
      </c>
      <c r="L123" s="649">
        <f>SUM('Stmts Monthly'!Y123:AA123)</f>
        <v>-90000</v>
      </c>
      <c r="M123" s="649">
        <f>SUM('Stmts Monthly'!AB123:AD123)</f>
        <v>-130000</v>
      </c>
      <c r="N123" s="764">
        <f>SUM('Stmts Monthly'!AE123:AG123)</f>
        <v>-1890000</v>
      </c>
      <c r="O123" s="472">
        <f t="shared" ref="O123:O129" si="162">SUM(K123:N123)</f>
        <v>-2040000</v>
      </c>
      <c r="T123" s="649">
        <f>+N68-T68</f>
        <v>1850000</v>
      </c>
      <c r="U123" s="649">
        <f>+T68-U68</f>
        <v>260000</v>
      </c>
      <c r="V123" s="649">
        <f t="shared" ref="V123:W124" si="163">+U68-V68</f>
        <v>0</v>
      </c>
      <c r="W123" s="649">
        <f t="shared" si="163"/>
        <v>0</v>
      </c>
      <c r="X123" s="647">
        <f>SUM(T123:W123)</f>
        <v>2110000</v>
      </c>
      <c r="AC123" s="649">
        <f>+W68-AC68</f>
        <v>-3175000</v>
      </c>
      <c r="AD123" s="649">
        <f>+AC68-AD68</f>
        <v>-283333.33333333395</v>
      </c>
      <c r="AE123" s="649">
        <f t="shared" ref="AE123:AF123" si="164">+AD68-AE68</f>
        <v>-494444.44444444403</v>
      </c>
      <c r="AF123" s="649">
        <f t="shared" si="164"/>
        <v>-564814.8148148153</v>
      </c>
      <c r="AG123" s="647">
        <f t="shared" ref="AG123:AG129" si="165">SUM(AC123:AF123)</f>
        <v>-4517592.5925925933</v>
      </c>
      <c r="AL123" s="649">
        <f>+AF68-AL68</f>
        <v>17592.592592593282</v>
      </c>
    </row>
    <row r="124" spans="1:38">
      <c r="A124" s="441"/>
      <c r="B124" s="441" t="s">
        <v>263</v>
      </c>
      <c r="D124" s="649">
        <f>SUM('Stmts Monthly'!F124:H124)</f>
        <v>0</v>
      </c>
      <c r="E124" s="649">
        <f>SUM('Stmts Monthly'!I124:K124)</f>
        <v>0</v>
      </c>
      <c r="F124" s="649">
        <f>SUM('Stmts Monthly'!L124:N124)</f>
        <v>0</v>
      </c>
      <c r="G124" s="649">
        <f>SUM('Stmts Monthly'!O124:Q124)</f>
        <v>0</v>
      </c>
      <c r="H124" s="647">
        <f t="shared" si="161"/>
        <v>0</v>
      </c>
      <c r="K124" s="649">
        <f>SUM('Stmts Monthly'!V124:X124)</f>
        <v>0</v>
      </c>
      <c r="L124" s="649">
        <f>SUM('Stmts Monthly'!Y124:AA124)</f>
        <v>0</v>
      </c>
      <c r="M124" s="649">
        <f>SUM('Stmts Monthly'!AB124:AD124)</f>
        <v>0</v>
      </c>
      <c r="N124" s="764">
        <f>SUM('Stmts Monthly'!AE124:AG124)</f>
        <v>0</v>
      </c>
      <c r="O124" s="472">
        <f t="shared" si="162"/>
        <v>0</v>
      </c>
      <c r="T124" s="649">
        <f>+N69-T69</f>
        <v>0</v>
      </c>
      <c r="U124" s="649">
        <f>+T69-U69</f>
        <v>0</v>
      </c>
      <c r="V124" s="649">
        <f t="shared" si="163"/>
        <v>0</v>
      </c>
      <c r="W124" s="649">
        <f t="shared" si="163"/>
        <v>0</v>
      </c>
      <c r="X124" s="647">
        <f t="shared" ref="X124:X129" si="166">SUM(T124:W124)</f>
        <v>0</v>
      </c>
      <c r="AC124" s="649">
        <f>+W69-AC69</f>
        <v>0</v>
      </c>
      <c r="AD124" s="649">
        <f>+AC69-AD69</f>
        <v>0</v>
      </c>
      <c r="AE124" s="649">
        <f t="shared" ref="AE124:AF124" si="167">+AD69-AE69</f>
        <v>0</v>
      </c>
      <c r="AF124" s="649">
        <f t="shared" si="167"/>
        <v>0</v>
      </c>
      <c r="AG124" s="647">
        <f t="shared" si="165"/>
        <v>0</v>
      </c>
      <c r="AL124" s="649">
        <f>+AF69-AL69</f>
        <v>0</v>
      </c>
    </row>
    <row r="125" spans="1:38" hidden="1">
      <c r="A125" s="441"/>
      <c r="B125" s="441" t="s">
        <v>264</v>
      </c>
      <c r="D125" s="649">
        <f>SUM('Stmts Monthly'!F125:H125)</f>
        <v>0</v>
      </c>
      <c r="E125" s="649">
        <f>SUM('Stmts Monthly'!I125:K125)</f>
        <v>0</v>
      </c>
      <c r="F125" s="649">
        <f>SUM('Stmts Monthly'!L125:N125)</f>
        <v>0</v>
      </c>
      <c r="G125" s="649">
        <f>SUM('Stmts Monthly'!O125:Q125)</f>
        <v>0</v>
      </c>
      <c r="H125" s="647">
        <f t="shared" si="161"/>
        <v>0</v>
      </c>
      <c r="K125" s="649">
        <f>SUM('Stmts Monthly'!V125:X125)</f>
        <v>0</v>
      </c>
      <c r="L125" s="649">
        <f>SUM('Stmts Monthly'!Y125:AA125)</f>
        <v>0</v>
      </c>
      <c r="M125" s="649">
        <f>SUM('Stmts Monthly'!AB125:AD125)</f>
        <v>0</v>
      </c>
      <c r="N125" s="764">
        <f>SUM('Stmts Monthly'!AE125:AG125)</f>
        <v>0</v>
      </c>
      <c r="O125" s="472">
        <f t="shared" si="162"/>
        <v>0</v>
      </c>
      <c r="T125" s="649"/>
      <c r="U125" s="649"/>
      <c r="V125" s="649"/>
      <c r="W125" s="649"/>
      <c r="X125" s="647">
        <f t="shared" si="166"/>
        <v>0</v>
      </c>
      <c r="AC125" s="649"/>
      <c r="AD125" s="649"/>
      <c r="AE125" s="649"/>
      <c r="AF125" s="649"/>
      <c r="AG125" s="647">
        <f t="shared" si="165"/>
        <v>0</v>
      </c>
      <c r="AL125" s="649"/>
    </row>
    <row r="126" spans="1:38">
      <c r="A126" s="441"/>
      <c r="B126" s="441" t="s">
        <v>274</v>
      </c>
      <c r="D126" s="649">
        <f>SUM('Stmts Monthly'!F126:H126)</f>
        <v>10786.666666666668</v>
      </c>
      <c r="E126" s="649">
        <f>SUM('Stmts Monthly'!I126:K126)</f>
        <v>5166.6666666666679</v>
      </c>
      <c r="F126" s="649">
        <f>SUM('Stmts Monthly'!L126:N126)</f>
        <v>4166.666666666697</v>
      </c>
      <c r="G126" s="649">
        <f>SUM('Stmts Monthly'!O126:Q126)</f>
        <v>9166.6666666666206</v>
      </c>
      <c r="H126" s="647">
        <f t="shared" si="161"/>
        <v>29286.666666666653</v>
      </c>
      <c r="K126" s="649">
        <f>SUM('Stmts Monthly'!V126:X126)</f>
        <v>21939.895833333318</v>
      </c>
      <c r="L126" s="649">
        <f>SUM('Stmts Monthly'!Y126:AA126)</f>
        <v>15666.666666666657</v>
      </c>
      <c r="M126" s="649">
        <f>SUM('Stmts Monthly'!AB126:AD126)</f>
        <v>12643.333333333372</v>
      </c>
      <c r="N126" s="764">
        <f>SUM('Stmts Monthly'!AE126:AG126)</f>
        <v>41716.666666666686</v>
      </c>
      <c r="O126" s="472">
        <f t="shared" si="162"/>
        <v>91966.562500000029</v>
      </c>
      <c r="T126" s="649">
        <f>+T88-N88</f>
        <v>-21253.229166666686</v>
      </c>
      <c r="U126" s="649">
        <f>+U88-T88</f>
        <v>25000</v>
      </c>
      <c r="V126" s="649">
        <f t="shared" ref="V126:W126" si="168">+V88-U88</f>
        <v>25000</v>
      </c>
      <c r="W126" s="649">
        <f t="shared" si="168"/>
        <v>25000</v>
      </c>
      <c r="X126" s="647">
        <f t="shared" si="166"/>
        <v>53746.770833333314</v>
      </c>
      <c r="AC126" s="649">
        <f>+AC88-W88</f>
        <v>50000</v>
      </c>
      <c r="AD126" s="649">
        <f>+AD88-AC88</f>
        <v>75000</v>
      </c>
      <c r="AE126" s="649">
        <f t="shared" ref="AE126:AF126" si="169">+AE88-AD88</f>
        <v>50000</v>
      </c>
      <c r="AF126" s="649">
        <f t="shared" si="169"/>
        <v>100000</v>
      </c>
      <c r="AG126" s="647">
        <f t="shared" si="165"/>
        <v>275000</v>
      </c>
      <c r="AL126" s="649">
        <f>+AL88-AF88</f>
        <v>350000</v>
      </c>
    </row>
    <row r="127" spans="1:38">
      <c r="A127" s="441"/>
      <c r="B127" s="441" t="s">
        <v>621</v>
      </c>
      <c r="D127" s="649">
        <f>SUM('Stmts Monthly'!F127:H127)</f>
        <v>323.59999999999991</v>
      </c>
      <c r="E127" s="649">
        <f>SUM('Stmts Monthly'!I127:K127)</f>
        <v>120.00000000000023</v>
      </c>
      <c r="F127" s="649">
        <f>SUM('Stmts Monthly'!L127:N127)</f>
        <v>-107.24999999999881</v>
      </c>
      <c r="G127" s="649">
        <f>SUM('Stmts Monthly'!O127:Q127)</f>
        <v>239.99999999999847</v>
      </c>
      <c r="H127" s="647">
        <f t="shared" si="161"/>
        <v>576.3499999999998</v>
      </c>
      <c r="K127" s="649">
        <f>SUM('Stmts Monthly'!V127:X127)</f>
        <v>599.15937500000064</v>
      </c>
      <c r="L127" s="649">
        <f>SUM('Stmts Monthly'!Y127:AA127)</f>
        <v>-258.16875000000005</v>
      </c>
      <c r="M127" s="649">
        <f>SUM('Stmts Monthly'!AB127:AD127)</f>
        <v>257.51250000000005</v>
      </c>
      <c r="N127" s="764">
        <f>SUM('Stmts Monthly'!AE127:AG127)</f>
        <v>-52.631249999998317</v>
      </c>
      <c r="O127" s="472">
        <f t="shared" si="162"/>
        <v>545.87187500000232</v>
      </c>
      <c r="T127" s="649">
        <f t="shared" ref="T127:T129" si="170">+T89-N89</f>
        <v>3877.7781249999989</v>
      </c>
      <c r="U127" s="649">
        <f>+U89-T89</f>
        <v>5000</v>
      </c>
      <c r="V127" s="649">
        <f t="shared" ref="V127:W127" si="171">+V89-U89</f>
        <v>5000</v>
      </c>
      <c r="W127" s="649">
        <f t="shared" si="171"/>
        <v>5000</v>
      </c>
      <c r="X127" s="647">
        <f t="shared" si="166"/>
        <v>18877.778124999997</v>
      </c>
      <c r="AC127" s="649">
        <f t="shared" ref="AC127:AC129" si="172">+AC89-W89</f>
        <v>10000</v>
      </c>
      <c r="AD127" s="649">
        <f>+AD89-AC89</f>
        <v>10000</v>
      </c>
      <c r="AE127" s="649">
        <f t="shared" ref="AE127:AF127" si="173">+AE89-AD89</f>
        <v>10000</v>
      </c>
      <c r="AF127" s="649">
        <f t="shared" si="173"/>
        <v>20000</v>
      </c>
      <c r="AG127" s="647">
        <f t="shared" si="165"/>
        <v>50000</v>
      </c>
      <c r="AL127" s="649">
        <f t="shared" ref="AL127:AL129" si="174">+AL89-AF89</f>
        <v>80000</v>
      </c>
    </row>
    <row r="128" spans="1:38" hidden="1">
      <c r="A128" s="441"/>
      <c r="B128" s="441" t="s">
        <v>291</v>
      </c>
      <c r="D128" s="649">
        <f>SUM('Stmts Monthly'!F128:H128)</f>
        <v>5600</v>
      </c>
      <c r="E128" s="649">
        <f>SUM('Stmts Monthly'!I128:K128)</f>
        <v>0</v>
      </c>
      <c r="F128" s="649">
        <f>SUM('Stmts Monthly'!L128:N128)</f>
        <v>0</v>
      </c>
      <c r="G128" s="649">
        <f>SUM('Stmts Monthly'!O128:Q128)</f>
        <v>0</v>
      </c>
      <c r="H128" s="647">
        <f t="shared" si="161"/>
        <v>5600</v>
      </c>
      <c r="K128" s="649">
        <f>SUM('Stmts Monthly'!V128:X128)</f>
        <v>2400</v>
      </c>
      <c r="L128" s="649">
        <f>SUM('Stmts Monthly'!Y128:AA128)</f>
        <v>7500</v>
      </c>
      <c r="M128" s="649">
        <f>SUM('Stmts Monthly'!AB128:AD128)</f>
        <v>96500</v>
      </c>
      <c r="N128" s="764">
        <f>SUM('Stmts Monthly'!AE128:AG128)</f>
        <v>-92500</v>
      </c>
      <c r="O128" s="472">
        <f t="shared" si="162"/>
        <v>13900</v>
      </c>
      <c r="T128" s="649">
        <f t="shared" si="170"/>
        <v>-19500</v>
      </c>
      <c r="U128" s="649"/>
      <c r="V128" s="649"/>
      <c r="W128" s="649"/>
      <c r="X128" s="647">
        <f t="shared" si="166"/>
        <v>-19500</v>
      </c>
      <c r="AC128" s="649">
        <f t="shared" si="172"/>
        <v>0</v>
      </c>
      <c r="AD128" s="649"/>
      <c r="AE128" s="649"/>
      <c r="AF128" s="649"/>
      <c r="AG128" s="647">
        <f t="shared" si="165"/>
        <v>0</v>
      </c>
      <c r="AL128" s="649">
        <f t="shared" si="174"/>
        <v>0</v>
      </c>
    </row>
    <row r="129" spans="1:38">
      <c r="A129" s="441"/>
      <c r="B129" s="441" t="s">
        <v>292</v>
      </c>
      <c r="D129" s="649">
        <f>SUM('Stmts Monthly'!F129:H129)</f>
        <v>0</v>
      </c>
      <c r="E129" s="649">
        <f>SUM('Stmts Monthly'!I129:K129)</f>
        <v>29999.999999999996</v>
      </c>
      <c r="F129" s="649">
        <f>SUM('Stmts Monthly'!L129:N129)</f>
        <v>23333.333333333325</v>
      </c>
      <c r="G129" s="649">
        <f>SUM('Stmts Monthly'!O129:Q129)</f>
        <v>13333.333333333336</v>
      </c>
      <c r="H129" s="884">
        <f t="shared" si="161"/>
        <v>66666.666666666657</v>
      </c>
      <c r="K129" s="649">
        <f>SUM('Stmts Monthly'!V129:X129)</f>
        <v>0</v>
      </c>
      <c r="L129" s="649">
        <f>SUM('Stmts Monthly'!Y129:AA129)</f>
        <v>44999.999999999985</v>
      </c>
      <c r="M129" s="649">
        <f>SUM('Stmts Monthly'!AB129:AD129)</f>
        <v>121666.66666666661</v>
      </c>
      <c r="N129" s="764">
        <f>SUM('Stmts Monthly'!AE129:AG129)</f>
        <v>1296666.6666666663</v>
      </c>
      <c r="O129" s="472">
        <f t="shared" si="162"/>
        <v>1463333.3333333328</v>
      </c>
      <c r="T129" s="649">
        <f t="shared" si="170"/>
        <v>-295000</v>
      </c>
      <c r="U129" s="649">
        <f>+U91-T91</f>
        <v>580000.00000000023</v>
      </c>
      <c r="V129" s="649">
        <f t="shared" ref="V129:W129" si="175">+V91-U91</f>
        <v>404999.99999999953</v>
      </c>
      <c r="W129" s="649">
        <f t="shared" si="175"/>
        <v>230000.00000000047</v>
      </c>
      <c r="X129" s="647">
        <f t="shared" si="166"/>
        <v>920000.00000000023</v>
      </c>
      <c r="AC129" s="649">
        <f t="shared" si="172"/>
        <v>55000</v>
      </c>
      <c r="AD129" s="649">
        <f>+AD91-AC91</f>
        <v>155000</v>
      </c>
      <c r="AE129" s="649">
        <f t="shared" ref="AE129:AF129" si="176">+AE91-AD91</f>
        <v>205000</v>
      </c>
      <c r="AF129" s="649">
        <f t="shared" si="176"/>
        <v>505000</v>
      </c>
      <c r="AG129" s="647">
        <f t="shared" si="165"/>
        <v>920000</v>
      </c>
      <c r="AL129" s="649">
        <f t="shared" si="174"/>
        <v>-370000</v>
      </c>
    </row>
    <row r="130" spans="1:38" ht="15">
      <c r="A130" s="445" t="s">
        <v>293</v>
      </c>
      <c r="B130" s="441"/>
      <c r="D130" s="574">
        <f t="shared" ref="D130:H130" si="177">SUM(D115:D129)</f>
        <v>-81914.066663333317</v>
      </c>
      <c r="E130" s="574">
        <f t="shared" si="177"/>
        <v>-125961.62500444448</v>
      </c>
      <c r="F130" s="574">
        <f t="shared" si="177"/>
        <v>-276863.00000222225</v>
      </c>
      <c r="G130" s="781">
        <f t="shared" si="177"/>
        <v>-335033.45833666675</v>
      </c>
      <c r="H130" s="574">
        <f t="shared" si="177"/>
        <v>-819772.15000666678</v>
      </c>
      <c r="K130" s="574">
        <f t="shared" ref="K130:O130" si="178">SUM(K115:K129)</f>
        <v>-420822.81980166672</v>
      </c>
      <c r="L130" s="574">
        <f t="shared" si="178"/>
        <v>-654889.31458333333</v>
      </c>
      <c r="M130" s="574">
        <f t="shared" si="178"/>
        <v>-751601.55000666669</v>
      </c>
      <c r="N130" s="781">
        <f t="shared" si="178"/>
        <v>-1150769.9229066672</v>
      </c>
      <c r="O130" s="574">
        <f t="shared" si="178"/>
        <v>-2978083.6072983332</v>
      </c>
      <c r="T130" s="574">
        <f t="shared" ref="T130:X130" si="179">SUM(T115:T129)</f>
        <v>888461.40832499973</v>
      </c>
      <c r="U130" s="574">
        <f t="shared" si="179"/>
        <v>649042.52711000026</v>
      </c>
      <c r="V130" s="574">
        <f t="shared" si="179"/>
        <v>549842.01574999955</v>
      </c>
      <c r="W130" s="574">
        <f t="shared" si="179"/>
        <v>796677.20639000041</v>
      </c>
      <c r="X130" s="995">
        <f t="shared" si="179"/>
        <v>2884023.1575750001</v>
      </c>
      <c r="AC130" s="574">
        <f t="shared" ref="AC130:AG130" si="180">SUM(AC115:AC129)</f>
        <v>-2404507.3640299998</v>
      </c>
      <c r="AD130" s="574">
        <f t="shared" si="180"/>
        <v>594276.49772666604</v>
      </c>
      <c r="AE130" s="574">
        <f t="shared" si="180"/>
        <v>350029.620995556</v>
      </c>
      <c r="AF130" s="781">
        <f t="shared" si="180"/>
        <v>462650.44954518467</v>
      </c>
      <c r="AG130" s="995">
        <f t="shared" si="180"/>
        <v>-997550.79576259339</v>
      </c>
      <c r="AL130" s="574">
        <f t="shared" ref="AL130" si="181">SUM(AL115:AL129)</f>
        <v>5039828.9935625931</v>
      </c>
    </row>
    <row r="131" spans="1:38" ht="15">
      <c r="A131" s="441"/>
      <c r="B131" s="441"/>
      <c r="D131" s="572"/>
      <c r="E131" s="572"/>
      <c r="F131" s="572"/>
      <c r="G131" s="782"/>
      <c r="H131" s="572"/>
      <c r="K131" s="572"/>
      <c r="L131" s="572"/>
      <c r="M131" s="572"/>
      <c r="N131" s="782"/>
      <c r="O131" s="572"/>
      <c r="T131" s="572"/>
      <c r="U131" s="572"/>
      <c r="V131" s="572"/>
      <c r="W131" s="992"/>
      <c r="X131" s="996"/>
      <c r="AC131" s="572"/>
      <c r="AD131" s="572"/>
      <c r="AE131" s="572"/>
      <c r="AF131" s="782"/>
      <c r="AG131" s="996"/>
      <c r="AL131" s="572"/>
    </row>
    <row r="132" spans="1:38" ht="15">
      <c r="A132" s="445" t="s">
        <v>294</v>
      </c>
      <c r="B132" s="441"/>
      <c r="D132" s="572"/>
      <c r="E132" s="572"/>
      <c r="F132" s="572"/>
      <c r="G132" s="782"/>
      <c r="H132" s="572"/>
      <c r="K132" s="572"/>
      <c r="L132" s="572"/>
      <c r="M132" s="572"/>
      <c r="N132" s="782"/>
      <c r="O132" s="572"/>
      <c r="T132" s="572"/>
      <c r="U132" s="572"/>
      <c r="V132" s="572"/>
      <c r="W132" s="992"/>
      <c r="X132" s="996"/>
      <c r="AC132" s="572"/>
      <c r="AD132" s="572"/>
      <c r="AE132" s="572"/>
      <c r="AF132" s="782"/>
      <c r="AG132" s="996"/>
      <c r="AL132" s="572"/>
    </row>
    <row r="133" spans="1:38">
      <c r="A133" s="441"/>
      <c r="B133" s="441" t="s">
        <v>74</v>
      </c>
      <c r="D133" s="649">
        <f>SUM('Stmts Monthly'!F133:H133)</f>
        <v>-7500</v>
      </c>
      <c r="E133" s="649">
        <f>SUM('Stmts Monthly'!I133:K133)</f>
        <v>-32500</v>
      </c>
      <c r="F133" s="649">
        <f>SUM('Stmts Monthly'!L133:N133)</f>
        <v>-16750</v>
      </c>
      <c r="G133" s="649">
        <f>SUM('Stmts Monthly'!O133:Q133)</f>
        <v>-14750</v>
      </c>
      <c r="H133" s="647">
        <f>SUM(D133:G133)</f>
        <v>-71500</v>
      </c>
      <c r="K133" s="649">
        <f>SUM('Stmts Monthly'!V133:X133)</f>
        <v>-25750</v>
      </c>
      <c r="L133" s="649">
        <f>SUM('Stmts Monthly'!Y133:AA133)</f>
        <v>-42000</v>
      </c>
      <c r="M133" s="649">
        <f>SUM('Stmts Monthly'!AB133:AD133)</f>
        <v>-750</v>
      </c>
      <c r="N133" s="764">
        <f>SUM('Stmts Monthly'!AE133:AG133)</f>
        <v>-8250</v>
      </c>
      <c r="O133" s="472">
        <f>SUM(K133:N133)</f>
        <v>-76750</v>
      </c>
      <c r="T133" s="649">
        <f>+N74-T74</f>
        <v>-11750</v>
      </c>
      <c r="U133" s="649">
        <f>+T74-U74</f>
        <v>-15000</v>
      </c>
      <c r="V133" s="649">
        <f t="shared" ref="V133:W133" si="182">+U74-V74</f>
        <v>-25000</v>
      </c>
      <c r="W133" s="649">
        <f t="shared" si="182"/>
        <v>-30000</v>
      </c>
      <c r="X133" s="647">
        <f>SUM(T133:W133)</f>
        <v>-81750</v>
      </c>
      <c r="AC133" s="649">
        <f>+W74-AC74</f>
        <v>-30000</v>
      </c>
      <c r="AD133" s="649">
        <f>+AC74-AD74</f>
        <v>-20000</v>
      </c>
      <c r="AE133" s="649">
        <f t="shared" ref="AE133:AF133" si="183">+AD74-AE74</f>
        <v>-30000</v>
      </c>
      <c r="AF133" s="649">
        <f t="shared" si="183"/>
        <v>-30000</v>
      </c>
      <c r="AG133" s="647">
        <f>SUM(AC133:AF133)</f>
        <v>-110000</v>
      </c>
      <c r="AL133" s="649">
        <f>+AF74-AL74</f>
        <v>-460000</v>
      </c>
    </row>
    <row r="134" spans="1:38">
      <c r="A134" s="441"/>
      <c r="B134" s="441" t="s">
        <v>295</v>
      </c>
      <c r="D134" s="649">
        <f>SUM('Stmts Monthly'!F134:H134)</f>
        <v>0</v>
      </c>
      <c r="E134" s="649">
        <f>SUM('Stmts Monthly'!I134:K134)</f>
        <v>0</v>
      </c>
      <c r="F134" s="649">
        <f>SUM('Stmts Monthly'!L134:N134)</f>
        <v>0</v>
      </c>
      <c r="G134" s="649">
        <f>SUM('Stmts Monthly'!O134:Q134)</f>
        <v>0</v>
      </c>
      <c r="H134" s="647">
        <f>SUM(D134:G134)</f>
        <v>0</v>
      </c>
      <c r="K134" s="649">
        <f>SUM('Stmts Monthly'!V134:X134)</f>
        <v>0</v>
      </c>
      <c r="L134" s="649">
        <f>SUM('Stmts Monthly'!Y134:AA134)</f>
        <v>0</v>
      </c>
      <c r="M134" s="649">
        <f>SUM('Stmts Monthly'!AB134:AD134)</f>
        <v>0</v>
      </c>
      <c r="N134" s="764">
        <f>SUM('Stmts Monthly'!AE134:AG134)</f>
        <v>0</v>
      </c>
      <c r="O134" s="472">
        <f>SUM(K134:N134)</f>
        <v>0</v>
      </c>
      <c r="T134" s="649"/>
      <c r="U134" s="649"/>
      <c r="V134" s="649"/>
      <c r="W134" s="649"/>
      <c r="X134" s="647">
        <f>SUM(T134:W134)</f>
        <v>0</v>
      </c>
      <c r="AC134" s="649"/>
      <c r="AD134" s="649"/>
      <c r="AE134" s="649"/>
      <c r="AF134" s="764"/>
      <c r="AG134" s="647">
        <f>SUM(AC134:AF134)</f>
        <v>0</v>
      </c>
      <c r="AL134" s="649"/>
    </row>
    <row r="135" spans="1:38">
      <c r="A135" s="441"/>
      <c r="B135" s="441" t="s">
        <v>296</v>
      </c>
      <c r="D135" s="649">
        <f>SUM('Stmts Monthly'!F135:H135)</f>
        <v>0</v>
      </c>
      <c r="E135" s="649">
        <f>SUM('Stmts Monthly'!I135:K135)</f>
        <v>0</v>
      </c>
      <c r="F135" s="649">
        <f>SUM('Stmts Monthly'!L135:N135)</f>
        <v>0</v>
      </c>
      <c r="G135" s="649">
        <f>SUM('Stmts Monthly'!O135:Q135)</f>
        <v>0</v>
      </c>
      <c r="H135" s="884">
        <f>SUM(D135:G135)</f>
        <v>0</v>
      </c>
      <c r="K135" s="649">
        <f>SUM('Stmts Monthly'!V135:X135)</f>
        <v>0</v>
      </c>
      <c r="L135" s="649">
        <f>SUM('Stmts Monthly'!Y135:AA135)</f>
        <v>0</v>
      </c>
      <c r="M135" s="649">
        <f>SUM('Stmts Monthly'!AB135:AD135)</f>
        <v>0</v>
      </c>
      <c r="N135" s="764">
        <f>SUM('Stmts Monthly'!AE135:AG135)</f>
        <v>0</v>
      </c>
      <c r="O135" s="472">
        <f>SUM(K135:N135)</f>
        <v>0</v>
      </c>
      <c r="T135" s="649"/>
      <c r="U135" s="649"/>
      <c r="V135" s="649"/>
      <c r="W135" s="649"/>
      <c r="X135" s="647">
        <f>SUM(T135:W135)</f>
        <v>0</v>
      </c>
      <c r="AC135" s="649"/>
      <c r="AD135" s="649"/>
      <c r="AE135" s="649"/>
      <c r="AF135" s="764"/>
      <c r="AG135" s="647">
        <f>SUM(AC135:AF135)</f>
        <v>0</v>
      </c>
      <c r="AL135" s="649"/>
    </row>
    <row r="136" spans="1:38">
      <c r="A136" s="445" t="s">
        <v>297</v>
      </c>
      <c r="B136" s="441"/>
      <c r="D136" s="709">
        <f>SUM(D133:D135)</f>
        <v>-7500</v>
      </c>
      <c r="E136" s="709">
        <f t="shared" ref="E136:H136" si="184">SUM(E133:E135)</f>
        <v>-32500</v>
      </c>
      <c r="F136" s="709">
        <f t="shared" si="184"/>
        <v>-16750</v>
      </c>
      <c r="G136" s="783">
        <f t="shared" si="184"/>
        <v>-14750</v>
      </c>
      <c r="H136" s="709">
        <f t="shared" si="184"/>
        <v>-71500</v>
      </c>
      <c r="K136" s="709">
        <f>SUM(K133:K135)</f>
        <v>-25750</v>
      </c>
      <c r="L136" s="709">
        <f t="shared" ref="L136:O136" si="185">SUM(L133:L135)</f>
        <v>-42000</v>
      </c>
      <c r="M136" s="709">
        <f t="shared" si="185"/>
        <v>-750</v>
      </c>
      <c r="N136" s="783">
        <f t="shared" si="185"/>
        <v>-8250</v>
      </c>
      <c r="O136" s="709">
        <f t="shared" si="185"/>
        <v>-76750</v>
      </c>
      <c r="T136" s="709">
        <f>SUM(T133:T135)</f>
        <v>-11750</v>
      </c>
      <c r="U136" s="709">
        <f t="shared" ref="U136:X136" si="186">SUM(U133:U135)</f>
        <v>-15000</v>
      </c>
      <c r="V136" s="709">
        <f t="shared" si="186"/>
        <v>-25000</v>
      </c>
      <c r="W136" s="709">
        <f t="shared" si="186"/>
        <v>-30000</v>
      </c>
      <c r="X136" s="997">
        <f t="shared" si="186"/>
        <v>-81750</v>
      </c>
      <c r="AC136" s="709">
        <f>SUM(AC133:AC135)</f>
        <v>-30000</v>
      </c>
      <c r="AD136" s="709">
        <f t="shared" ref="AD136:AG136" si="187">SUM(AD133:AD135)</f>
        <v>-20000</v>
      </c>
      <c r="AE136" s="709">
        <f t="shared" si="187"/>
        <v>-30000</v>
      </c>
      <c r="AF136" s="783">
        <f t="shared" si="187"/>
        <v>-30000</v>
      </c>
      <c r="AG136" s="997">
        <f t="shared" si="187"/>
        <v>-110000</v>
      </c>
      <c r="AL136" s="709">
        <f t="shared" ref="AL136" si="188">SUM(AL133:AL135)</f>
        <v>-460000</v>
      </c>
    </row>
    <row r="137" spans="1:38" ht="15">
      <c r="A137" s="441"/>
      <c r="B137" s="441"/>
      <c r="D137" s="572"/>
      <c r="E137" s="572"/>
      <c r="F137" s="572"/>
      <c r="G137" s="782"/>
      <c r="H137" s="572"/>
      <c r="K137" s="572"/>
      <c r="L137" s="572"/>
      <c r="M137" s="572"/>
      <c r="N137" s="782"/>
      <c r="O137" s="572"/>
      <c r="T137" s="572"/>
      <c r="U137" s="572"/>
      <c r="V137" s="572"/>
      <c r="W137" s="992"/>
      <c r="X137" s="996"/>
      <c r="AC137" s="572"/>
      <c r="AD137" s="572"/>
      <c r="AE137" s="572"/>
      <c r="AF137" s="782"/>
      <c r="AG137" s="996"/>
      <c r="AL137" s="572"/>
    </row>
    <row r="138" spans="1:38">
      <c r="A138" s="445" t="s">
        <v>298</v>
      </c>
      <c r="B138" s="441"/>
      <c r="D138" s="472"/>
      <c r="E138" s="472"/>
      <c r="F138" s="472"/>
      <c r="G138" s="769"/>
      <c r="H138" s="472"/>
      <c r="K138" s="472"/>
      <c r="L138" s="472"/>
      <c r="M138" s="472"/>
      <c r="N138" s="769"/>
      <c r="O138" s="472"/>
      <c r="T138" s="472"/>
      <c r="U138" s="472"/>
      <c r="V138" s="472"/>
      <c r="W138" s="472"/>
      <c r="X138" s="647"/>
      <c r="AC138" s="472"/>
      <c r="AD138" s="472"/>
      <c r="AE138" s="472"/>
      <c r="AF138" s="769"/>
      <c r="AG138" s="647"/>
      <c r="AL138" s="472"/>
    </row>
    <row r="139" spans="1:38">
      <c r="A139" s="441"/>
      <c r="B139" s="441" t="s">
        <v>299</v>
      </c>
      <c r="D139" s="649">
        <f>SUM('Stmts Monthly'!F139:H139)</f>
        <v>0</v>
      </c>
      <c r="E139" s="649">
        <f>SUM('Stmts Monthly'!I139:K139)</f>
        <v>0</v>
      </c>
      <c r="F139" s="649">
        <f>SUM('Stmts Monthly'!L139:N139)</f>
        <v>0</v>
      </c>
      <c r="G139" s="649">
        <f>SUM('Stmts Monthly'!O139:Q139)</f>
        <v>0</v>
      </c>
      <c r="H139" s="647">
        <f t="shared" ref="H139:H145" si="189">SUM(D139:G139)</f>
        <v>0</v>
      </c>
      <c r="K139" s="649">
        <f>SUM('Stmts Monthly'!V139:X139)</f>
        <v>0</v>
      </c>
      <c r="L139" s="649">
        <f>SUM('Stmts Monthly'!Y139:AA139)</f>
        <v>0</v>
      </c>
      <c r="M139" s="649">
        <f>SUM('Stmts Monthly'!AB139:AD139)</f>
        <v>0</v>
      </c>
      <c r="N139" s="764">
        <f>SUM('Stmts Monthly'!AE139:AG139)</f>
        <v>0</v>
      </c>
      <c r="O139" s="472">
        <f t="shared" ref="O139:O145" si="190">SUM(K139:N139)</f>
        <v>0</v>
      </c>
      <c r="T139" s="649">
        <f>+T99+T100-N99-N100</f>
        <v>0</v>
      </c>
      <c r="U139" s="649">
        <f>+U99+U100-T99-T100</f>
        <v>0</v>
      </c>
      <c r="V139" s="649">
        <f t="shared" ref="V139:W139" si="191">+V99+V100-U99-U100</f>
        <v>0</v>
      </c>
      <c r="W139" s="649">
        <f t="shared" si="191"/>
        <v>0</v>
      </c>
      <c r="X139" s="647">
        <f t="shared" ref="X139:X145" si="192">SUM(T139:W139)</f>
        <v>0</v>
      </c>
      <c r="AC139" s="649">
        <f>+AC99+AC100-W99-W100</f>
        <v>0</v>
      </c>
      <c r="AD139" s="649">
        <f>+AD99+AD100-AC99-AC100</f>
        <v>0</v>
      </c>
      <c r="AE139" s="649">
        <f t="shared" ref="AE139:AF139" si="193">+AE99+AE100-AD99-AD100</f>
        <v>0</v>
      </c>
      <c r="AF139" s="649">
        <f t="shared" si="193"/>
        <v>0</v>
      </c>
      <c r="AG139" s="647">
        <f t="shared" ref="AG139:AG145" si="194">SUM(AC139:AF139)</f>
        <v>0</v>
      </c>
      <c r="AL139" s="649">
        <f>+AL99+AL100-AF99-AF100</f>
        <v>0</v>
      </c>
    </row>
    <row r="140" spans="1:38">
      <c r="A140" s="441"/>
      <c r="B140" s="441" t="s">
        <v>300</v>
      </c>
      <c r="D140" s="649">
        <f>SUM('Stmts Monthly'!F140:H140)</f>
        <v>0</v>
      </c>
      <c r="E140" s="649">
        <f>SUM('Stmts Monthly'!I140:K140)</f>
        <v>0</v>
      </c>
      <c r="F140" s="649">
        <f>SUM('Stmts Monthly'!L140:N140)</f>
        <v>0</v>
      </c>
      <c r="G140" s="649">
        <f>SUM('Stmts Monthly'!O140:Q140)</f>
        <v>0</v>
      </c>
      <c r="H140" s="647">
        <f t="shared" si="189"/>
        <v>0</v>
      </c>
      <c r="K140" s="649">
        <f>SUM('Stmts Monthly'!V140:X140)</f>
        <v>0</v>
      </c>
      <c r="L140" s="649">
        <f>SUM('Stmts Monthly'!Y140:AA140)</f>
        <v>0</v>
      </c>
      <c r="M140" s="649">
        <f>SUM('Stmts Monthly'!AB140:AD140)</f>
        <v>0</v>
      </c>
      <c r="N140" s="764">
        <f>SUM('Stmts Monthly'!AE140:AG140)</f>
        <v>0</v>
      </c>
      <c r="O140" s="472">
        <f t="shared" si="190"/>
        <v>0</v>
      </c>
      <c r="T140" s="649">
        <v>0</v>
      </c>
      <c r="U140" s="649">
        <f>+U101+U102+U103-T101-T102-T103</f>
        <v>0</v>
      </c>
      <c r="V140" s="649">
        <v>0</v>
      </c>
      <c r="W140" s="649">
        <f t="shared" ref="W140" si="195">+W101+W102+W103-V101-V102-V103</f>
        <v>0</v>
      </c>
      <c r="X140" s="647">
        <f t="shared" si="192"/>
        <v>0</v>
      </c>
      <c r="AC140" s="649">
        <f>+AC101+AC102+AC103-W101-W102-W103</f>
        <v>0</v>
      </c>
      <c r="AD140" s="649">
        <f>+AD101+AD102+AD103-AC101-AC102-AC103</f>
        <v>0</v>
      </c>
      <c r="AE140" s="649">
        <f t="shared" ref="AE140:AF140" si="196">+AE101+AE102+AE103-AD101-AD102-AD103</f>
        <v>0</v>
      </c>
      <c r="AF140" s="649">
        <f t="shared" si="196"/>
        <v>0</v>
      </c>
      <c r="AG140" s="647">
        <f t="shared" si="194"/>
        <v>0</v>
      </c>
      <c r="AL140" s="649">
        <f>+AL101+AL102+AL103-AF101-AF102-AF103</f>
        <v>0</v>
      </c>
    </row>
    <row r="141" spans="1:38">
      <c r="A141" s="441"/>
      <c r="B141" s="441" t="s">
        <v>301</v>
      </c>
      <c r="D141" s="649">
        <f>SUM('Stmts Monthly'!F141:H141)</f>
        <v>0</v>
      </c>
      <c r="E141" s="649">
        <f>SUM('Stmts Monthly'!I141:K141)</f>
        <v>0</v>
      </c>
      <c r="F141" s="649">
        <f>SUM('Stmts Monthly'!L141:N141)</f>
        <v>0</v>
      </c>
      <c r="G141" s="649">
        <f>SUM('Stmts Monthly'!O141:Q141)</f>
        <v>0</v>
      </c>
      <c r="H141" s="647">
        <f t="shared" si="189"/>
        <v>0</v>
      </c>
      <c r="K141" s="649">
        <f>SUM('Stmts Monthly'!V141:X141)</f>
        <v>0</v>
      </c>
      <c r="L141" s="649">
        <f>SUM('Stmts Monthly'!Y141:AA141)</f>
        <v>0</v>
      </c>
      <c r="M141" s="649">
        <f>SUM('Stmts Monthly'!AB141:AD141)</f>
        <v>0</v>
      </c>
      <c r="N141" s="764">
        <f>SUM('Stmts Monthly'!AE141:AG141)</f>
        <v>0</v>
      </c>
      <c r="O141" s="472">
        <f t="shared" si="190"/>
        <v>0</v>
      </c>
      <c r="T141" s="649">
        <f>+T93-N93</f>
        <v>0</v>
      </c>
      <c r="U141" s="649">
        <f>+U93-T93</f>
        <v>0</v>
      </c>
      <c r="V141" s="649">
        <f t="shared" ref="V141:W141" si="197">+V93-U93</f>
        <v>0</v>
      </c>
      <c r="W141" s="649">
        <f t="shared" si="197"/>
        <v>0</v>
      </c>
      <c r="X141" s="647">
        <f t="shared" si="192"/>
        <v>0</v>
      </c>
      <c r="AC141" s="649">
        <f>+AC93-W93</f>
        <v>0</v>
      </c>
      <c r="AD141" s="649">
        <f>+AD93-AC93</f>
        <v>0</v>
      </c>
      <c r="AE141" s="649">
        <f t="shared" ref="AE141:AF141" si="198">+AE93-AD93</f>
        <v>0</v>
      </c>
      <c r="AF141" s="649">
        <f t="shared" si="198"/>
        <v>0</v>
      </c>
      <c r="AG141" s="647">
        <f t="shared" si="194"/>
        <v>0</v>
      </c>
      <c r="AL141" s="649">
        <f>+AL93-AF93</f>
        <v>0</v>
      </c>
    </row>
    <row r="142" spans="1:38">
      <c r="A142" s="441"/>
      <c r="B142" s="441" t="s">
        <v>487</v>
      </c>
      <c r="D142" s="649">
        <f>SUM('Stmts Monthly'!F142:H142)</f>
        <v>0</v>
      </c>
      <c r="E142" s="649">
        <f>SUM('Stmts Monthly'!I142:K142)</f>
        <v>0</v>
      </c>
      <c r="F142" s="649">
        <f>SUM('Stmts Monthly'!L142:N142)</f>
        <v>0</v>
      </c>
      <c r="G142" s="649">
        <f>SUM('Stmts Monthly'!O142:Q142)</f>
        <v>0</v>
      </c>
      <c r="H142" s="647">
        <f t="shared" si="189"/>
        <v>0</v>
      </c>
      <c r="K142" s="649">
        <f>SUM('Stmts Monthly'!V142:X142)</f>
        <v>0</v>
      </c>
      <c r="L142" s="649">
        <f>SUM('Stmts Monthly'!Y142:AA142)</f>
        <v>0</v>
      </c>
      <c r="M142" s="649">
        <f>SUM('Stmts Monthly'!AB142:AD142)</f>
        <v>0</v>
      </c>
      <c r="N142" s="764">
        <f>SUM('Stmts Monthly'!AE142:AG142)</f>
        <v>0</v>
      </c>
      <c r="O142" s="472">
        <f t="shared" si="190"/>
        <v>0</v>
      </c>
      <c r="T142" s="649"/>
      <c r="U142" s="649"/>
      <c r="V142" s="649"/>
      <c r="W142" s="649"/>
      <c r="X142" s="647">
        <f t="shared" si="192"/>
        <v>0</v>
      </c>
      <c r="AC142" s="649"/>
      <c r="AD142" s="649"/>
      <c r="AE142" s="649"/>
      <c r="AF142" s="649"/>
      <c r="AG142" s="647">
        <f t="shared" si="194"/>
        <v>0</v>
      </c>
      <c r="AL142" s="649"/>
    </row>
    <row r="143" spans="1:38">
      <c r="A143" s="441"/>
      <c r="B143" s="441" t="s">
        <v>302</v>
      </c>
      <c r="D143" s="649">
        <f>SUM('Stmts Monthly'!F143:H143)</f>
        <v>0</v>
      </c>
      <c r="E143" s="649">
        <f>SUM('Stmts Monthly'!I143:K143)</f>
        <v>0</v>
      </c>
      <c r="F143" s="649">
        <f>SUM('Stmts Monthly'!L143:N143)</f>
        <v>0</v>
      </c>
      <c r="G143" s="649">
        <f>SUM('Stmts Monthly'!O143:Q143)</f>
        <v>0</v>
      </c>
      <c r="H143" s="647">
        <f t="shared" si="189"/>
        <v>0</v>
      </c>
      <c r="K143" s="649">
        <f>SUM('Stmts Monthly'!V143:X143)</f>
        <v>0</v>
      </c>
      <c r="L143" s="649">
        <f>SUM('Stmts Monthly'!Y143:AA143)</f>
        <v>0</v>
      </c>
      <c r="M143" s="649">
        <f>SUM('Stmts Monthly'!AB143:AD143)</f>
        <v>0</v>
      </c>
      <c r="N143" s="764">
        <f>SUM('Stmts Monthly'!AE143:AG143)</f>
        <v>0</v>
      </c>
      <c r="O143" s="472">
        <f t="shared" si="190"/>
        <v>0</v>
      </c>
      <c r="T143" s="649">
        <f>+T94-N94</f>
        <v>0</v>
      </c>
      <c r="U143" s="649">
        <f>+U94-T94</f>
        <v>0</v>
      </c>
      <c r="V143" s="649">
        <f t="shared" ref="V143:W143" si="199">+V94-U94</f>
        <v>0</v>
      </c>
      <c r="W143" s="649">
        <f t="shared" si="199"/>
        <v>0</v>
      </c>
      <c r="X143" s="647">
        <f t="shared" si="192"/>
        <v>0</v>
      </c>
      <c r="AC143" s="649">
        <f>+AC94-W94</f>
        <v>0</v>
      </c>
      <c r="AD143" s="649">
        <f>+AD94-AC94</f>
        <v>0</v>
      </c>
      <c r="AE143" s="649">
        <f t="shared" ref="AE143:AF143" si="200">+AE94-AD94</f>
        <v>0</v>
      </c>
      <c r="AF143" s="649">
        <f t="shared" si="200"/>
        <v>0</v>
      </c>
      <c r="AG143" s="647">
        <f t="shared" si="194"/>
        <v>0</v>
      </c>
      <c r="AL143" s="649">
        <f>+AL94-AF94</f>
        <v>0</v>
      </c>
    </row>
    <row r="144" spans="1:38">
      <c r="A144" s="441"/>
      <c r="B144" s="441" t="s">
        <v>303</v>
      </c>
      <c r="D144" s="649">
        <f>SUM('Stmts Monthly'!F144:H144)</f>
        <v>0</v>
      </c>
      <c r="E144" s="649">
        <f>SUM('Stmts Monthly'!I144:K144)</f>
        <v>0</v>
      </c>
      <c r="F144" s="649">
        <f>SUM('Stmts Monthly'!L144:N144)</f>
        <v>0</v>
      </c>
      <c r="G144" s="649">
        <f>SUM('Stmts Monthly'!O144:Q144)</f>
        <v>0</v>
      </c>
      <c r="H144" s="647">
        <f t="shared" si="189"/>
        <v>0</v>
      </c>
      <c r="K144" s="649">
        <f>SUM('Stmts Monthly'!V144:X144)</f>
        <v>0</v>
      </c>
      <c r="L144" s="649">
        <f>SUM('Stmts Monthly'!Y144:AA144)</f>
        <v>0</v>
      </c>
      <c r="M144" s="649">
        <f>SUM('Stmts Monthly'!AB144:AD144)</f>
        <v>0</v>
      </c>
      <c r="N144" s="764">
        <f>SUM('Stmts Monthly'!AE144:AG144)</f>
        <v>0</v>
      </c>
      <c r="O144" s="472">
        <f t="shared" si="190"/>
        <v>0</v>
      </c>
      <c r="T144" s="649"/>
      <c r="U144" s="649"/>
      <c r="V144" s="649"/>
      <c r="W144" s="649"/>
      <c r="X144" s="647">
        <f t="shared" si="192"/>
        <v>0</v>
      </c>
      <c r="AC144" s="649"/>
      <c r="AD144" s="649"/>
      <c r="AE144" s="649"/>
      <c r="AF144" s="649"/>
      <c r="AG144" s="647">
        <f t="shared" si="194"/>
        <v>0</v>
      </c>
      <c r="AL144" s="649"/>
    </row>
    <row r="145" spans="1:38">
      <c r="A145" s="441"/>
      <c r="B145" s="441" t="s">
        <v>304</v>
      </c>
      <c r="D145" s="649">
        <f>SUM('Stmts Monthly'!F145:H145)</f>
        <v>0</v>
      </c>
      <c r="E145" s="649">
        <f>SUM('Stmts Monthly'!I145:K145)</f>
        <v>0</v>
      </c>
      <c r="F145" s="649">
        <f>SUM('Stmts Monthly'!L145:N145)</f>
        <v>0</v>
      </c>
      <c r="G145" s="649">
        <f>SUM('Stmts Monthly'!O145:Q145)</f>
        <v>0</v>
      </c>
      <c r="H145" s="647">
        <f t="shared" si="189"/>
        <v>0</v>
      </c>
      <c r="K145" s="649">
        <f>SUM('Stmts Monthly'!V145:X145)</f>
        <v>0</v>
      </c>
      <c r="L145" s="649">
        <f>SUM('Stmts Monthly'!Y145:AA145)</f>
        <v>0</v>
      </c>
      <c r="M145" s="649">
        <f>SUM('Stmts Monthly'!AB145:AD145)</f>
        <v>0</v>
      </c>
      <c r="N145" s="764">
        <f>SUM('Stmts Monthly'!AE145:AG145)</f>
        <v>0</v>
      </c>
      <c r="O145" s="472">
        <f t="shared" si="190"/>
        <v>0</v>
      </c>
      <c r="T145" s="649">
        <f>+T92-N92</f>
        <v>0</v>
      </c>
      <c r="U145" s="649">
        <f>+U92-T92</f>
        <v>0</v>
      </c>
      <c r="V145" s="649">
        <f t="shared" ref="V145:W145" si="201">+V92-U92</f>
        <v>0</v>
      </c>
      <c r="W145" s="649">
        <f t="shared" si="201"/>
        <v>0</v>
      </c>
      <c r="X145" s="647">
        <f t="shared" si="192"/>
        <v>0</v>
      </c>
      <c r="AC145" s="649">
        <f>+AC92-W92</f>
        <v>0</v>
      </c>
      <c r="AD145" s="649">
        <f>+AD92-AC92</f>
        <v>0</v>
      </c>
      <c r="AE145" s="649">
        <f t="shared" ref="AE145:AF145" si="202">+AE92-AD92</f>
        <v>0</v>
      </c>
      <c r="AF145" s="649">
        <f t="shared" si="202"/>
        <v>0</v>
      </c>
      <c r="AG145" s="647">
        <f t="shared" si="194"/>
        <v>0</v>
      </c>
      <c r="AL145" s="649">
        <f>+AL92-AF92</f>
        <v>0</v>
      </c>
    </row>
    <row r="146" spans="1:38" ht="15">
      <c r="A146" s="445" t="s">
        <v>305</v>
      </c>
      <c r="B146" s="441"/>
      <c r="D146" s="574">
        <f t="shared" ref="D146:H146" si="203">SUM(D139:D145)</f>
        <v>0</v>
      </c>
      <c r="E146" s="574">
        <f t="shared" si="203"/>
        <v>0</v>
      </c>
      <c r="F146" s="574">
        <f t="shared" si="203"/>
        <v>0</v>
      </c>
      <c r="G146" s="784">
        <f t="shared" si="203"/>
        <v>0</v>
      </c>
      <c r="H146" s="574">
        <f t="shared" si="203"/>
        <v>0</v>
      </c>
      <c r="K146" s="574">
        <f t="shared" ref="K146:O146" si="204">SUM(K139:K145)</f>
        <v>0</v>
      </c>
      <c r="L146" s="574">
        <f t="shared" si="204"/>
        <v>0</v>
      </c>
      <c r="M146" s="574">
        <f t="shared" si="204"/>
        <v>0</v>
      </c>
      <c r="N146" s="784">
        <f t="shared" si="204"/>
        <v>0</v>
      </c>
      <c r="O146" s="574">
        <f t="shared" si="204"/>
        <v>0</v>
      </c>
      <c r="T146" s="574">
        <f t="shared" ref="T146:X146" si="205">SUM(T139:T145)</f>
        <v>0</v>
      </c>
      <c r="U146" s="574">
        <f t="shared" si="205"/>
        <v>0</v>
      </c>
      <c r="V146" s="574">
        <f t="shared" si="205"/>
        <v>0</v>
      </c>
      <c r="W146" s="993">
        <f t="shared" si="205"/>
        <v>0</v>
      </c>
      <c r="X146" s="995">
        <f t="shared" si="205"/>
        <v>0</v>
      </c>
      <c r="AC146" s="574">
        <f t="shared" ref="AC146:AG146" si="206">SUM(AC139:AC145)</f>
        <v>0</v>
      </c>
      <c r="AD146" s="574">
        <f t="shared" si="206"/>
        <v>0</v>
      </c>
      <c r="AE146" s="574">
        <f t="shared" si="206"/>
        <v>0</v>
      </c>
      <c r="AF146" s="784">
        <f t="shared" si="206"/>
        <v>0</v>
      </c>
      <c r="AG146" s="995">
        <f t="shared" si="206"/>
        <v>0</v>
      </c>
      <c r="AL146" s="574">
        <f t="shared" ref="AL146" si="207">SUM(AL139:AL145)</f>
        <v>0</v>
      </c>
    </row>
    <row r="147" spans="1:38">
      <c r="A147" s="441"/>
      <c r="B147" s="441"/>
      <c r="D147" s="551"/>
      <c r="E147" s="551"/>
      <c r="F147" s="551"/>
      <c r="G147" s="785"/>
      <c r="H147" s="551"/>
      <c r="K147" s="551"/>
      <c r="L147" s="551"/>
      <c r="M147" s="551"/>
      <c r="N147" s="785"/>
      <c r="O147" s="551"/>
      <c r="T147" s="551"/>
      <c r="U147" s="551"/>
      <c r="V147" s="551"/>
      <c r="W147" s="785"/>
      <c r="X147" s="551"/>
      <c r="AC147" s="551"/>
      <c r="AD147" s="551"/>
      <c r="AE147" s="551"/>
      <c r="AF147" s="785"/>
      <c r="AG147" s="551"/>
      <c r="AL147" s="551"/>
    </row>
    <row r="148" spans="1:38">
      <c r="A148" s="445" t="s">
        <v>306</v>
      </c>
      <c r="B148" s="441"/>
      <c r="D148" s="551"/>
      <c r="E148" s="551"/>
      <c r="F148" s="551"/>
      <c r="G148" s="785"/>
      <c r="H148" s="551"/>
      <c r="K148" s="551"/>
      <c r="L148" s="551"/>
      <c r="M148" s="551"/>
      <c r="N148" s="785"/>
      <c r="O148" s="551"/>
      <c r="T148" s="551"/>
      <c r="U148" s="551"/>
      <c r="V148" s="551"/>
      <c r="W148" s="785"/>
      <c r="X148" s="551"/>
      <c r="AC148" s="551"/>
      <c r="AD148" s="551"/>
      <c r="AE148" s="551"/>
      <c r="AF148" s="785"/>
      <c r="AG148" s="551"/>
      <c r="AL148" s="551"/>
    </row>
    <row r="149" spans="1:38">
      <c r="A149" s="441"/>
      <c r="B149" s="441" t="s">
        <v>307</v>
      </c>
      <c r="D149" s="522">
        <f>+'Stmts Monthly'!F149</f>
        <v>0</v>
      </c>
      <c r="E149" s="522">
        <f>+D151</f>
        <v>-89414.066663333317</v>
      </c>
      <c r="F149" s="522">
        <f t="shared" ref="F149:G149" si="208">+E151</f>
        <v>-247875.69166777778</v>
      </c>
      <c r="G149" s="522">
        <f t="shared" si="208"/>
        <v>-541488.69167000009</v>
      </c>
      <c r="H149" s="1047">
        <f>+D149</f>
        <v>0</v>
      </c>
      <c r="K149" s="522">
        <f>+'Stmts Monthly'!V149</f>
        <v>-891272.15000666655</v>
      </c>
      <c r="L149" s="522">
        <f>+K151</f>
        <v>-1337844.9698083333</v>
      </c>
      <c r="M149" s="522">
        <f t="shared" ref="M149:N149" si="209">+L151</f>
        <v>-2034734.2843916668</v>
      </c>
      <c r="N149" s="522">
        <f t="shared" si="209"/>
        <v>-2787085.8343983334</v>
      </c>
      <c r="O149" s="1047">
        <f>+K149</f>
        <v>-891272.15000666655</v>
      </c>
      <c r="T149" s="522">
        <f>+N151</f>
        <v>-3946105.7573050009</v>
      </c>
      <c r="U149" s="522">
        <f>+T151</f>
        <v>-3069394.3489800012</v>
      </c>
      <c r="V149" s="522">
        <f t="shared" ref="V149" si="210">+U151</f>
        <v>-2435351.821870001</v>
      </c>
      <c r="W149" s="522">
        <f t="shared" ref="W149" si="211">+V151</f>
        <v>-1910509.8061200015</v>
      </c>
      <c r="X149" s="1047">
        <f>+T149</f>
        <v>-3946105.7573050009</v>
      </c>
      <c r="AC149" s="522">
        <f>+W151</f>
        <v>-1143832.5997300011</v>
      </c>
      <c r="AD149" s="522">
        <f>+AC151</f>
        <v>-3578339.9637600007</v>
      </c>
      <c r="AE149" s="522">
        <f t="shared" ref="AE149" si="212">+AD151</f>
        <v>-3004063.4660333348</v>
      </c>
      <c r="AF149" s="522">
        <f t="shared" ref="AF149" si="213">+AE151</f>
        <v>-2684033.8450377788</v>
      </c>
      <c r="AG149" s="1047">
        <f>+AC149</f>
        <v>-1143832.5997300011</v>
      </c>
      <c r="AL149" s="522">
        <f>+AF151</f>
        <v>-2251383.3954925942</v>
      </c>
    </row>
    <row r="150" spans="1:38" ht="15">
      <c r="A150" s="524"/>
      <c r="B150" s="441" t="s">
        <v>308</v>
      </c>
      <c r="D150" s="522">
        <f>+D130+D136+D146</f>
        <v>-89414.066663333317</v>
      </c>
      <c r="E150" s="522">
        <f t="shared" ref="E150:G150" si="214">+E130+E136+E146</f>
        <v>-158461.62500444448</v>
      </c>
      <c r="F150" s="522">
        <f t="shared" si="214"/>
        <v>-293613.00000222225</v>
      </c>
      <c r="G150" s="522">
        <f t="shared" si="214"/>
        <v>-349783.45833666675</v>
      </c>
      <c r="H150" s="1047">
        <f t="shared" ref="H150" si="215">SUM(D150:G150)</f>
        <v>-891272.15000666678</v>
      </c>
      <c r="I150" s="889"/>
      <c r="J150" s="889"/>
      <c r="K150" s="522">
        <f>+K130+K136+K146</f>
        <v>-446572.81980166672</v>
      </c>
      <c r="L150" s="522">
        <f t="shared" ref="L150:N150" si="216">+L130+L136+L146</f>
        <v>-696889.31458333333</v>
      </c>
      <c r="M150" s="522">
        <f t="shared" si="216"/>
        <v>-752351.55000666669</v>
      </c>
      <c r="N150" s="522">
        <f t="shared" si="216"/>
        <v>-1159019.9229066672</v>
      </c>
      <c r="O150" s="1047">
        <f t="shared" ref="O150" si="217">SUM(K150:N150)</f>
        <v>-3054833.6072983341</v>
      </c>
      <c r="T150" s="522">
        <f>+T130+T136+T146</f>
        <v>876711.40832499973</v>
      </c>
      <c r="U150" s="522">
        <f t="shared" ref="U150:W150" si="218">+U130+U136+U146</f>
        <v>634042.52711000026</v>
      </c>
      <c r="V150" s="522">
        <f t="shared" si="218"/>
        <v>524842.01574999955</v>
      </c>
      <c r="W150" s="522">
        <f t="shared" si="218"/>
        <v>766677.20639000041</v>
      </c>
      <c r="X150" s="1047">
        <f t="shared" ref="X150" si="219">SUM(T150:W150)</f>
        <v>2802273.1575750001</v>
      </c>
      <c r="AC150" s="522">
        <f>+AC130+AC136+AC146</f>
        <v>-2434507.3640299998</v>
      </c>
      <c r="AD150" s="522">
        <f t="shared" ref="AD150:AF150" si="220">+AD130+AD136+AD146</f>
        <v>574276.49772666604</v>
      </c>
      <c r="AE150" s="522">
        <f t="shared" si="220"/>
        <v>320029.620995556</v>
      </c>
      <c r="AF150" s="522">
        <f t="shared" si="220"/>
        <v>432650.44954518467</v>
      </c>
      <c r="AG150" s="1047">
        <f t="shared" ref="AG150" si="221">SUM(AC150:AF150)</f>
        <v>-1107550.7957625932</v>
      </c>
      <c r="AL150" s="522">
        <f t="shared" ref="AL150" si="222">+AL130+AL136+AL146</f>
        <v>4579828.9935625931</v>
      </c>
    </row>
    <row r="151" spans="1:38">
      <c r="A151" s="546" t="s">
        <v>309</v>
      </c>
      <c r="B151" s="547"/>
      <c r="D151" s="1046">
        <f t="shared" ref="D151:H151" si="223">D149+D150</f>
        <v>-89414.066663333317</v>
      </c>
      <c r="E151" s="548">
        <f t="shared" si="223"/>
        <v>-247875.69166777778</v>
      </c>
      <c r="F151" s="548">
        <f t="shared" si="223"/>
        <v>-541488.69167000009</v>
      </c>
      <c r="G151" s="548">
        <f t="shared" si="223"/>
        <v>-891272.15000666678</v>
      </c>
      <c r="H151" s="549">
        <f t="shared" si="223"/>
        <v>-891272.15000666678</v>
      </c>
      <c r="K151" s="1046">
        <f t="shared" ref="K151:O151" si="224">K149+K150</f>
        <v>-1337844.9698083333</v>
      </c>
      <c r="L151" s="548">
        <f t="shared" si="224"/>
        <v>-2034734.2843916668</v>
      </c>
      <c r="M151" s="548">
        <f t="shared" si="224"/>
        <v>-2787085.8343983334</v>
      </c>
      <c r="N151" s="548">
        <f t="shared" si="224"/>
        <v>-3946105.7573050009</v>
      </c>
      <c r="O151" s="549">
        <f t="shared" si="224"/>
        <v>-3946105.7573050009</v>
      </c>
      <c r="T151" s="1046">
        <f t="shared" ref="T151:X151" si="225">T149+T150</f>
        <v>-3069394.3489800012</v>
      </c>
      <c r="U151" s="548">
        <f t="shared" si="225"/>
        <v>-2435351.821870001</v>
      </c>
      <c r="V151" s="548">
        <f t="shared" si="225"/>
        <v>-1910509.8061200015</v>
      </c>
      <c r="W151" s="548">
        <f t="shared" si="225"/>
        <v>-1143832.5997300011</v>
      </c>
      <c r="X151" s="549">
        <f t="shared" si="225"/>
        <v>-1143832.5997300008</v>
      </c>
      <c r="AC151" s="1046">
        <f t="shared" ref="AC151:AG151" si="226">AC149+AC150</f>
        <v>-3578339.9637600007</v>
      </c>
      <c r="AD151" s="548">
        <f t="shared" si="226"/>
        <v>-3004063.4660333348</v>
      </c>
      <c r="AE151" s="548">
        <f t="shared" si="226"/>
        <v>-2684033.8450377788</v>
      </c>
      <c r="AF151" s="548">
        <f t="shared" si="226"/>
        <v>-2251383.3954925942</v>
      </c>
      <c r="AG151" s="549">
        <f t="shared" si="226"/>
        <v>-2251383.3954925942</v>
      </c>
      <c r="AL151" s="1046">
        <f t="shared" ref="AL151" si="227">AL149+AL150</f>
        <v>2328445.5980699989</v>
      </c>
    </row>
    <row r="156" spans="1:38">
      <c r="C156" s="433" t="s">
        <v>183</v>
      </c>
      <c r="D156" s="989">
        <f>+'Stmts Monthly'!H151</f>
        <v>-89414.066663333331</v>
      </c>
      <c r="E156" s="989">
        <f>+'Stmts Monthly'!K151</f>
        <v>-247875.69166777778</v>
      </c>
      <c r="F156" s="989">
        <f>+'Stmts Monthly'!N151</f>
        <v>-541488.69166999985</v>
      </c>
      <c r="G156" s="989">
        <f>+'Stmts Monthly'!Q151</f>
        <v>-891272.15000666655</v>
      </c>
      <c r="I156" s="990"/>
      <c r="J156" s="990"/>
      <c r="K156" s="989">
        <f>+'Stmts Monthly'!X151</f>
        <v>-1337844.9698083333</v>
      </c>
      <c r="L156" s="989">
        <f>+'Stmts Monthly'!AA151</f>
        <v>-2034734.2843916665</v>
      </c>
      <c r="M156" s="989">
        <f>+'Stmts Monthly'!AD151</f>
        <v>-2787085.8343983339</v>
      </c>
      <c r="N156" s="989">
        <f>+'Stmts Monthly'!AG151</f>
        <v>-3946105.7573050009</v>
      </c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115"/>
  <sheetViews>
    <sheetView zoomScale="115" zoomScaleNormal="115" zoomScalePageLayoutView="115" workbookViewId="0">
      <pane xSplit="5" ySplit="3" topLeftCell="F4" activePane="bottomRight" state="frozen"/>
      <selection activeCell="I93" sqref="I93"/>
      <selection pane="topRight" activeCell="I93" sqref="I93"/>
      <selection pane="bottomLeft" activeCell="I93" sqref="I93"/>
      <selection pane="bottomRight" activeCell="J32" sqref="J32"/>
    </sheetView>
  </sheetViews>
  <sheetFormatPr baseColWidth="10" defaultColWidth="10.6640625" defaultRowHeight="13"/>
  <cols>
    <col min="1" max="1" width="34.5" style="53" customWidth="1"/>
    <col min="2" max="2" width="8.6640625" style="53" customWidth="1"/>
    <col min="3" max="3" width="9.83203125" style="53" customWidth="1"/>
    <col min="4" max="4" width="10.5" style="53" customWidth="1"/>
    <col min="5" max="5" width="10.3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64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Input'!C82</f>
        <v>G &amp; A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Input'!K118</f>
        <v>1</v>
      </c>
      <c r="G4" s="267">
        <f>+'Emp Input'!L118</f>
        <v>1</v>
      </c>
      <c r="H4" s="267">
        <f>+'Emp Input'!M118</f>
        <v>1</v>
      </c>
      <c r="I4" s="267">
        <f>+'Emp Input'!N118</f>
        <v>1</v>
      </c>
      <c r="J4" s="267">
        <f>+'Emp Input'!O118</f>
        <v>1</v>
      </c>
      <c r="K4" s="267">
        <f>+'Emp Input'!P118</f>
        <v>1</v>
      </c>
      <c r="L4" s="267">
        <f>+'Emp Input'!Q118</f>
        <v>1</v>
      </c>
      <c r="M4" s="267">
        <f>+'Emp Input'!R118</f>
        <v>1</v>
      </c>
      <c r="N4" s="267">
        <f>+'Emp Input'!S118</f>
        <v>1</v>
      </c>
      <c r="O4" s="267">
        <f>+'Emp Input'!T118</f>
        <v>1</v>
      </c>
      <c r="P4" s="267">
        <f>+'Emp Input'!U118</f>
        <v>1</v>
      </c>
      <c r="Q4" s="267">
        <f>+'Emp Input'!V118</f>
        <v>1</v>
      </c>
      <c r="R4" s="67">
        <f>SUM(F4:Q4)/12</f>
        <v>1</v>
      </c>
      <c r="S4" s="65"/>
      <c r="T4" s="267">
        <f>+'Emp Input'!Z118</f>
        <v>1</v>
      </c>
      <c r="U4" s="267">
        <f>+'Emp Input'!AA118</f>
        <v>1</v>
      </c>
      <c r="V4" s="267">
        <f>+'Emp Input'!AB118</f>
        <v>1</v>
      </c>
      <c r="W4" s="267">
        <f>+'Emp Input'!AC118</f>
        <v>1</v>
      </c>
      <c r="X4" s="267">
        <f>+'Emp Input'!AD118</f>
        <v>2</v>
      </c>
      <c r="Y4" s="267">
        <f>+'Emp Input'!AE118</f>
        <v>2</v>
      </c>
      <c r="Z4" s="267">
        <f>+'Emp Input'!AF118</f>
        <v>2</v>
      </c>
      <c r="AA4" s="267">
        <f>+'Emp Input'!AG118</f>
        <v>2</v>
      </c>
      <c r="AB4" s="267">
        <f>+'Emp Input'!AH118</f>
        <v>2</v>
      </c>
      <c r="AC4" s="267">
        <f>+'Emp Input'!AI118</f>
        <v>3</v>
      </c>
      <c r="AD4" s="267">
        <f>+'Emp Input'!AJ118</f>
        <v>3</v>
      </c>
      <c r="AE4" s="267">
        <f>+'Emp Input'!AK118</f>
        <v>3</v>
      </c>
      <c r="AF4" s="67">
        <f>SUM(T4:AE4)/12</f>
        <v>1.9166666666666667</v>
      </c>
      <c r="AG4" s="65"/>
    </row>
    <row r="5" spans="1:33">
      <c r="B5" s="154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E6" s="53"/>
      <c r="F6" s="101">
        <f>SUMIF('Emp Input'!$C$72:$C$84,$A$3,'Emp Input'!K$72:K$84)</f>
        <v>6666.666666666667</v>
      </c>
      <c r="G6" s="101">
        <f>SUMIF('Emp Input'!$C$72:$C$84,$A$3,'Emp Input'!L$72:L$84)</f>
        <v>6666.666666666667</v>
      </c>
      <c r="H6" s="101">
        <f>SUMIF('Emp Input'!$C$72:$C$84,$A$3,'Emp Input'!M$72:M$84)</f>
        <v>6666.666666666667</v>
      </c>
      <c r="I6" s="101">
        <f>SUMIF('Emp Input'!$C$72:$C$84,$A$3,'Emp Input'!N$72:N$84)</f>
        <v>6666.666666666667</v>
      </c>
      <c r="J6" s="101">
        <f>SUMIF('Emp Input'!$C$72:$C$84,$A$3,'Emp Input'!O$72:O$84)</f>
        <v>6666.666666666667</v>
      </c>
      <c r="K6" s="101">
        <f>SUMIF('Emp Input'!$C$72:$C$84,$A$3,'Emp Input'!P$72:P$84)</f>
        <v>6666.666666666667</v>
      </c>
      <c r="L6" s="101">
        <f>SUMIF('Emp Input'!$C$72:$C$84,$A$3,'Emp Input'!Q$72:Q$84)</f>
        <v>6666.666666666667</v>
      </c>
      <c r="M6" s="101">
        <f>SUMIF('Emp Input'!$C$72:$C$84,$A$3,'Emp Input'!R$72:R$84)</f>
        <v>6666.666666666667</v>
      </c>
      <c r="N6" s="101">
        <f>SUMIF('Emp Input'!$C$72:$C$84,$A$3,'Emp Input'!S$72:S$84)</f>
        <v>6666.666666666667</v>
      </c>
      <c r="O6" s="101">
        <f>SUMIF('Emp Input'!$C$72:$C$84,$A$3,'Emp Input'!T$72:T$84)</f>
        <v>6666.666666666667</v>
      </c>
      <c r="P6" s="101">
        <f>SUMIF('Emp Input'!$C$72:$C$84,$A$3,'Emp Input'!U$72:U$84)</f>
        <v>6666.666666666667</v>
      </c>
      <c r="Q6" s="101">
        <f>SUMIF('Emp Input'!$C$72:$C$84,$A$3,'Emp Input'!V$72:V$84)</f>
        <v>6666.666666666667</v>
      </c>
      <c r="R6" s="67">
        <f>SUM(F6:Q6)</f>
        <v>80000</v>
      </c>
      <c r="S6" s="270">
        <f t="shared" ref="S6:S11" si="0">+R6/R$87</f>
        <v>0.34566194262011751</v>
      </c>
      <c r="T6" s="101">
        <f>SUMIF('Emp Input'!$C$72:$C$84,$A$3,'Emp Input'!Z$72:Z$84)</f>
        <v>7000</v>
      </c>
      <c r="U6" s="101">
        <f>SUMIF('Emp Input'!$C$72:$C$84,$A$3,'Emp Input'!AA$72:AA$84)</f>
        <v>7000</v>
      </c>
      <c r="V6" s="101">
        <f>SUMIF('Emp Input'!$C$72:$C$84,$A$3,'Emp Input'!AB$72:AB$84)</f>
        <v>7000</v>
      </c>
      <c r="W6" s="101">
        <f>SUMIF('Emp Input'!$C$72:$C$84,$A$3,'Emp Input'!AC$72:AC$84)</f>
        <v>7000</v>
      </c>
      <c r="X6" s="101">
        <f>SUMIF('Emp Input'!$C$72:$C$84,$A$3,'Emp Input'!AD$72:AD$84)</f>
        <v>11375</v>
      </c>
      <c r="Y6" s="101">
        <f>SUMIF('Emp Input'!$C$72:$C$84,$A$3,'Emp Input'!AE$72:AE$84)</f>
        <v>11375</v>
      </c>
      <c r="Z6" s="101">
        <f>SUMIF('Emp Input'!$C$72:$C$84,$A$3,'Emp Input'!AF$72:AF$84)</f>
        <v>11375</v>
      </c>
      <c r="AA6" s="101">
        <f>SUMIF('Emp Input'!$C$72:$C$84,$A$3,'Emp Input'!AG$72:AG$84)</f>
        <v>11375</v>
      </c>
      <c r="AB6" s="101">
        <f>SUMIF('Emp Input'!$C$72:$C$84,$A$3,'Emp Input'!AH$72:AH$84)</f>
        <v>11375</v>
      </c>
      <c r="AC6" s="101">
        <f>SUMIF('Emp Input'!$C$72:$C$84,$A$3,'Emp Input'!AI$72:AI$84)</f>
        <v>18375</v>
      </c>
      <c r="AD6" s="101">
        <f>SUMIF('Emp Input'!$C$72:$C$84,$A$3,'Emp Input'!AJ$72:AJ$84)</f>
        <v>18375</v>
      </c>
      <c r="AE6" s="101">
        <f>SUMIF('Emp Input'!$C$72:$C$84,$A$3,'Emp Input'!AK$72:AK$84)</f>
        <v>18375</v>
      </c>
      <c r="AF6" s="67">
        <f>SUM(T6:AE6)</f>
        <v>140000</v>
      </c>
      <c r="AG6" s="270">
        <f t="shared" ref="AG6:AG11" si="1">+AF6/AF$87</f>
        <v>0.29705937739537275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 t="shared" ref="R7:R10" si="2"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 t="shared" ref="AF7:AF10" si="3"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 t="shared" si="2"/>
        <v>0</v>
      </c>
      <c r="S8" s="270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 t="shared" si="3"/>
        <v>0</v>
      </c>
      <c r="AG8" s="270">
        <f t="shared" si="1"/>
        <v>0</v>
      </c>
    </row>
    <row r="9" spans="1:33" s="62" customFormat="1">
      <c r="A9" s="53" t="s">
        <v>15</v>
      </c>
      <c r="B9" s="154"/>
      <c r="E9" s="72"/>
      <c r="F9" s="101">
        <f>(+F6+F7+F8+F13)*'Exp Assumps'!$C$8</f>
        <v>600</v>
      </c>
      <c r="G9" s="101">
        <f>(+G6+G7+G8+G13)*'Exp Assumps'!$C$8</f>
        <v>600</v>
      </c>
      <c r="H9" s="101">
        <f>(+H6+H7+H8+H13)*'Exp Assumps'!$C$8</f>
        <v>600</v>
      </c>
      <c r="I9" s="101">
        <f>(+I6+I7+I8+I13)*'Exp Assumps'!$C$8</f>
        <v>600</v>
      </c>
      <c r="J9" s="101">
        <f>(+J6+J7+J8+J13)*'Exp Assumps'!$C$8</f>
        <v>600</v>
      </c>
      <c r="K9" s="101">
        <f>(+K6+K7+K8+K13)*'Exp Assumps'!$C$8</f>
        <v>600</v>
      </c>
      <c r="L9" s="101">
        <f>(+L6+L7+L8+L13)*'Exp Assumps'!$C$8*0.5</f>
        <v>300</v>
      </c>
      <c r="M9" s="101">
        <f>(+M6+M7+M8+M13)*'Exp Assumps'!$C$8*0.5</f>
        <v>300</v>
      </c>
      <c r="N9" s="101">
        <f>(+N6+N7+N8+N13)*'Exp Assumps'!$C$8*0.5</f>
        <v>300</v>
      </c>
      <c r="O9" s="101">
        <f>(+O6+O7+O8+O13)*'Exp Assumps'!$C$8*0.5</f>
        <v>300</v>
      </c>
      <c r="P9" s="101">
        <f>(+P6+P7+P8+P13)*'Exp Assumps'!$C$8*0.5</f>
        <v>300</v>
      </c>
      <c r="Q9" s="101">
        <f>(+Q6+Q7+Q8+Q13)*'Exp Assumps'!$C$8*0.5</f>
        <v>300</v>
      </c>
      <c r="R9" s="67">
        <f t="shared" si="2"/>
        <v>5400</v>
      </c>
      <c r="S9" s="270">
        <f t="shared" si="0"/>
        <v>2.3332181126857934E-2</v>
      </c>
      <c r="T9" s="101">
        <f>(+T6+T7+T8+T13)*'Exp Assumps'!$C$8*1.5</f>
        <v>945</v>
      </c>
      <c r="U9" s="101">
        <f>(+U6+U7+U8+U13)*'Exp Assumps'!$C$8*1.5</f>
        <v>945</v>
      </c>
      <c r="V9" s="101">
        <f>(+V6+V7+V8+V13)*'Exp Assumps'!$C$8*1.5</f>
        <v>945</v>
      </c>
      <c r="W9" s="101">
        <f>(+W6+W7+W8+W13)*'Exp Assumps'!$C$8*1.5</f>
        <v>945</v>
      </c>
      <c r="X9" s="101">
        <f>(+X6+X7+X8+X13)*'Exp Assumps'!$C$8*1.5</f>
        <v>1535.625</v>
      </c>
      <c r="Y9" s="101">
        <f>(+Y6+Y7+Y8+Y13)*'Exp Assumps'!$C$8*1.5</f>
        <v>1535.625</v>
      </c>
      <c r="Z9" s="101">
        <f>(+Z6+Z7+Z8+Z13)*'Exp Assumps'!$C$8*0.5</f>
        <v>511.875</v>
      </c>
      <c r="AA9" s="101">
        <f>(+AA6+AA7+AA8+AA13)*'Exp Assumps'!$C$8*0.5</f>
        <v>511.875</v>
      </c>
      <c r="AB9" s="101">
        <f>(+AB6+AB7+AB8+AB13)*'Exp Assumps'!$C$8*0.5</f>
        <v>511.875</v>
      </c>
      <c r="AC9" s="101">
        <f>(+AC6+AC7+AC8+AC13)*'Exp Assumps'!$C$8*0.5</f>
        <v>826.875</v>
      </c>
      <c r="AD9" s="101">
        <f>(+AD6+AD7+AD8+AD13)*'Exp Assumps'!$C$8*0.5</f>
        <v>826.875</v>
      </c>
      <c r="AE9" s="101">
        <f>(+AE6+AE7+AE8+AE13)*'Exp Assumps'!$C$8*0.5</f>
        <v>826.875</v>
      </c>
      <c r="AF9" s="67">
        <f t="shared" si="3"/>
        <v>10867.5</v>
      </c>
      <c r="AG9" s="270">
        <f t="shared" si="1"/>
        <v>2.3059234170315811E-2</v>
      </c>
    </row>
    <row r="10" spans="1:33" s="62" customFormat="1">
      <c r="A10" s="53" t="s">
        <v>105</v>
      </c>
      <c r="B10" s="154"/>
      <c r="E10" s="53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67">
        <f t="shared" si="2"/>
        <v>0</v>
      </c>
      <c r="S10" s="270">
        <f t="shared" si="0"/>
        <v>0</v>
      </c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67">
        <f t="shared" si="3"/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4">SUM(F6:F10)</f>
        <v>7266.666666666667</v>
      </c>
      <c r="G11" s="77">
        <f t="shared" si="4"/>
        <v>7266.666666666667</v>
      </c>
      <c r="H11" s="77">
        <f t="shared" si="4"/>
        <v>7266.666666666667</v>
      </c>
      <c r="I11" s="77">
        <f t="shared" si="4"/>
        <v>7266.666666666667</v>
      </c>
      <c r="J11" s="77">
        <f t="shared" si="4"/>
        <v>7266.666666666667</v>
      </c>
      <c r="K11" s="77">
        <f t="shared" si="4"/>
        <v>7266.666666666667</v>
      </c>
      <c r="L11" s="77">
        <f t="shared" si="4"/>
        <v>6966.666666666667</v>
      </c>
      <c r="M11" s="77">
        <f t="shared" si="4"/>
        <v>6966.666666666667</v>
      </c>
      <c r="N11" s="77">
        <f t="shared" si="4"/>
        <v>6966.666666666667</v>
      </c>
      <c r="O11" s="77">
        <f t="shared" si="4"/>
        <v>6966.666666666667</v>
      </c>
      <c r="P11" s="77">
        <f t="shared" si="4"/>
        <v>6966.666666666667</v>
      </c>
      <c r="Q11" s="77">
        <f t="shared" si="4"/>
        <v>6966.666666666667</v>
      </c>
      <c r="R11" s="84">
        <f t="shared" si="4"/>
        <v>85400</v>
      </c>
      <c r="S11" s="87">
        <f t="shared" si="0"/>
        <v>0.36899412374697543</v>
      </c>
      <c r="T11" s="77">
        <f t="shared" ref="T11:AF11" si="5">SUM(T6:T10)</f>
        <v>7945</v>
      </c>
      <c r="U11" s="77">
        <f t="shared" si="5"/>
        <v>7945</v>
      </c>
      <c r="V11" s="77">
        <f t="shared" si="5"/>
        <v>7945</v>
      </c>
      <c r="W11" s="77">
        <f t="shared" si="5"/>
        <v>7945</v>
      </c>
      <c r="X11" s="77">
        <f t="shared" si="5"/>
        <v>12910.625</v>
      </c>
      <c r="Y11" s="77">
        <f t="shared" si="5"/>
        <v>12910.625</v>
      </c>
      <c r="Z11" s="77">
        <f t="shared" si="5"/>
        <v>11886.875</v>
      </c>
      <c r="AA11" s="77">
        <f t="shared" si="5"/>
        <v>11886.875</v>
      </c>
      <c r="AB11" s="77">
        <f t="shared" si="5"/>
        <v>11886.875</v>
      </c>
      <c r="AC11" s="77">
        <f t="shared" si="5"/>
        <v>19201.875</v>
      </c>
      <c r="AD11" s="77">
        <f t="shared" si="5"/>
        <v>19201.875</v>
      </c>
      <c r="AE11" s="77">
        <f t="shared" si="5"/>
        <v>19201.875</v>
      </c>
      <c r="AF11" s="84">
        <f t="shared" si="5"/>
        <v>150867.5</v>
      </c>
      <c r="AG11" s="87">
        <f t="shared" si="1"/>
        <v>0.3201186115656886</v>
      </c>
    </row>
    <row r="12" spans="1:33" s="62" customFormat="1">
      <c r="B12" s="154"/>
      <c r="C12" s="346" t="s">
        <v>558</v>
      </c>
      <c r="D12" s="346" t="s">
        <v>559</v>
      </c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19" si="6">SUM(F13:Q13)</f>
        <v>0</v>
      </c>
      <c r="S13" s="270">
        <f t="shared" ref="S13:S21" si="7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8">SUM(T13:AE13)</f>
        <v>0</v>
      </c>
      <c r="AG13" s="270">
        <f t="shared" ref="AG13:AG21" si="9">+AF13/AF$87</f>
        <v>0</v>
      </c>
    </row>
    <row r="14" spans="1:33" s="62" customFormat="1">
      <c r="A14" s="53" t="s">
        <v>19</v>
      </c>
      <c r="B14" s="154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>
        <v>1000</v>
      </c>
      <c r="R14" s="67">
        <f t="shared" si="6"/>
        <v>1000</v>
      </c>
      <c r="S14" s="270">
        <f t="shared" si="7"/>
        <v>4.3207742827514693E-3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>
        <v>1000</v>
      </c>
      <c r="AF14" s="67">
        <f t="shared" si="8"/>
        <v>1000</v>
      </c>
      <c r="AG14" s="270">
        <f t="shared" si="9"/>
        <v>2.121852695681234E-3</v>
      </c>
    </row>
    <row r="15" spans="1:33" s="62" customFormat="1">
      <c r="A15" s="53" t="s">
        <v>20</v>
      </c>
      <c r="B15" s="69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6"/>
        <v>0</v>
      </c>
      <c r="S15" s="270">
        <f t="shared" si="7"/>
        <v>0</v>
      </c>
      <c r="T15" s="272"/>
      <c r="U15" s="272"/>
      <c r="V15" s="272"/>
      <c r="W15" s="272"/>
      <c r="X15" s="272">
        <v>500</v>
      </c>
      <c r="Y15" s="272"/>
      <c r="Z15" s="272"/>
      <c r="AA15" s="272"/>
      <c r="AB15" s="272"/>
      <c r="AC15" s="272"/>
      <c r="AD15" s="272">
        <v>1000</v>
      </c>
      <c r="AE15" s="272"/>
      <c r="AF15" s="67">
        <f t="shared" si="8"/>
        <v>1500</v>
      </c>
      <c r="AG15" s="270">
        <f t="shared" si="9"/>
        <v>3.1827790435218512E-3</v>
      </c>
    </row>
    <row r="16" spans="1:33" s="62" customFormat="1">
      <c r="A16" s="53" t="s">
        <v>21</v>
      </c>
      <c r="B16" s="154"/>
      <c r="E16" s="53"/>
      <c r="F16" s="101">
        <f>+F6*'Exp Assumps'!$E$6</f>
        <v>1666.6666666666667</v>
      </c>
      <c r="G16" s="101">
        <f>+G6*'Exp Assumps'!$E$6</f>
        <v>1666.6666666666667</v>
      </c>
      <c r="H16" s="101">
        <f>+H6*'Exp Assumps'!$E$6</f>
        <v>1666.6666666666667</v>
      </c>
      <c r="I16" s="101">
        <f>+I6*'Exp Assumps'!$E$6</f>
        <v>1666.6666666666667</v>
      </c>
      <c r="J16" s="101">
        <f>+J6*'Exp Assumps'!$E$6</f>
        <v>1666.6666666666667</v>
      </c>
      <c r="K16" s="101">
        <f>+K6*'Exp Assumps'!$E$6</f>
        <v>1666.6666666666667</v>
      </c>
      <c r="L16" s="101">
        <f>+L6*'Exp Assumps'!$E$6</f>
        <v>1666.6666666666667</v>
      </c>
      <c r="M16" s="101">
        <f>+M6*'Exp Assumps'!$E$6</f>
        <v>1666.6666666666667</v>
      </c>
      <c r="N16" s="101">
        <f>+N6*'Exp Assumps'!$E$6</f>
        <v>1666.6666666666667</v>
      </c>
      <c r="O16" s="101">
        <f>+O6*'Exp Assumps'!$E$6</f>
        <v>1666.6666666666667</v>
      </c>
      <c r="P16" s="101">
        <f>+P6*'Exp Assumps'!$E$6</f>
        <v>1666.6666666666667</v>
      </c>
      <c r="Q16" s="101">
        <f>+Q6*'Exp Assumps'!$E$6</f>
        <v>1666.6666666666667</v>
      </c>
      <c r="R16" s="67">
        <f t="shared" si="6"/>
        <v>20000</v>
      </c>
      <c r="S16" s="270">
        <f t="shared" si="7"/>
        <v>8.6415485655029378E-2</v>
      </c>
      <c r="T16" s="101">
        <f>+T6*'Exp Assumps'!$E$6</f>
        <v>1750</v>
      </c>
      <c r="U16" s="101">
        <f>+U6*'Exp Assumps'!$E$6</f>
        <v>1750</v>
      </c>
      <c r="V16" s="101">
        <f>+V6*'Exp Assumps'!$E$6</f>
        <v>1750</v>
      </c>
      <c r="W16" s="101">
        <f>+W6*'Exp Assumps'!$E$6</f>
        <v>1750</v>
      </c>
      <c r="X16" s="101">
        <f>+X6*'Exp Assumps'!$E$6</f>
        <v>2843.75</v>
      </c>
      <c r="Y16" s="101">
        <f>+Y6*'Exp Assumps'!$E$6</f>
        <v>2843.75</v>
      </c>
      <c r="Z16" s="101">
        <f>+Z6*'Exp Assumps'!$E$6</f>
        <v>2843.75</v>
      </c>
      <c r="AA16" s="101">
        <f>+AA6*'Exp Assumps'!$E$6</f>
        <v>2843.75</v>
      </c>
      <c r="AB16" s="101">
        <f>+AB6*'Exp Assumps'!$E$6</f>
        <v>2843.75</v>
      </c>
      <c r="AC16" s="101">
        <f>+AC6*'Exp Assumps'!$E$6</f>
        <v>4593.75</v>
      </c>
      <c r="AD16" s="101">
        <f>+AD6*'Exp Assumps'!$E$6</f>
        <v>4593.75</v>
      </c>
      <c r="AE16" s="101">
        <f>+AE6*'Exp Assumps'!$E$6</f>
        <v>4593.75</v>
      </c>
      <c r="AF16" s="67">
        <f t="shared" si="8"/>
        <v>35000</v>
      </c>
      <c r="AG16" s="270">
        <f t="shared" si="9"/>
        <v>7.4264844348843187E-2</v>
      </c>
    </row>
    <row r="17" spans="1:33" s="62" customFormat="1">
      <c r="A17" s="53" t="s">
        <v>22</v>
      </c>
      <c r="B17" s="154"/>
      <c r="C17" s="67"/>
      <c r="D17" s="67"/>
      <c r="E17" s="53"/>
      <c r="F17" s="101">
        <f>+F6*'Exp Assumps'!$E7</f>
        <v>133.33333333333334</v>
      </c>
      <c r="G17" s="101">
        <f>+G6*'Exp Assumps'!$E7</f>
        <v>133.33333333333334</v>
      </c>
      <c r="H17" s="101">
        <f>+H6*'Exp Assumps'!$E7</f>
        <v>133.33333333333334</v>
      </c>
      <c r="I17" s="101">
        <f>+I6*'Exp Assumps'!$E7</f>
        <v>133.33333333333334</v>
      </c>
      <c r="J17" s="101">
        <f>+J6*'Exp Assumps'!$E7</f>
        <v>133.33333333333334</v>
      </c>
      <c r="K17" s="101">
        <f>+K6*'Exp Assumps'!$E7</f>
        <v>133.33333333333334</v>
      </c>
      <c r="L17" s="101">
        <f>+L6*'Exp Assumps'!$E7</f>
        <v>133.33333333333334</v>
      </c>
      <c r="M17" s="101">
        <f>+M6*'Exp Assumps'!$E7</f>
        <v>133.33333333333334</v>
      </c>
      <c r="N17" s="101">
        <f>+N6*'Exp Assumps'!$E7</f>
        <v>133.33333333333334</v>
      </c>
      <c r="O17" s="101">
        <f>+O6*'Exp Assumps'!$E7</f>
        <v>133.33333333333334</v>
      </c>
      <c r="P17" s="101">
        <f>+P6*'Exp Assumps'!$E7</f>
        <v>133.33333333333334</v>
      </c>
      <c r="Q17" s="101">
        <f>+Q6*'Exp Assumps'!$E7</f>
        <v>133.33333333333334</v>
      </c>
      <c r="R17" s="67">
        <f t="shared" si="6"/>
        <v>1599.9999999999998</v>
      </c>
      <c r="S17" s="270">
        <f t="shared" si="7"/>
        <v>6.9132388524023496E-3</v>
      </c>
      <c r="T17" s="101">
        <f>+T6*'Exp Assumps'!$E7</f>
        <v>140</v>
      </c>
      <c r="U17" s="101">
        <f>+U6*'Exp Assumps'!$E7</f>
        <v>140</v>
      </c>
      <c r="V17" s="101">
        <f>+V6*'Exp Assumps'!$E7</f>
        <v>140</v>
      </c>
      <c r="W17" s="101">
        <f>+W6*'Exp Assumps'!$E7</f>
        <v>140</v>
      </c>
      <c r="X17" s="101">
        <f>+X6*'Exp Assumps'!$E7</f>
        <v>227.5</v>
      </c>
      <c r="Y17" s="101">
        <f>+Y6*'Exp Assumps'!$E7</f>
        <v>227.5</v>
      </c>
      <c r="Z17" s="101">
        <f>+Z6*'Exp Assumps'!$E7</f>
        <v>227.5</v>
      </c>
      <c r="AA17" s="101">
        <f>+AA6*'Exp Assumps'!$E7</f>
        <v>227.5</v>
      </c>
      <c r="AB17" s="101">
        <f>+AB6*'Exp Assumps'!$E7</f>
        <v>227.5</v>
      </c>
      <c r="AC17" s="101">
        <f>+AC6*'Exp Assumps'!$E7</f>
        <v>367.5</v>
      </c>
      <c r="AD17" s="101">
        <f>+AD6*'Exp Assumps'!$E7</f>
        <v>367.5</v>
      </c>
      <c r="AE17" s="101">
        <f>+AE6*'Exp Assumps'!$E7</f>
        <v>367.5</v>
      </c>
      <c r="AF17" s="67">
        <f t="shared" si="8"/>
        <v>2800</v>
      </c>
      <c r="AG17" s="270">
        <f t="shared" si="9"/>
        <v>5.9411875479074552E-3</v>
      </c>
    </row>
    <row r="18" spans="1:33" s="62" customFormat="1">
      <c r="A18" s="53" t="s">
        <v>23</v>
      </c>
      <c r="B18" s="154"/>
      <c r="C18" s="353"/>
      <c r="D18" s="85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6"/>
        <v>0</v>
      </c>
      <c r="S18" s="270">
        <f t="shared" si="7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8"/>
        <v>0</v>
      </c>
      <c r="AG18" s="270">
        <f t="shared" si="9"/>
        <v>0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6"/>
        <v>0</v>
      </c>
      <c r="S19" s="270">
        <f t="shared" si="7"/>
        <v>0</v>
      </c>
      <c r="T19" s="272"/>
      <c r="U19" s="272"/>
      <c r="V19" s="272">
        <v>1000</v>
      </c>
      <c r="W19" s="272"/>
      <c r="X19" s="272"/>
      <c r="Y19" s="272">
        <v>1000</v>
      </c>
      <c r="Z19" s="272"/>
      <c r="AA19" s="272"/>
      <c r="AB19" s="272">
        <v>2000</v>
      </c>
      <c r="AC19" s="272"/>
      <c r="AD19" s="272"/>
      <c r="AE19" s="272">
        <v>2000</v>
      </c>
      <c r="AF19" s="67">
        <f t="shared" si="8"/>
        <v>6000</v>
      </c>
      <c r="AG19" s="270">
        <f t="shared" si="9"/>
        <v>1.2731116174087405E-2</v>
      </c>
    </row>
    <row r="20" spans="1:33" s="62" customFormat="1">
      <c r="A20" s="53" t="s">
        <v>106</v>
      </c>
      <c r="B20" s="154"/>
      <c r="C20" s="334">
        <v>500</v>
      </c>
      <c r="D20" s="938">
        <v>1000</v>
      </c>
      <c r="E20" s="53"/>
      <c r="F20" s="272">
        <f t="shared" ref="F20:Q20" si="10">+$C20</f>
        <v>500</v>
      </c>
      <c r="G20" s="272">
        <f t="shared" si="10"/>
        <v>500</v>
      </c>
      <c r="H20" s="272">
        <f t="shared" si="10"/>
        <v>500</v>
      </c>
      <c r="I20" s="272">
        <f t="shared" si="10"/>
        <v>500</v>
      </c>
      <c r="J20" s="272">
        <f t="shared" si="10"/>
        <v>500</v>
      </c>
      <c r="K20" s="272">
        <f t="shared" si="10"/>
        <v>500</v>
      </c>
      <c r="L20" s="272">
        <f t="shared" si="10"/>
        <v>500</v>
      </c>
      <c r="M20" s="272">
        <f t="shared" si="10"/>
        <v>500</v>
      </c>
      <c r="N20" s="272">
        <f t="shared" si="10"/>
        <v>500</v>
      </c>
      <c r="O20" s="272">
        <f t="shared" si="10"/>
        <v>500</v>
      </c>
      <c r="P20" s="272">
        <f t="shared" si="10"/>
        <v>500</v>
      </c>
      <c r="Q20" s="272">
        <f t="shared" si="10"/>
        <v>500</v>
      </c>
      <c r="R20" s="67">
        <f t="shared" ref="R20" si="11">SUM(F20:Q20)</f>
        <v>6000</v>
      </c>
      <c r="S20" s="270">
        <f t="shared" si="7"/>
        <v>2.5924645696508816E-2</v>
      </c>
      <c r="T20" s="272">
        <f>+$D20</f>
        <v>1000</v>
      </c>
      <c r="U20" s="272">
        <f t="shared" ref="U20:AE20" si="12">+$D20</f>
        <v>1000</v>
      </c>
      <c r="V20" s="272">
        <f t="shared" si="12"/>
        <v>1000</v>
      </c>
      <c r="W20" s="272">
        <f t="shared" si="12"/>
        <v>1000</v>
      </c>
      <c r="X20" s="272">
        <f t="shared" si="12"/>
        <v>1000</v>
      </c>
      <c r="Y20" s="272">
        <f t="shared" si="12"/>
        <v>1000</v>
      </c>
      <c r="Z20" s="272">
        <f t="shared" si="12"/>
        <v>1000</v>
      </c>
      <c r="AA20" s="272">
        <f t="shared" si="12"/>
        <v>1000</v>
      </c>
      <c r="AB20" s="272">
        <f t="shared" si="12"/>
        <v>1000</v>
      </c>
      <c r="AC20" s="272">
        <f t="shared" si="12"/>
        <v>1000</v>
      </c>
      <c r="AD20" s="272">
        <f t="shared" si="12"/>
        <v>1000</v>
      </c>
      <c r="AE20" s="272">
        <f t="shared" si="12"/>
        <v>1000</v>
      </c>
      <c r="AF20" s="67">
        <f t="shared" si="8"/>
        <v>12000</v>
      </c>
      <c r="AG20" s="270">
        <f t="shared" si="9"/>
        <v>2.546223234817481E-2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13">SUM(F13:F20)</f>
        <v>2300</v>
      </c>
      <c r="G21" s="84">
        <f t="shared" si="13"/>
        <v>2300</v>
      </c>
      <c r="H21" s="84">
        <f t="shared" si="13"/>
        <v>2300</v>
      </c>
      <c r="I21" s="84">
        <f t="shared" si="13"/>
        <v>2300</v>
      </c>
      <c r="J21" s="84">
        <f t="shared" si="13"/>
        <v>2300</v>
      </c>
      <c r="K21" s="84">
        <f t="shared" si="13"/>
        <v>2300</v>
      </c>
      <c r="L21" s="84">
        <f t="shared" si="13"/>
        <v>2300</v>
      </c>
      <c r="M21" s="84">
        <f t="shared" si="13"/>
        <v>2300</v>
      </c>
      <c r="N21" s="84">
        <f t="shared" si="13"/>
        <v>2300</v>
      </c>
      <c r="O21" s="84">
        <f t="shared" si="13"/>
        <v>2300</v>
      </c>
      <c r="P21" s="84">
        <f t="shared" si="13"/>
        <v>2300</v>
      </c>
      <c r="Q21" s="84">
        <f t="shared" si="13"/>
        <v>3300.0000000000005</v>
      </c>
      <c r="R21" s="84">
        <f t="shared" si="13"/>
        <v>28600</v>
      </c>
      <c r="S21" s="87">
        <f t="shared" si="7"/>
        <v>0.12357414448669202</v>
      </c>
      <c r="T21" s="84">
        <f t="shared" ref="T21:AF21" si="14">SUM(T13:T20)</f>
        <v>2890</v>
      </c>
      <c r="U21" s="84">
        <f t="shared" si="14"/>
        <v>2890</v>
      </c>
      <c r="V21" s="84">
        <f t="shared" si="14"/>
        <v>3890</v>
      </c>
      <c r="W21" s="84">
        <f t="shared" si="14"/>
        <v>2890</v>
      </c>
      <c r="X21" s="84">
        <f t="shared" si="14"/>
        <v>4571.25</v>
      </c>
      <c r="Y21" s="84">
        <f t="shared" si="14"/>
        <v>5071.25</v>
      </c>
      <c r="Z21" s="84">
        <f t="shared" si="14"/>
        <v>4071.25</v>
      </c>
      <c r="AA21" s="84">
        <f t="shared" si="14"/>
        <v>4071.25</v>
      </c>
      <c r="AB21" s="84">
        <f t="shared" si="14"/>
        <v>6071.25</v>
      </c>
      <c r="AC21" s="84">
        <f t="shared" si="14"/>
        <v>5961.25</v>
      </c>
      <c r="AD21" s="84">
        <f t="shared" si="14"/>
        <v>6961.25</v>
      </c>
      <c r="AE21" s="84">
        <f t="shared" si="14"/>
        <v>8961.25</v>
      </c>
      <c r="AF21" s="84">
        <f t="shared" si="14"/>
        <v>58300</v>
      </c>
      <c r="AG21" s="87">
        <f t="shared" si="9"/>
        <v>0.12370401215821594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5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 t="shared" ref="AF23:AF27" si="16">SUM(T23:AE23)</f>
        <v>0</v>
      </c>
      <c r="AG23" s="270">
        <f t="shared" ref="AG23:AG28" si="17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5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 t="shared" si="16"/>
        <v>0</v>
      </c>
      <c r="AG24" s="270">
        <f t="shared" si="17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5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 t="shared" si="16"/>
        <v>0</v>
      </c>
      <c r="AG25" s="270">
        <f t="shared" si="17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5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 t="shared" si="16"/>
        <v>0</v>
      </c>
      <c r="AG26" s="270">
        <f t="shared" si="17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5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 t="shared" si="16"/>
        <v>0</v>
      </c>
      <c r="AG27" s="270">
        <f t="shared" si="17"/>
        <v>0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8">SUM(F23:F27)</f>
        <v>0</v>
      </c>
      <c r="G28" s="77">
        <f t="shared" si="18"/>
        <v>0</v>
      </c>
      <c r="H28" s="77">
        <f t="shared" si="18"/>
        <v>0</v>
      </c>
      <c r="I28" s="77">
        <f t="shared" si="18"/>
        <v>0</v>
      </c>
      <c r="J28" s="77">
        <f t="shared" si="18"/>
        <v>0</v>
      </c>
      <c r="K28" s="77">
        <f t="shared" si="18"/>
        <v>0</v>
      </c>
      <c r="L28" s="77">
        <f t="shared" si="18"/>
        <v>0</v>
      </c>
      <c r="M28" s="77">
        <f t="shared" si="18"/>
        <v>0</v>
      </c>
      <c r="N28" s="77">
        <f t="shared" si="18"/>
        <v>0</v>
      </c>
      <c r="O28" s="77">
        <f t="shared" si="18"/>
        <v>0</v>
      </c>
      <c r="P28" s="77">
        <f t="shared" si="18"/>
        <v>0</v>
      </c>
      <c r="Q28" s="77">
        <f t="shared" si="18"/>
        <v>0</v>
      </c>
      <c r="R28" s="84">
        <f t="shared" si="18"/>
        <v>0</v>
      </c>
      <c r="S28" s="87">
        <f t="shared" ref="S28" si="19">+R28/R$87</f>
        <v>0</v>
      </c>
      <c r="T28" s="77">
        <f t="shared" ref="T28:AF28" si="20">SUM(T23:T27)</f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si="20"/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84">
        <f t="shared" si="20"/>
        <v>0</v>
      </c>
      <c r="AG28" s="87">
        <f t="shared" si="17"/>
        <v>0</v>
      </c>
    </row>
    <row r="29" spans="1:33" s="62" customFormat="1">
      <c r="A29" s="76"/>
      <c r="B29" s="154"/>
      <c r="C29" s="346" t="s">
        <v>558</v>
      </c>
      <c r="D29" s="346" t="s">
        <v>559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154"/>
      <c r="D30" s="428"/>
      <c r="F30" s="101">
        <f>SUMIF('Emp Input'!$C$91:$C$102,$A$3,'Emp Input'!K$91:K$102)</f>
        <v>0</v>
      </c>
      <c r="G30" s="101">
        <f>SUMIF('Emp Input'!$C$91:$C$102,$A$3,'Emp Input'!L$91:L$102)</f>
        <v>0</v>
      </c>
      <c r="H30" s="101">
        <f>SUMIF('Emp Input'!$C$91:$C$102,$A$3,'Emp Input'!M$91:M$102)</f>
        <v>0</v>
      </c>
      <c r="I30" s="101">
        <f>SUMIF('Emp Input'!$C$91:$C$102,$A$3,'Emp Input'!N$91:N$102)</f>
        <v>0</v>
      </c>
      <c r="J30" s="101">
        <f>SUMIF('Emp Input'!$C$91:$C$102,$A$3,'Emp Input'!O$91:O$102)</f>
        <v>0</v>
      </c>
      <c r="K30" s="101">
        <f>SUMIF('Emp Input'!$C$91:$C$102,$A$3,'Emp Input'!P$91:P$102)</f>
        <v>0</v>
      </c>
      <c r="L30" s="101">
        <f>SUMIF('Emp Input'!$C$91:$C$102,$A$3,'Emp Input'!Q$91:Q$102)</f>
        <v>0</v>
      </c>
      <c r="M30" s="101">
        <f>SUMIF('Emp Input'!$C$91:$C$102,$A$3,'Emp Input'!R$91:R$102)</f>
        <v>0</v>
      </c>
      <c r="N30" s="101"/>
      <c r="O30" s="101">
        <f>+C30</f>
        <v>0</v>
      </c>
      <c r="P30" s="101">
        <f>SUMIF('Emp Input'!$C$91:$C$102,$A$3,'Emp Input'!U$91:U$102)</f>
        <v>0</v>
      </c>
      <c r="Q30" s="101">
        <f>SUMIF('Emp Input'!$C$91:$C$102,$A$3,'Emp Input'!V$91:V$102)</f>
        <v>0</v>
      </c>
      <c r="R30" s="67">
        <f t="shared" ref="R30:R36" si="21">SUM(F30:Q30)</f>
        <v>0</v>
      </c>
      <c r="S30" s="270">
        <f t="shared" ref="S30:S37" si="22">+R30/R$87</f>
        <v>0</v>
      </c>
      <c r="T30" s="101">
        <f>SUMIF('Emp Input'!$C$91:$C$102,$A$3,'Emp Input'!Z$91:Z$102)</f>
        <v>0</v>
      </c>
      <c r="U30" s="101">
        <f>SUMIF('Emp Input'!$C$91:$C$102,$A$3,'Emp Input'!AA$91:AA$102)</f>
        <v>0</v>
      </c>
      <c r="V30" s="101">
        <f>SUMIF('Emp Input'!$C$91:$C$102,$A$3,'Emp Input'!AB$91:AB$102)</f>
        <v>0</v>
      </c>
      <c r="W30" s="101">
        <f>SUMIF('Emp Input'!$C$91:$C$102,$A$3,'Emp Input'!AC$91:AC$102)</f>
        <v>0</v>
      </c>
      <c r="X30" s="101">
        <f>SUMIF('Emp Input'!$C$91:$C$102,$A$3,'Emp Input'!AD$91:AD$102)</f>
        <v>0</v>
      </c>
      <c r="Y30" s="101">
        <f>SUMIF('Emp Input'!$C$91:$C$102,$A$3,'Emp Input'!AE$91:AE$102)</f>
        <v>0</v>
      </c>
      <c r="Z30" s="101">
        <f>SUMIF('Emp Input'!$C$91:$C$102,$A$3,'Emp Input'!AF$91:AF$102)</f>
        <v>0</v>
      </c>
      <c r="AA30" s="101">
        <f>SUMIF('Emp Input'!$C$91:$C$102,$A$3,'Emp Input'!AG$91:AG$102)</f>
        <v>0</v>
      </c>
      <c r="AB30" s="101">
        <f>SUMIF('Emp Input'!$C$91:$C$102,$A$3,'Emp Input'!AH$91:AH$102)</f>
        <v>0</v>
      </c>
      <c r="AC30" s="101">
        <f>SUMIF('Emp Input'!$C$91:$C$102,$A$3,'Emp Input'!AI$91:AI$102)</f>
        <v>0</v>
      </c>
      <c r="AD30" s="101">
        <f>SUMIF('Emp Input'!$C$91:$C$102,$A$3,'Emp Input'!AJ$91:AJ$102)</f>
        <v>0</v>
      </c>
      <c r="AE30" s="101">
        <f>SUMIF('Emp Input'!$C$91:$C$102,$A$3,'Emp Input'!AK$91:AK$102)</f>
        <v>0</v>
      </c>
      <c r="AF30" s="67">
        <f t="shared" ref="AF30:AF36" si="23">SUM(T30:AE30)</f>
        <v>0</v>
      </c>
      <c r="AG30" s="270">
        <f t="shared" ref="AG30:AG37" si="24">+AF30/AF$87</f>
        <v>0</v>
      </c>
    </row>
    <row r="31" spans="1:33" s="62" customFormat="1">
      <c r="A31" s="53" t="s">
        <v>34</v>
      </c>
      <c r="B31" s="154"/>
      <c r="C31" s="334">
        <v>8000</v>
      </c>
      <c r="D31" s="334">
        <v>12000</v>
      </c>
      <c r="F31" s="272"/>
      <c r="G31" s="272"/>
      <c r="H31" s="272"/>
      <c r="I31" s="272"/>
      <c r="J31" s="272"/>
      <c r="K31" s="272">
        <f>+$C31/2</f>
        <v>4000</v>
      </c>
      <c r="L31" s="272"/>
      <c r="M31" s="272"/>
      <c r="N31" s="272"/>
      <c r="O31" s="272"/>
      <c r="P31" s="272"/>
      <c r="Q31" s="272">
        <f>+$C31/2</f>
        <v>4000</v>
      </c>
      <c r="R31" s="67">
        <f t="shared" si="21"/>
        <v>8000</v>
      </c>
      <c r="S31" s="270">
        <f t="shared" si="22"/>
        <v>3.4566194262011754E-2</v>
      </c>
      <c r="T31" s="272">
        <f t="shared" ref="T31:AE33" si="25">+$D31/12</f>
        <v>1000</v>
      </c>
      <c r="U31" s="272">
        <f t="shared" si="25"/>
        <v>1000</v>
      </c>
      <c r="V31" s="272">
        <f t="shared" si="25"/>
        <v>1000</v>
      </c>
      <c r="W31" s="272">
        <f t="shared" si="25"/>
        <v>1000</v>
      </c>
      <c r="X31" s="272">
        <f t="shared" si="25"/>
        <v>1000</v>
      </c>
      <c r="Y31" s="272">
        <f t="shared" si="25"/>
        <v>1000</v>
      </c>
      <c r="Z31" s="272">
        <f t="shared" si="25"/>
        <v>1000</v>
      </c>
      <c r="AA31" s="272">
        <f t="shared" si="25"/>
        <v>1000</v>
      </c>
      <c r="AB31" s="272">
        <f t="shared" si="25"/>
        <v>1000</v>
      </c>
      <c r="AC31" s="272">
        <f t="shared" si="25"/>
        <v>1000</v>
      </c>
      <c r="AD31" s="272">
        <f t="shared" si="25"/>
        <v>1000</v>
      </c>
      <c r="AE31" s="272">
        <f t="shared" si="25"/>
        <v>1000</v>
      </c>
      <c r="AF31" s="67">
        <f t="shared" si="23"/>
        <v>12000</v>
      </c>
      <c r="AG31" s="270">
        <f t="shared" si="24"/>
        <v>2.546223234817481E-2</v>
      </c>
    </row>
    <row r="32" spans="1:33" s="62" customFormat="1">
      <c r="A32" s="53" t="s">
        <v>35</v>
      </c>
      <c r="B32" s="154"/>
      <c r="C32" s="334">
        <v>30000</v>
      </c>
      <c r="D32" s="334">
        <v>50000</v>
      </c>
      <c r="F32" s="272">
        <f t="shared" ref="F32:Q33" si="26">+$C32/12</f>
        <v>2500</v>
      </c>
      <c r="G32" s="272">
        <f t="shared" si="26"/>
        <v>2500</v>
      </c>
      <c r="H32" s="272">
        <f t="shared" si="26"/>
        <v>2500</v>
      </c>
      <c r="I32" s="272">
        <f t="shared" si="26"/>
        <v>2500</v>
      </c>
      <c r="J32" s="272">
        <f t="shared" si="26"/>
        <v>2500</v>
      </c>
      <c r="K32" s="272">
        <f t="shared" si="26"/>
        <v>2500</v>
      </c>
      <c r="L32" s="272">
        <f t="shared" si="26"/>
        <v>2500</v>
      </c>
      <c r="M32" s="272">
        <f t="shared" si="26"/>
        <v>2500</v>
      </c>
      <c r="N32" s="272">
        <f t="shared" si="26"/>
        <v>2500</v>
      </c>
      <c r="O32" s="272">
        <f t="shared" si="26"/>
        <v>2500</v>
      </c>
      <c r="P32" s="272">
        <f t="shared" si="26"/>
        <v>2500</v>
      </c>
      <c r="Q32" s="272">
        <f t="shared" si="26"/>
        <v>2500</v>
      </c>
      <c r="R32" s="67">
        <f t="shared" si="21"/>
        <v>30000</v>
      </c>
      <c r="S32" s="270">
        <f t="shared" si="22"/>
        <v>0.12962322848254407</v>
      </c>
      <c r="T32" s="272">
        <f t="shared" si="25"/>
        <v>4166.666666666667</v>
      </c>
      <c r="U32" s="272">
        <f t="shared" si="25"/>
        <v>4166.666666666667</v>
      </c>
      <c r="V32" s="272">
        <f t="shared" si="25"/>
        <v>4166.666666666667</v>
      </c>
      <c r="W32" s="272">
        <f t="shared" si="25"/>
        <v>4166.666666666667</v>
      </c>
      <c r="X32" s="272">
        <f t="shared" si="25"/>
        <v>4166.666666666667</v>
      </c>
      <c r="Y32" s="272">
        <f t="shared" si="25"/>
        <v>4166.666666666667</v>
      </c>
      <c r="Z32" s="272">
        <f t="shared" si="25"/>
        <v>4166.666666666667</v>
      </c>
      <c r="AA32" s="272">
        <f t="shared" si="25"/>
        <v>4166.666666666667</v>
      </c>
      <c r="AB32" s="272">
        <f t="shared" si="25"/>
        <v>4166.666666666667</v>
      </c>
      <c r="AC32" s="272">
        <f t="shared" si="25"/>
        <v>4166.666666666667</v>
      </c>
      <c r="AD32" s="272">
        <f t="shared" si="25"/>
        <v>4166.666666666667</v>
      </c>
      <c r="AE32" s="272">
        <f t="shared" si="25"/>
        <v>4166.666666666667</v>
      </c>
      <c r="AF32" s="67">
        <f t="shared" si="23"/>
        <v>49999.999999999993</v>
      </c>
      <c r="AG32" s="270">
        <f t="shared" si="24"/>
        <v>0.10609263478406168</v>
      </c>
    </row>
    <row r="33" spans="1:33" s="62" customFormat="1">
      <c r="A33" s="53" t="s">
        <v>36</v>
      </c>
      <c r="B33" s="154"/>
      <c r="C33" s="334">
        <v>6000</v>
      </c>
      <c r="D33" s="938">
        <v>15000</v>
      </c>
      <c r="F33" s="272">
        <f t="shared" si="26"/>
        <v>500</v>
      </c>
      <c r="G33" s="272">
        <f t="shared" si="26"/>
        <v>500</v>
      </c>
      <c r="H33" s="272">
        <f t="shared" si="26"/>
        <v>500</v>
      </c>
      <c r="I33" s="272">
        <f t="shared" si="26"/>
        <v>500</v>
      </c>
      <c r="J33" s="272">
        <f t="shared" si="26"/>
        <v>500</v>
      </c>
      <c r="K33" s="272">
        <f t="shared" si="26"/>
        <v>500</v>
      </c>
      <c r="L33" s="272">
        <f t="shared" si="26"/>
        <v>500</v>
      </c>
      <c r="M33" s="272">
        <f t="shared" si="26"/>
        <v>500</v>
      </c>
      <c r="N33" s="272">
        <f t="shared" si="26"/>
        <v>500</v>
      </c>
      <c r="O33" s="272">
        <f t="shared" si="26"/>
        <v>500</v>
      </c>
      <c r="P33" s="272">
        <f t="shared" si="26"/>
        <v>500</v>
      </c>
      <c r="Q33" s="272">
        <f t="shared" si="26"/>
        <v>500</v>
      </c>
      <c r="R33" s="67">
        <f t="shared" si="21"/>
        <v>6000</v>
      </c>
      <c r="S33" s="270">
        <f t="shared" si="22"/>
        <v>2.5924645696508816E-2</v>
      </c>
      <c r="T33" s="272">
        <f t="shared" si="25"/>
        <v>1250</v>
      </c>
      <c r="U33" s="272">
        <f t="shared" si="25"/>
        <v>1250</v>
      </c>
      <c r="V33" s="272">
        <f t="shared" si="25"/>
        <v>1250</v>
      </c>
      <c r="W33" s="272">
        <f t="shared" si="25"/>
        <v>1250</v>
      </c>
      <c r="X33" s="272">
        <f t="shared" si="25"/>
        <v>1250</v>
      </c>
      <c r="Y33" s="272">
        <f t="shared" si="25"/>
        <v>1250</v>
      </c>
      <c r="Z33" s="272">
        <f t="shared" si="25"/>
        <v>1250</v>
      </c>
      <c r="AA33" s="272">
        <f t="shared" si="25"/>
        <v>1250</v>
      </c>
      <c r="AB33" s="272">
        <f t="shared" si="25"/>
        <v>1250</v>
      </c>
      <c r="AC33" s="272">
        <f t="shared" si="25"/>
        <v>1250</v>
      </c>
      <c r="AD33" s="272">
        <f t="shared" si="25"/>
        <v>1250</v>
      </c>
      <c r="AE33" s="272">
        <f t="shared" si="25"/>
        <v>1250</v>
      </c>
      <c r="AF33" s="67">
        <f t="shared" si="23"/>
        <v>15000</v>
      </c>
      <c r="AG33" s="270">
        <f t="shared" si="24"/>
        <v>3.1827790435218509E-2</v>
      </c>
    </row>
    <row r="34" spans="1:33" s="62" customFormat="1">
      <c r="A34" s="53" t="s">
        <v>122</v>
      </c>
      <c r="B34" s="154"/>
      <c r="C34" s="941"/>
      <c r="D34" s="938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21"/>
        <v>0</v>
      </c>
      <c r="S34" s="270">
        <f t="shared" si="22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23"/>
        <v>0</v>
      </c>
      <c r="AG34" s="270">
        <f t="shared" si="24"/>
        <v>0</v>
      </c>
    </row>
    <row r="35" spans="1:33" s="62" customFormat="1">
      <c r="A35" s="53" t="s">
        <v>38</v>
      </c>
      <c r="B35" s="154"/>
      <c r="C35" s="334">
        <v>200</v>
      </c>
      <c r="D35" s="334">
        <v>400</v>
      </c>
      <c r="F35" s="272">
        <f>+$C35</f>
        <v>200</v>
      </c>
      <c r="G35" s="272">
        <f t="shared" ref="G35:Q35" si="27">+$C35</f>
        <v>200</v>
      </c>
      <c r="H35" s="272">
        <f t="shared" si="27"/>
        <v>200</v>
      </c>
      <c r="I35" s="272">
        <f t="shared" si="27"/>
        <v>200</v>
      </c>
      <c r="J35" s="272">
        <f t="shared" si="27"/>
        <v>200</v>
      </c>
      <c r="K35" s="272">
        <f t="shared" si="27"/>
        <v>200</v>
      </c>
      <c r="L35" s="272">
        <f t="shared" si="27"/>
        <v>200</v>
      </c>
      <c r="M35" s="272">
        <f t="shared" si="27"/>
        <v>200</v>
      </c>
      <c r="N35" s="272">
        <f t="shared" si="27"/>
        <v>200</v>
      </c>
      <c r="O35" s="272">
        <f t="shared" si="27"/>
        <v>200</v>
      </c>
      <c r="P35" s="272">
        <f t="shared" si="27"/>
        <v>200</v>
      </c>
      <c r="Q35" s="272">
        <f t="shared" si="27"/>
        <v>200</v>
      </c>
      <c r="R35" s="67">
        <f t="shared" si="21"/>
        <v>2400</v>
      </c>
      <c r="S35" s="270">
        <f t="shared" si="22"/>
        <v>1.0369858278603527E-2</v>
      </c>
      <c r="T35" s="272">
        <f>+$D35</f>
        <v>400</v>
      </c>
      <c r="U35" s="272">
        <f t="shared" ref="U35:AE35" si="28">+$D35</f>
        <v>400</v>
      </c>
      <c r="V35" s="272">
        <f t="shared" si="28"/>
        <v>400</v>
      </c>
      <c r="W35" s="272">
        <f t="shared" si="28"/>
        <v>400</v>
      </c>
      <c r="X35" s="272">
        <f t="shared" si="28"/>
        <v>400</v>
      </c>
      <c r="Y35" s="272">
        <f t="shared" si="28"/>
        <v>400</v>
      </c>
      <c r="Z35" s="272">
        <f t="shared" si="28"/>
        <v>400</v>
      </c>
      <c r="AA35" s="272">
        <f t="shared" si="28"/>
        <v>400</v>
      </c>
      <c r="AB35" s="272">
        <f t="shared" si="28"/>
        <v>400</v>
      </c>
      <c r="AC35" s="272">
        <f t="shared" si="28"/>
        <v>400</v>
      </c>
      <c r="AD35" s="272">
        <f t="shared" si="28"/>
        <v>400</v>
      </c>
      <c r="AE35" s="272">
        <f t="shared" si="28"/>
        <v>400</v>
      </c>
      <c r="AF35" s="67">
        <f t="shared" si="23"/>
        <v>4800</v>
      </c>
      <c r="AG35" s="270">
        <f t="shared" si="24"/>
        <v>1.0184892939269923E-2</v>
      </c>
    </row>
    <row r="36" spans="1:33" s="62" customFormat="1">
      <c r="A36" s="53" t="s">
        <v>39</v>
      </c>
      <c r="B36" s="154"/>
      <c r="C36" s="334">
        <v>200</v>
      </c>
      <c r="D36" s="938">
        <v>400</v>
      </c>
      <c r="F36" s="272">
        <f t="shared" ref="F36:Q36" si="29">+$C36</f>
        <v>200</v>
      </c>
      <c r="G36" s="272">
        <f t="shared" si="29"/>
        <v>200</v>
      </c>
      <c r="H36" s="272">
        <f t="shared" si="29"/>
        <v>200</v>
      </c>
      <c r="I36" s="272">
        <f t="shared" si="29"/>
        <v>200</v>
      </c>
      <c r="J36" s="272">
        <f t="shared" si="29"/>
        <v>200</v>
      </c>
      <c r="K36" s="272">
        <f t="shared" si="29"/>
        <v>200</v>
      </c>
      <c r="L36" s="272">
        <f t="shared" si="29"/>
        <v>200</v>
      </c>
      <c r="M36" s="272">
        <f t="shared" si="29"/>
        <v>200</v>
      </c>
      <c r="N36" s="272">
        <f t="shared" si="29"/>
        <v>200</v>
      </c>
      <c r="O36" s="272">
        <f t="shared" si="29"/>
        <v>200</v>
      </c>
      <c r="P36" s="272">
        <f t="shared" si="29"/>
        <v>200</v>
      </c>
      <c r="Q36" s="272">
        <f t="shared" si="29"/>
        <v>200</v>
      </c>
      <c r="R36" s="67">
        <f t="shared" si="21"/>
        <v>2400</v>
      </c>
      <c r="S36" s="270">
        <f t="shared" si="22"/>
        <v>1.0369858278603527E-2</v>
      </c>
      <c r="T36" s="272">
        <f>+$D36</f>
        <v>400</v>
      </c>
      <c r="U36" s="272">
        <f t="shared" ref="U36:AE36" si="30">+$D36</f>
        <v>400</v>
      </c>
      <c r="V36" s="272">
        <f t="shared" si="30"/>
        <v>400</v>
      </c>
      <c r="W36" s="272">
        <f t="shared" si="30"/>
        <v>400</v>
      </c>
      <c r="X36" s="272">
        <f t="shared" si="30"/>
        <v>400</v>
      </c>
      <c r="Y36" s="272">
        <f t="shared" si="30"/>
        <v>400</v>
      </c>
      <c r="Z36" s="272">
        <f t="shared" si="30"/>
        <v>400</v>
      </c>
      <c r="AA36" s="272">
        <f t="shared" si="30"/>
        <v>400</v>
      </c>
      <c r="AB36" s="272">
        <f t="shared" si="30"/>
        <v>400</v>
      </c>
      <c r="AC36" s="272">
        <f t="shared" si="30"/>
        <v>400</v>
      </c>
      <c r="AD36" s="272">
        <f t="shared" si="30"/>
        <v>400</v>
      </c>
      <c r="AE36" s="272">
        <f t="shared" si="30"/>
        <v>400</v>
      </c>
      <c r="AF36" s="67">
        <f t="shared" si="23"/>
        <v>4800</v>
      </c>
      <c r="AG36" s="270">
        <f t="shared" si="24"/>
        <v>1.0184892939269923E-2</v>
      </c>
    </row>
    <row r="37" spans="1:33" s="62" customFormat="1">
      <c r="A37" s="76" t="s">
        <v>40</v>
      </c>
      <c r="B37" s="154"/>
      <c r="C37" s="66"/>
      <c r="D37" s="66"/>
      <c r="E37" s="386"/>
      <c r="F37" s="84">
        <f t="shared" ref="F37:R37" si="31">SUM(F30:F36)</f>
        <v>3400</v>
      </c>
      <c r="G37" s="84">
        <f t="shared" si="31"/>
        <v>3400</v>
      </c>
      <c r="H37" s="84">
        <f t="shared" si="31"/>
        <v>3400</v>
      </c>
      <c r="I37" s="84">
        <f t="shared" si="31"/>
        <v>3400</v>
      </c>
      <c r="J37" s="84">
        <f t="shared" si="31"/>
        <v>3400</v>
      </c>
      <c r="K37" s="84">
        <f t="shared" si="31"/>
        <v>7400</v>
      </c>
      <c r="L37" s="84">
        <f t="shared" si="31"/>
        <v>3400</v>
      </c>
      <c r="M37" s="84">
        <f t="shared" si="31"/>
        <v>3400</v>
      </c>
      <c r="N37" s="84">
        <f t="shared" si="31"/>
        <v>3400</v>
      </c>
      <c r="O37" s="84">
        <f t="shared" si="31"/>
        <v>3400</v>
      </c>
      <c r="P37" s="84">
        <f t="shared" si="31"/>
        <v>3400</v>
      </c>
      <c r="Q37" s="84">
        <f t="shared" si="31"/>
        <v>7400</v>
      </c>
      <c r="R37" s="84">
        <f t="shared" si="31"/>
        <v>48800</v>
      </c>
      <c r="S37" s="87">
        <f t="shared" si="22"/>
        <v>0.2108537849982717</v>
      </c>
      <c r="T37" s="84">
        <f t="shared" ref="T37:AF37" si="32">SUM(T30:T36)</f>
        <v>7216.666666666667</v>
      </c>
      <c r="U37" s="84">
        <f t="shared" si="32"/>
        <v>7216.666666666667</v>
      </c>
      <c r="V37" s="84">
        <f t="shared" si="32"/>
        <v>7216.666666666667</v>
      </c>
      <c r="W37" s="84">
        <f t="shared" si="32"/>
        <v>7216.666666666667</v>
      </c>
      <c r="X37" s="84">
        <f t="shared" si="32"/>
        <v>7216.666666666667</v>
      </c>
      <c r="Y37" s="84">
        <f t="shared" si="32"/>
        <v>7216.666666666667</v>
      </c>
      <c r="Z37" s="84">
        <f t="shared" si="32"/>
        <v>7216.666666666667</v>
      </c>
      <c r="AA37" s="84">
        <f t="shared" si="32"/>
        <v>7216.666666666667</v>
      </c>
      <c r="AB37" s="84">
        <f t="shared" si="32"/>
        <v>7216.666666666667</v>
      </c>
      <c r="AC37" s="84">
        <f t="shared" si="32"/>
        <v>7216.666666666667</v>
      </c>
      <c r="AD37" s="84">
        <f t="shared" si="32"/>
        <v>7216.666666666667</v>
      </c>
      <c r="AE37" s="84">
        <f t="shared" si="32"/>
        <v>7216.666666666667</v>
      </c>
      <c r="AF37" s="84">
        <f t="shared" si="32"/>
        <v>86600</v>
      </c>
      <c r="AG37" s="87">
        <f t="shared" si="24"/>
        <v>0.18375244344599487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33">SUM(F39:Q39)</f>
        <v>0</v>
      </c>
      <c r="S39" s="270">
        <f t="shared" ref="S39:S50" si="34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35">SUM(T39:AE39)</f>
        <v>0</v>
      </c>
      <c r="AG39" s="270">
        <f t="shared" ref="AG39:AG55" si="36">+AF39/AF$87</f>
        <v>0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33"/>
        <v>0</v>
      </c>
      <c r="S40" s="270">
        <f t="shared" si="34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35"/>
        <v>0</v>
      </c>
      <c r="AG40" s="270">
        <f t="shared" si="36"/>
        <v>0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33"/>
        <v>0</v>
      </c>
      <c r="S41" s="270">
        <f t="shared" si="34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35"/>
        <v>0</v>
      </c>
      <c r="AG41" s="270">
        <f t="shared" si="36"/>
        <v>0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33"/>
        <v>0</v>
      </c>
      <c r="S42" s="270">
        <f t="shared" si="34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35"/>
        <v>0</v>
      </c>
      <c r="AG42" s="270">
        <f t="shared" si="36"/>
        <v>0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33"/>
        <v>0</v>
      </c>
      <c r="S43" s="65">
        <f t="shared" si="34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35"/>
        <v>0</v>
      </c>
      <c r="AG43" s="65">
        <f t="shared" si="36"/>
        <v>0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33"/>
        <v>0</v>
      </c>
      <c r="S44" s="270">
        <f t="shared" si="34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35"/>
        <v>0</v>
      </c>
      <c r="AG44" s="270">
        <f t="shared" si="36"/>
        <v>0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33"/>
        <v>0</v>
      </c>
      <c r="S45" s="270">
        <f t="shared" si="34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35"/>
        <v>0</v>
      </c>
      <c r="AG45" s="270">
        <f t="shared" si="36"/>
        <v>0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33"/>
        <v>0</v>
      </c>
      <c r="S46" s="270">
        <f t="shared" si="34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35"/>
        <v>0</v>
      </c>
      <c r="AG46" s="270">
        <f t="shared" si="36"/>
        <v>0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33"/>
        <v>0</v>
      </c>
      <c r="S47" s="270">
        <f t="shared" si="34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35"/>
        <v>0</v>
      </c>
      <c r="AG47" s="270">
        <f t="shared" si="36"/>
        <v>0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33"/>
        <v>0</v>
      </c>
      <c r="S48" s="270">
        <f t="shared" si="34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35"/>
        <v>0</v>
      </c>
      <c r="AG48" s="270">
        <f t="shared" si="36"/>
        <v>0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33"/>
        <v>0</v>
      </c>
      <c r="S49" s="270">
        <f t="shared" si="34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35"/>
        <v>0</v>
      </c>
      <c r="AG49" s="270">
        <f t="shared" si="36"/>
        <v>0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33"/>
        <v>0</v>
      </c>
      <c r="S50" s="270">
        <f t="shared" si="34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35"/>
        <v>0</v>
      </c>
      <c r="AG50" s="270">
        <f t="shared" si="36"/>
        <v>0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33"/>
        <v>0</v>
      </c>
      <c r="S51" s="270">
        <f t="shared" ref="S51:S55" si="37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35"/>
        <v>0</v>
      </c>
      <c r="AG51" s="270">
        <f t="shared" si="36"/>
        <v>0</v>
      </c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33"/>
        <v>0</v>
      </c>
      <c r="S52" s="270">
        <f t="shared" si="37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35"/>
        <v>0</v>
      </c>
      <c r="AG52" s="270">
        <f t="shared" si="36"/>
        <v>0</v>
      </c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33"/>
        <v>0</v>
      </c>
      <c r="S53" s="270">
        <f t="shared" si="37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35"/>
        <v>0</v>
      </c>
      <c r="AG53" s="270">
        <f t="shared" si="36"/>
        <v>0</v>
      </c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33"/>
        <v>0</v>
      </c>
      <c r="S54" s="270">
        <f t="shared" si="37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35"/>
        <v>0</v>
      </c>
      <c r="AG54" s="270">
        <f t="shared" si="36"/>
        <v>0</v>
      </c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33"/>
        <v>0</v>
      </c>
      <c r="S55" s="270">
        <f t="shared" si="37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35"/>
        <v>0</v>
      </c>
      <c r="AG55" s="270">
        <f t="shared" si="36"/>
        <v>0</v>
      </c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33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35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66"/>
      <c r="D57" s="66"/>
      <c r="F57" s="84">
        <f t="shared" ref="F57:R57" si="38">SUM(F39:F56)</f>
        <v>0</v>
      </c>
      <c r="G57" s="84">
        <f t="shared" si="38"/>
        <v>0</v>
      </c>
      <c r="H57" s="84">
        <f t="shared" si="38"/>
        <v>0</v>
      </c>
      <c r="I57" s="84">
        <f t="shared" si="38"/>
        <v>0</v>
      </c>
      <c r="J57" s="84">
        <f t="shared" si="38"/>
        <v>0</v>
      </c>
      <c r="K57" s="84">
        <f t="shared" si="38"/>
        <v>0</v>
      </c>
      <c r="L57" s="84">
        <f t="shared" si="38"/>
        <v>0</v>
      </c>
      <c r="M57" s="84">
        <f t="shared" si="38"/>
        <v>0</v>
      </c>
      <c r="N57" s="84">
        <f t="shared" si="38"/>
        <v>0</v>
      </c>
      <c r="O57" s="84">
        <f t="shared" si="38"/>
        <v>0</v>
      </c>
      <c r="P57" s="84">
        <f t="shared" si="38"/>
        <v>0</v>
      </c>
      <c r="Q57" s="84">
        <f t="shared" si="38"/>
        <v>0</v>
      </c>
      <c r="R57" s="84">
        <f t="shared" si="38"/>
        <v>0</v>
      </c>
      <c r="S57" s="87">
        <f>+R57/R$87</f>
        <v>0</v>
      </c>
      <c r="T57" s="84">
        <f t="shared" ref="T57:AF57" si="39">SUM(T39:T56)</f>
        <v>0</v>
      </c>
      <c r="U57" s="84">
        <f t="shared" si="39"/>
        <v>0</v>
      </c>
      <c r="V57" s="84">
        <f t="shared" si="39"/>
        <v>0</v>
      </c>
      <c r="W57" s="84">
        <f t="shared" si="39"/>
        <v>0</v>
      </c>
      <c r="X57" s="84">
        <f t="shared" si="39"/>
        <v>0</v>
      </c>
      <c r="Y57" s="84">
        <f t="shared" si="39"/>
        <v>0</v>
      </c>
      <c r="Z57" s="84">
        <f t="shared" si="39"/>
        <v>0</v>
      </c>
      <c r="AA57" s="84">
        <f t="shared" si="39"/>
        <v>0</v>
      </c>
      <c r="AB57" s="84">
        <f t="shared" si="39"/>
        <v>0</v>
      </c>
      <c r="AC57" s="84">
        <f t="shared" si="39"/>
        <v>0</v>
      </c>
      <c r="AD57" s="84">
        <f t="shared" si="39"/>
        <v>0</v>
      </c>
      <c r="AE57" s="84">
        <f t="shared" si="39"/>
        <v>0</v>
      </c>
      <c r="AF57" s="84">
        <f t="shared" si="39"/>
        <v>0</v>
      </c>
      <c r="AG57" s="87">
        <f>+AF57/AF$87</f>
        <v>0</v>
      </c>
    </row>
    <row r="58" spans="1:33" s="62" customFormat="1">
      <c r="B58" s="154"/>
      <c r="C58" s="154"/>
      <c r="D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154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40">SUM(F59:Q59)</f>
        <v>0</v>
      </c>
      <c r="S59" s="270">
        <f t="shared" ref="S59:S67" si="41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42">SUM(T59:AE59)</f>
        <v>0</v>
      </c>
      <c r="AG59" s="270">
        <f t="shared" ref="AG59:AG65" si="43">+AF59/AF$87</f>
        <v>0</v>
      </c>
    </row>
    <row r="60" spans="1:33" s="62" customFormat="1">
      <c r="A60" s="327" t="s">
        <v>148</v>
      </c>
      <c r="B60" s="154"/>
      <c r="C60" s="291"/>
      <c r="D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40"/>
        <v>0</v>
      </c>
      <c r="S60" s="270">
        <f t="shared" si="41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42"/>
        <v>0</v>
      </c>
      <c r="AG60" s="270">
        <f t="shared" si="43"/>
        <v>0</v>
      </c>
    </row>
    <row r="61" spans="1:33" s="62" customFormat="1">
      <c r="A61" s="327" t="s">
        <v>149</v>
      </c>
      <c r="B61" s="154"/>
      <c r="C61" s="291"/>
      <c r="D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40"/>
        <v>0</v>
      </c>
      <c r="S61" s="270">
        <f t="shared" si="41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42"/>
        <v>0</v>
      </c>
      <c r="AG61" s="270">
        <f t="shared" si="43"/>
        <v>0</v>
      </c>
    </row>
    <row r="62" spans="1:33" s="62" customFormat="1">
      <c r="A62" s="327" t="s">
        <v>150</v>
      </c>
      <c r="B62" s="154"/>
      <c r="C62" s="291"/>
      <c r="D62" s="154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40"/>
        <v>0</v>
      </c>
      <c r="S62" s="270">
        <f t="shared" si="41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42"/>
        <v>0</v>
      </c>
      <c r="AG62" s="270">
        <f t="shared" si="43"/>
        <v>0</v>
      </c>
    </row>
    <row r="63" spans="1:33" s="62" customFormat="1">
      <c r="A63" s="327" t="s">
        <v>151</v>
      </c>
      <c r="B63" s="154"/>
      <c r="C63" s="291"/>
      <c r="D63" s="154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40"/>
        <v>0</v>
      </c>
      <c r="S63" s="270">
        <f t="shared" si="41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42"/>
        <v>0</v>
      </c>
      <c r="AG63" s="270">
        <f t="shared" si="43"/>
        <v>0</v>
      </c>
    </row>
    <row r="64" spans="1:33" s="62" customFormat="1">
      <c r="A64" s="327" t="s">
        <v>152</v>
      </c>
      <c r="B64" s="154"/>
      <c r="C64" s="291"/>
      <c r="D64" s="154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40"/>
        <v>0</v>
      </c>
      <c r="S64" s="270">
        <f t="shared" si="41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42"/>
        <v>0</v>
      </c>
      <c r="AG64" s="270">
        <f t="shared" si="43"/>
        <v>0</v>
      </c>
    </row>
    <row r="65" spans="1:33" s="62" customFormat="1">
      <c r="A65" s="327" t="s">
        <v>153</v>
      </c>
      <c r="B65" s="154"/>
      <c r="C65" s="939"/>
      <c r="D65" s="940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40"/>
        <v>0</v>
      </c>
      <c r="S65" s="270">
        <f t="shared" si="41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42"/>
        <v>0</v>
      </c>
      <c r="AG65" s="270">
        <f t="shared" si="43"/>
        <v>0</v>
      </c>
    </row>
    <row r="66" spans="1:33" s="62" customFormat="1">
      <c r="A66" s="53"/>
      <c r="B66" s="154"/>
      <c r="C66" s="939"/>
      <c r="D66" s="940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40"/>
        <v>0</v>
      </c>
      <c r="S66" s="270">
        <f t="shared" si="41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42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417"/>
      <c r="D67" s="417"/>
      <c r="F67" s="84">
        <f t="shared" ref="F67:R67" si="44">SUM(F59:F66)</f>
        <v>0</v>
      </c>
      <c r="G67" s="84">
        <f t="shared" si="44"/>
        <v>0</v>
      </c>
      <c r="H67" s="84">
        <f t="shared" si="44"/>
        <v>0</v>
      </c>
      <c r="I67" s="84">
        <f t="shared" si="44"/>
        <v>0</v>
      </c>
      <c r="J67" s="84">
        <f t="shared" si="44"/>
        <v>0</v>
      </c>
      <c r="K67" s="84">
        <f t="shared" si="44"/>
        <v>0</v>
      </c>
      <c r="L67" s="84">
        <f t="shared" si="44"/>
        <v>0</v>
      </c>
      <c r="M67" s="84">
        <f t="shared" si="44"/>
        <v>0</v>
      </c>
      <c r="N67" s="84">
        <f t="shared" si="44"/>
        <v>0</v>
      </c>
      <c r="O67" s="84">
        <f t="shared" si="44"/>
        <v>0</v>
      </c>
      <c r="P67" s="84">
        <f t="shared" si="44"/>
        <v>0</v>
      </c>
      <c r="Q67" s="84">
        <f t="shared" si="44"/>
        <v>0</v>
      </c>
      <c r="R67" s="84">
        <f t="shared" si="44"/>
        <v>0</v>
      </c>
      <c r="S67" s="87">
        <f t="shared" si="41"/>
        <v>0</v>
      </c>
      <c r="T67" s="84">
        <f t="shared" ref="T67:AF67" si="45">SUM(T59:T66)</f>
        <v>0</v>
      </c>
      <c r="U67" s="84">
        <f t="shared" si="45"/>
        <v>0</v>
      </c>
      <c r="V67" s="84">
        <f t="shared" si="45"/>
        <v>0</v>
      </c>
      <c r="W67" s="84">
        <f t="shared" si="45"/>
        <v>0</v>
      </c>
      <c r="X67" s="84">
        <f t="shared" si="45"/>
        <v>0</v>
      </c>
      <c r="Y67" s="84">
        <f t="shared" si="45"/>
        <v>0</v>
      </c>
      <c r="Z67" s="84">
        <f t="shared" si="45"/>
        <v>0</v>
      </c>
      <c r="AA67" s="84">
        <f t="shared" si="45"/>
        <v>0</v>
      </c>
      <c r="AB67" s="84">
        <f t="shared" si="45"/>
        <v>0</v>
      </c>
      <c r="AC67" s="84">
        <f t="shared" si="45"/>
        <v>0</v>
      </c>
      <c r="AD67" s="84">
        <f t="shared" si="45"/>
        <v>0</v>
      </c>
      <c r="AE67" s="84">
        <f t="shared" si="45"/>
        <v>0</v>
      </c>
      <c r="AF67" s="84">
        <f t="shared" si="45"/>
        <v>0</v>
      </c>
      <c r="AG67" s="87">
        <f>+AF67/AF$87</f>
        <v>0</v>
      </c>
    </row>
    <row r="68" spans="1:33" s="62" customFormat="1">
      <c r="B68" s="154"/>
      <c r="C68" s="429" t="s">
        <v>558</v>
      </c>
      <c r="D68" s="429" t="s">
        <v>559</v>
      </c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1032" t="s">
        <v>565</v>
      </c>
      <c r="D69" s="1032"/>
      <c r="F69" s="958">
        <f>+$E94/12</f>
        <v>2800</v>
      </c>
      <c r="G69" s="958">
        <f t="shared" ref="G69:Q69" si="46">+$E94/12</f>
        <v>2800</v>
      </c>
      <c r="H69" s="958">
        <f t="shared" si="46"/>
        <v>2800</v>
      </c>
      <c r="I69" s="958">
        <f t="shared" si="46"/>
        <v>2800</v>
      </c>
      <c r="J69" s="958">
        <f t="shared" si="46"/>
        <v>2800</v>
      </c>
      <c r="K69" s="958">
        <f t="shared" si="46"/>
        <v>2800</v>
      </c>
      <c r="L69" s="958">
        <f t="shared" si="46"/>
        <v>2800</v>
      </c>
      <c r="M69" s="958">
        <f t="shared" si="46"/>
        <v>2800</v>
      </c>
      <c r="N69" s="958">
        <f t="shared" si="46"/>
        <v>2800</v>
      </c>
      <c r="O69" s="958">
        <f t="shared" si="46"/>
        <v>2800</v>
      </c>
      <c r="P69" s="958">
        <f t="shared" si="46"/>
        <v>2800</v>
      </c>
      <c r="Q69" s="958">
        <f t="shared" si="46"/>
        <v>2800</v>
      </c>
      <c r="R69" s="67">
        <f t="shared" ref="R69:R84" si="47">SUM(F69:Q69)</f>
        <v>33600</v>
      </c>
      <c r="S69" s="270">
        <f t="shared" ref="S69:S78" si="48">+R69/R$87</f>
        <v>0.14517801590044935</v>
      </c>
      <c r="T69" s="958">
        <f>+$E101/12</f>
        <v>8268.75</v>
      </c>
      <c r="U69" s="958">
        <f t="shared" ref="U69:AE69" si="49">+$E101/12</f>
        <v>8268.75</v>
      </c>
      <c r="V69" s="958">
        <f t="shared" si="49"/>
        <v>8268.75</v>
      </c>
      <c r="W69" s="958">
        <f t="shared" si="49"/>
        <v>8268.75</v>
      </c>
      <c r="X69" s="958">
        <f t="shared" si="49"/>
        <v>8268.75</v>
      </c>
      <c r="Y69" s="958">
        <f t="shared" si="49"/>
        <v>8268.75</v>
      </c>
      <c r="Z69" s="958">
        <f t="shared" si="49"/>
        <v>8268.75</v>
      </c>
      <c r="AA69" s="958">
        <f t="shared" si="49"/>
        <v>8268.75</v>
      </c>
      <c r="AB69" s="958">
        <f t="shared" si="49"/>
        <v>8268.75</v>
      </c>
      <c r="AC69" s="958">
        <f t="shared" si="49"/>
        <v>8268.75</v>
      </c>
      <c r="AD69" s="958">
        <f t="shared" si="49"/>
        <v>8268.75</v>
      </c>
      <c r="AE69" s="958">
        <f t="shared" si="49"/>
        <v>8268.75</v>
      </c>
      <c r="AF69" s="67">
        <f t="shared" ref="AF69:AF84" si="50">SUM(T69:AE69)</f>
        <v>99225</v>
      </c>
      <c r="AG69" s="270">
        <f t="shared" ref="AG69:AG82" si="51">+AF69/AF$87</f>
        <v>0.21054083372897045</v>
      </c>
    </row>
    <row r="70" spans="1:33" s="62" customFormat="1">
      <c r="A70" s="327" t="s">
        <v>159</v>
      </c>
      <c r="B70" s="154"/>
      <c r="C70" s="1032" t="s">
        <v>565</v>
      </c>
      <c r="D70" s="1032"/>
      <c r="F70" s="958">
        <f>+$E95/12</f>
        <v>653.33333333333337</v>
      </c>
      <c r="G70" s="958">
        <f t="shared" ref="G70:Q70" si="52">+$E95/12</f>
        <v>653.33333333333337</v>
      </c>
      <c r="H70" s="958">
        <f t="shared" si="52"/>
        <v>653.33333333333337</v>
      </c>
      <c r="I70" s="958">
        <f t="shared" si="52"/>
        <v>653.33333333333337</v>
      </c>
      <c r="J70" s="958">
        <f t="shared" si="52"/>
        <v>653.33333333333337</v>
      </c>
      <c r="K70" s="958">
        <f t="shared" si="52"/>
        <v>653.33333333333337</v>
      </c>
      <c r="L70" s="958">
        <f t="shared" si="52"/>
        <v>653.33333333333337</v>
      </c>
      <c r="M70" s="958">
        <f t="shared" si="52"/>
        <v>653.33333333333337</v>
      </c>
      <c r="N70" s="958">
        <f t="shared" si="52"/>
        <v>653.33333333333337</v>
      </c>
      <c r="O70" s="958">
        <f t="shared" si="52"/>
        <v>653.33333333333337</v>
      </c>
      <c r="P70" s="958">
        <f t="shared" si="52"/>
        <v>653.33333333333337</v>
      </c>
      <c r="Q70" s="958">
        <f t="shared" si="52"/>
        <v>653.33333333333337</v>
      </c>
      <c r="R70" s="67">
        <f t="shared" si="47"/>
        <v>7839.9999999999991</v>
      </c>
      <c r="S70" s="270">
        <f t="shared" si="48"/>
        <v>3.3874870376771511E-2</v>
      </c>
      <c r="T70" s="958">
        <f>+$E102/12</f>
        <v>1607.8125</v>
      </c>
      <c r="U70" s="958">
        <f t="shared" ref="U70:AE70" si="53">+$E102/12</f>
        <v>1607.8125</v>
      </c>
      <c r="V70" s="958">
        <f t="shared" si="53"/>
        <v>1607.8125</v>
      </c>
      <c r="W70" s="958">
        <f t="shared" si="53"/>
        <v>1607.8125</v>
      </c>
      <c r="X70" s="958">
        <f t="shared" si="53"/>
        <v>1607.8125</v>
      </c>
      <c r="Y70" s="958">
        <f t="shared" si="53"/>
        <v>1607.8125</v>
      </c>
      <c r="Z70" s="958">
        <f t="shared" si="53"/>
        <v>1607.8125</v>
      </c>
      <c r="AA70" s="958">
        <f t="shared" si="53"/>
        <v>1607.8125</v>
      </c>
      <c r="AB70" s="958">
        <f t="shared" si="53"/>
        <v>1607.8125</v>
      </c>
      <c r="AC70" s="958">
        <f t="shared" si="53"/>
        <v>1607.8125</v>
      </c>
      <c r="AD70" s="958">
        <f t="shared" si="53"/>
        <v>1607.8125</v>
      </c>
      <c r="AE70" s="958">
        <f t="shared" si="53"/>
        <v>1607.8125</v>
      </c>
      <c r="AF70" s="67">
        <f t="shared" si="50"/>
        <v>19293.75</v>
      </c>
      <c r="AG70" s="270">
        <f t="shared" si="51"/>
        <v>4.0938495447299807E-2</v>
      </c>
    </row>
    <row r="71" spans="1:33" s="62" customFormat="1">
      <c r="A71" s="327" t="s">
        <v>155</v>
      </c>
      <c r="B71" s="154"/>
      <c r="C71" s="938">
        <v>500</v>
      </c>
      <c r="D71" s="938">
        <v>1000</v>
      </c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67">
        <f t="shared" si="47"/>
        <v>0</v>
      </c>
      <c r="S71" s="270">
        <f t="shared" si="48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67">
        <f t="shared" si="50"/>
        <v>0</v>
      </c>
      <c r="AG71" s="270">
        <f t="shared" si="51"/>
        <v>0</v>
      </c>
    </row>
    <row r="72" spans="1:33" s="62" customFormat="1">
      <c r="A72" s="327" t="s">
        <v>160</v>
      </c>
      <c r="B72" s="69"/>
      <c r="C72" s="938"/>
      <c r="D72" s="938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67">
        <f t="shared" si="47"/>
        <v>0</v>
      </c>
      <c r="S72" s="270">
        <f t="shared" si="48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67">
        <f t="shared" si="50"/>
        <v>0</v>
      </c>
      <c r="AG72" s="270">
        <f t="shared" si="51"/>
        <v>0</v>
      </c>
    </row>
    <row r="73" spans="1:33" s="62" customFormat="1">
      <c r="A73" s="327" t="s">
        <v>161</v>
      </c>
      <c r="B73" s="154"/>
      <c r="C73" s="938">
        <v>300</v>
      </c>
      <c r="D73" s="938">
        <v>800</v>
      </c>
      <c r="F73" s="283">
        <f>+$C73</f>
        <v>300</v>
      </c>
      <c r="G73" s="283">
        <f t="shared" ref="G73:Q73" si="54">+$C73</f>
        <v>300</v>
      </c>
      <c r="H73" s="283">
        <f t="shared" si="54"/>
        <v>300</v>
      </c>
      <c r="I73" s="283">
        <f t="shared" si="54"/>
        <v>300</v>
      </c>
      <c r="J73" s="283">
        <f t="shared" si="54"/>
        <v>300</v>
      </c>
      <c r="K73" s="283">
        <f t="shared" si="54"/>
        <v>300</v>
      </c>
      <c r="L73" s="283">
        <f t="shared" si="54"/>
        <v>300</v>
      </c>
      <c r="M73" s="283">
        <f t="shared" si="54"/>
        <v>300</v>
      </c>
      <c r="N73" s="283">
        <f t="shared" si="54"/>
        <v>300</v>
      </c>
      <c r="O73" s="283">
        <f t="shared" si="54"/>
        <v>300</v>
      </c>
      <c r="P73" s="283">
        <f t="shared" si="54"/>
        <v>300</v>
      </c>
      <c r="Q73" s="283">
        <f t="shared" si="54"/>
        <v>300</v>
      </c>
      <c r="R73" s="67">
        <f t="shared" si="47"/>
        <v>3600</v>
      </c>
      <c r="S73" s="270">
        <f t="shared" si="48"/>
        <v>1.5554787417905289E-2</v>
      </c>
      <c r="T73" s="283">
        <f>+$D73/12</f>
        <v>66.666666666666671</v>
      </c>
      <c r="U73" s="283">
        <f t="shared" ref="U73:AE73" si="55">+$D73/12</f>
        <v>66.666666666666671</v>
      </c>
      <c r="V73" s="283">
        <f t="shared" si="55"/>
        <v>66.666666666666671</v>
      </c>
      <c r="W73" s="283">
        <f t="shared" si="55"/>
        <v>66.666666666666671</v>
      </c>
      <c r="X73" s="283">
        <f t="shared" si="55"/>
        <v>66.666666666666671</v>
      </c>
      <c r="Y73" s="283">
        <f t="shared" si="55"/>
        <v>66.666666666666671</v>
      </c>
      <c r="Z73" s="283">
        <f t="shared" si="55"/>
        <v>66.666666666666671</v>
      </c>
      <c r="AA73" s="283">
        <f t="shared" si="55"/>
        <v>66.666666666666671</v>
      </c>
      <c r="AB73" s="283">
        <f t="shared" si="55"/>
        <v>66.666666666666671</v>
      </c>
      <c r="AC73" s="283">
        <f t="shared" si="55"/>
        <v>66.666666666666671</v>
      </c>
      <c r="AD73" s="283">
        <f t="shared" si="55"/>
        <v>66.666666666666671</v>
      </c>
      <c r="AE73" s="283">
        <f t="shared" si="55"/>
        <v>66.666666666666671</v>
      </c>
      <c r="AF73" s="67">
        <f t="shared" si="50"/>
        <v>799.99999999999989</v>
      </c>
      <c r="AG73" s="270">
        <f t="shared" si="51"/>
        <v>1.697482156544987E-3</v>
      </c>
    </row>
    <row r="74" spans="1:33" s="62" customFormat="1">
      <c r="A74" s="327" t="s">
        <v>157</v>
      </c>
      <c r="B74" s="154"/>
      <c r="C74" s="938"/>
      <c r="D74" s="938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67">
        <f t="shared" si="47"/>
        <v>0</v>
      </c>
      <c r="S74" s="270">
        <f t="shared" si="48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67">
        <f t="shared" si="50"/>
        <v>0</v>
      </c>
      <c r="AG74" s="270">
        <f t="shared" si="51"/>
        <v>0</v>
      </c>
    </row>
    <row r="75" spans="1:33" s="62" customFormat="1">
      <c r="A75" s="327" t="s">
        <v>158</v>
      </c>
      <c r="B75" s="154"/>
      <c r="C75" s="938"/>
      <c r="D75" s="938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67">
        <f t="shared" si="47"/>
        <v>0</v>
      </c>
      <c r="S75" s="270">
        <f t="shared" si="48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67">
        <f t="shared" si="50"/>
        <v>0</v>
      </c>
      <c r="AG75" s="270">
        <f t="shared" si="51"/>
        <v>0</v>
      </c>
    </row>
    <row r="76" spans="1:33" s="62" customFormat="1">
      <c r="A76" s="326" t="s">
        <v>48</v>
      </c>
      <c r="B76" s="154"/>
      <c r="C76" s="938">
        <v>300</v>
      </c>
      <c r="D76" s="938">
        <v>500</v>
      </c>
      <c r="F76" s="283">
        <f t="shared" ref="F76:Q76" si="56">+$C76</f>
        <v>300</v>
      </c>
      <c r="G76" s="283">
        <f t="shared" si="56"/>
        <v>300</v>
      </c>
      <c r="H76" s="283">
        <f t="shared" si="56"/>
        <v>300</v>
      </c>
      <c r="I76" s="283">
        <f t="shared" si="56"/>
        <v>300</v>
      </c>
      <c r="J76" s="283">
        <f t="shared" si="56"/>
        <v>300</v>
      </c>
      <c r="K76" s="283">
        <f t="shared" si="56"/>
        <v>300</v>
      </c>
      <c r="L76" s="283">
        <f t="shared" si="56"/>
        <v>300</v>
      </c>
      <c r="M76" s="283">
        <f t="shared" si="56"/>
        <v>300</v>
      </c>
      <c r="N76" s="283">
        <f t="shared" si="56"/>
        <v>300</v>
      </c>
      <c r="O76" s="283">
        <f t="shared" si="56"/>
        <v>300</v>
      </c>
      <c r="P76" s="283">
        <f t="shared" si="56"/>
        <v>300</v>
      </c>
      <c r="Q76" s="283">
        <f t="shared" si="56"/>
        <v>300</v>
      </c>
      <c r="R76" s="67">
        <f t="shared" si="47"/>
        <v>3600</v>
      </c>
      <c r="S76" s="270">
        <f t="shared" si="48"/>
        <v>1.5554787417905289E-2</v>
      </c>
      <c r="T76" s="283">
        <f>+$D76</f>
        <v>500</v>
      </c>
      <c r="U76" s="283">
        <f t="shared" ref="U76:AE76" si="57">+$D76</f>
        <v>500</v>
      </c>
      <c r="V76" s="283">
        <f t="shared" si="57"/>
        <v>500</v>
      </c>
      <c r="W76" s="283">
        <f t="shared" si="57"/>
        <v>500</v>
      </c>
      <c r="X76" s="283">
        <f t="shared" si="57"/>
        <v>500</v>
      </c>
      <c r="Y76" s="283">
        <f t="shared" si="57"/>
        <v>500</v>
      </c>
      <c r="Z76" s="283">
        <f t="shared" si="57"/>
        <v>500</v>
      </c>
      <c r="AA76" s="283">
        <f t="shared" si="57"/>
        <v>500</v>
      </c>
      <c r="AB76" s="283">
        <f t="shared" si="57"/>
        <v>500</v>
      </c>
      <c r="AC76" s="283">
        <f t="shared" si="57"/>
        <v>500</v>
      </c>
      <c r="AD76" s="283">
        <f t="shared" si="57"/>
        <v>500</v>
      </c>
      <c r="AE76" s="283">
        <f t="shared" si="57"/>
        <v>500</v>
      </c>
      <c r="AF76" s="67">
        <f t="shared" si="50"/>
        <v>6000</v>
      </c>
      <c r="AG76" s="270">
        <f t="shared" si="51"/>
        <v>1.2731116174087405E-2</v>
      </c>
    </row>
    <row r="77" spans="1:33" s="62" customFormat="1">
      <c r="A77" s="327" t="s">
        <v>566</v>
      </c>
      <c r="B77" s="154"/>
      <c r="C77" s="938">
        <v>8000</v>
      </c>
      <c r="D77" s="938">
        <v>25000</v>
      </c>
      <c r="F77" s="283">
        <f t="shared" ref="F77:Q77" si="58">+$C77/12</f>
        <v>666.66666666666663</v>
      </c>
      <c r="G77" s="283">
        <f t="shared" si="58"/>
        <v>666.66666666666663</v>
      </c>
      <c r="H77" s="283">
        <f t="shared" si="58"/>
        <v>666.66666666666663</v>
      </c>
      <c r="I77" s="283">
        <f t="shared" si="58"/>
        <v>666.66666666666663</v>
      </c>
      <c r="J77" s="283">
        <f t="shared" si="58"/>
        <v>666.66666666666663</v>
      </c>
      <c r="K77" s="283">
        <f t="shared" si="58"/>
        <v>666.66666666666663</v>
      </c>
      <c r="L77" s="283">
        <f t="shared" si="58"/>
        <v>666.66666666666663</v>
      </c>
      <c r="M77" s="283">
        <f t="shared" si="58"/>
        <v>666.66666666666663</v>
      </c>
      <c r="N77" s="283">
        <f t="shared" si="58"/>
        <v>666.66666666666663</v>
      </c>
      <c r="O77" s="283">
        <f t="shared" si="58"/>
        <v>666.66666666666663</v>
      </c>
      <c r="P77" s="283">
        <f t="shared" si="58"/>
        <v>666.66666666666663</v>
      </c>
      <c r="Q77" s="283">
        <f t="shared" si="58"/>
        <v>666.66666666666663</v>
      </c>
      <c r="R77" s="67">
        <f t="shared" si="47"/>
        <v>8000.0000000000009</v>
      </c>
      <c r="S77" s="270">
        <f t="shared" si="48"/>
        <v>3.4566194262011754E-2</v>
      </c>
      <c r="T77" s="283">
        <f t="shared" ref="T77:AE77" si="59">+$D77/12</f>
        <v>2083.3333333333335</v>
      </c>
      <c r="U77" s="283">
        <f t="shared" si="59"/>
        <v>2083.3333333333335</v>
      </c>
      <c r="V77" s="283">
        <f t="shared" si="59"/>
        <v>2083.3333333333335</v>
      </c>
      <c r="W77" s="283">
        <f t="shared" si="59"/>
        <v>2083.3333333333335</v>
      </c>
      <c r="X77" s="283">
        <f t="shared" si="59"/>
        <v>2083.3333333333335</v>
      </c>
      <c r="Y77" s="283">
        <f t="shared" si="59"/>
        <v>2083.3333333333335</v>
      </c>
      <c r="Z77" s="283">
        <f t="shared" si="59"/>
        <v>2083.3333333333335</v>
      </c>
      <c r="AA77" s="283">
        <f t="shared" si="59"/>
        <v>2083.3333333333335</v>
      </c>
      <c r="AB77" s="283">
        <f t="shared" si="59"/>
        <v>2083.3333333333335</v>
      </c>
      <c r="AC77" s="283">
        <f t="shared" si="59"/>
        <v>2083.3333333333335</v>
      </c>
      <c r="AD77" s="283">
        <f t="shared" si="59"/>
        <v>2083.3333333333335</v>
      </c>
      <c r="AE77" s="283">
        <f t="shared" si="59"/>
        <v>2083.3333333333335</v>
      </c>
      <c r="AF77" s="67">
        <f t="shared" si="50"/>
        <v>24999.999999999996</v>
      </c>
      <c r="AG77" s="270">
        <f t="shared" si="51"/>
        <v>5.3046317392030841E-2</v>
      </c>
    </row>
    <row r="78" spans="1:33" s="62" customFormat="1">
      <c r="A78" s="326" t="s">
        <v>47</v>
      </c>
      <c r="B78" s="154"/>
      <c r="C78" s="938">
        <v>500</v>
      </c>
      <c r="D78" s="938">
        <v>1000</v>
      </c>
      <c r="F78" s="283">
        <f t="shared" ref="F78:Q81" si="60">+$C78</f>
        <v>500</v>
      </c>
      <c r="G78" s="283">
        <f t="shared" si="60"/>
        <v>500</v>
      </c>
      <c r="H78" s="283">
        <f t="shared" si="60"/>
        <v>500</v>
      </c>
      <c r="I78" s="283">
        <f t="shared" si="60"/>
        <v>500</v>
      </c>
      <c r="J78" s="283">
        <f t="shared" si="60"/>
        <v>500</v>
      </c>
      <c r="K78" s="283">
        <f t="shared" si="60"/>
        <v>500</v>
      </c>
      <c r="L78" s="283">
        <f t="shared" si="60"/>
        <v>500</v>
      </c>
      <c r="M78" s="283">
        <f t="shared" si="60"/>
        <v>500</v>
      </c>
      <c r="N78" s="283">
        <f t="shared" si="60"/>
        <v>500</v>
      </c>
      <c r="O78" s="283">
        <f t="shared" si="60"/>
        <v>500</v>
      </c>
      <c r="P78" s="283">
        <f t="shared" si="60"/>
        <v>500</v>
      </c>
      <c r="Q78" s="283">
        <f t="shared" si="60"/>
        <v>500</v>
      </c>
      <c r="R78" s="67">
        <f t="shared" si="47"/>
        <v>6000</v>
      </c>
      <c r="S78" s="65">
        <f t="shared" si="48"/>
        <v>2.5924645696508816E-2</v>
      </c>
      <c r="T78" s="283">
        <f>+$D78</f>
        <v>1000</v>
      </c>
      <c r="U78" s="283">
        <f t="shared" ref="U78:AE79" si="61">+$D78</f>
        <v>1000</v>
      </c>
      <c r="V78" s="283">
        <f t="shared" si="61"/>
        <v>1000</v>
      </c>
      <c r="W78" s="283">
        <f t="shared" si="61"/>
        <v>1000</v>
      </c>
      <c r="X78" s="283">
        <f t="shared" si="61"/>
        <v>1000</v>
      </c>
      <c r="Y78" s="283">
        <f t="shared" si="61"/>
        <v>1000</v>
      </c>
      <c r="Z78" s="283">
        <f t="shared" si="61"/>
        <v>1000</v>
      </c>
      <c r="AA78" s="283">
        <f t="shared" si="61"/>
        <v>1000</v>
      </c>
      <c r="AB78" s="283">
        <f t="shared" si="61"/>
        <v>1000</v>
      </c>
      <c r="AC78" s="283">
        <f t="shared" si="61"/>
        <v>1000</v>
      </c>
      <c r="AD78" s="283">
        <f t="shared" si="61"/>
        <v>1000</v>
      </c>
      <c r="AE78" s="283">
        <f t="shared" si="61"/>
        <v>1000</v>
      </c>
      <c r="AF78" s="67">
        <f t="shared" si="50"/>
        <v>12000</v>
      </c>
      <c r="AG78" s="65">
        <f t="shared" si="51"/>
        <v>2.546223234817481E-2</v>
      </c>
    </row>
    <row r="79" spans="1:33" s="62" customFormat="1">
      <c r="A79" s="326" t="s">
        <v>50</v>
      </c>
      <c r="B79" s="154"/>
      <c r="C79" s="938">
        <v>200</v>
      </c>
      <c r="D79" s="938">
        <v>400</v>
      </c>
      <c r="F79" s="283">
        <f t="shared" si="60"/>
        <v>200</v>
      </c>
      <c r="G79" s="283">
        <f t="shared" si="60"/>
        <v>200</v>
      </c>
      <c r="H79" s="283">
        <f t="shared" si="60"/>
        <v>200</v>
      </c>
      <c r="I79" s="283">
        <f t="shared" si="60"/>
        <v>200</v>
      </c>
      <c r="J79" s="283">
        <f t="shared" si="60"/>
        <v>200</v>
      </c>
      <c r="K79" s="283">
        <f t="shared" si="60"/>
        <v>200</v>
      </c>
      <c r="L79" s="283">
        <f t="shared" si="60"/>
        <v>200</v>
      </c>
      <c r="M79" s="283">
        <f t="shared" si="60"/>
        <v>200</v>
      </c>
      <c r="N79" s="283">
        <f t="shared" si="60"/>
        <v>200</v>
      </c>
      <c r="O79" s="283">
        <f t="shared" si="60"/>
        <v>200</v>
      </c>
      <c r="P79" s="283">
        <f t="shared" si="60"/>
        <v>200</v>
      </c>
      <c r="Q79" s="283">
        <f t="shared" si="60"/>
        <v>200</v>
      </c>
      <c r="R79" s="67">
        <f t="shared" si="47"/>
        <v>2400</v>
      </c>
      <c r="S79" s="270">
        <f t="shared" ref="S79:S82" si="62">+R79/R$87</f>
        <v>1.0369858278603527E-2</v>
      </c>
      <c r="T79" s="283">
        <f>+$D79</f>
        <v>400</v>
      </c>
      <c r="U79" s="283">
        <f t="shared" si="61"/>
        <v>400</v>
      </c>
      <c r="V79" s="283">
        <f t="shared" si="61"/>
        <v>400</v>
      </c>
      <c r="W79" s="283">
        <f t="shared" si="61"/>
        <v>400</v>
      </c>
      <c r="X79" s="283">
        <f t="shared" si="61"/>
        <v>400</v>
      </c>
      <c r="Y79" s="283">
        <f t="shared" si="61"/>
        <v>400</v>
      </c>
      <c r="Z79" s="283">
        <f t="shared" si="61"/>
        <v>400</v>
      </c>
      <c r="AA79" s="283">
        <f t="shared" si="61"/>
        <v>400</v>
      </c>
      <c r="AB79" s="283">
        <f t="shared" si="61"/>
        <v>400</v>
      </c>
      <c r="AC79" s="283">
        <f t="shared" si="61"/>
        <v>400</v>
      </c>
      <c r="AD79" s="283">
        <f t="shared" si="61"/>
        <v>400</v>
      </c>
      <c r="AE79" s="283">
        <f t="shared" si="61"/>
        <v>400</v>
      </c>
      <c r="AF79" s="67">
        <f t="shared" si="50"/>
        <v>4800</v>
      </c>
      <c r="AG79" s="65">
        <f t="shared" si="51"/>
        <v>1.0184892939269923E-2</v>
      </c>
    </row>
    <row r="80" spans="1:33" s="62" customFormat="1">
      <c r="A80" s="326" t="s">
        <v>51</v>
      </c>
      <c r="B80" s="154"/>
      <c r="C80" s="938">
        <v>200</v>
      </c>
      <c r="D80" s="938">
        <v>500</v>
      </c>
      <c r="F80" s="283">
        <f t="shared" si="60"/>
        <v>200</v>
      </c>
      <c r="G80" s="283">
        <f t="shared" si="60"/>
        <v>200</v>
      </c>
      <c r="H80" s="283">
        <f t="shared" si="60"/>
        <v>200</v>
      </c>
      <c r="I80" s="283">
        <f t="shared" si="60"/>
        <v>200</v>
      </c>
      <c r="J80" s="283">
        <f t="shared" si="60"/>
        <v>200</v>
      </c>
      <c r="K80" s="283">
        <f t="shared" si="60"/>
        <v>200</v>
      </c>
      <c r="L80" s="283">
        <f t="shared" si="60"/>
        <v>200</v>
      </c>
      <c r="M80" s="283">
        <f t="shared" si="60"/>
        <v>200</v>
      </c>
      <c r="N80" s="283">
        <f t="shared" si="60"/>
        <v>200</v>
      </c>
      <c r="O80" s="283">
        <f t="shared" si="60"/>
        <v>200</v>
      </c>
      <c r="P80" s="283">
        <f t="shared" si="60"/>
        <v>200</v>
      </c>
      <c r="Q80" s="283">
        <f t="shared" si="60"/>
        <v>200</v>
      </c>
      <c r="R80" s="67">
        <f t="shared" si="47"/>
        <v>2400</v>
      </c>
      <c r="S80" s="270">
        <f t="shared" si="62"/>
        <v>1.0369858278603527E-2</v>
      </c>
      <c r="T80" s="283">
        <f t="shared" ref="T80:AE81" si="63">+$D80</f>
        <v>500</v>
      </c>
      <c r="U80" s="283">
        <f t="shared" si="63"/>
        <v>500</v>
      </c>
      <c r="V80" s="283">
        <f t="shared" si="63"/>
        <v>500</v>
      </c>
      <c r="W80" s="283">
        <f t="shared" si="63"/>
        <v>500</v>
      </c>
      <c r="X80" s="283">
        <f t="shared" si="63"/>
        <v>500</v>
      </c>
      <c r="Y80" s="283">
        <f t="shared" si="63"/>
        <v>500</v>
      </c>
      <c r="Z80" s="283">
        <f t="shared" si="63"/>
        <v>500</v>
      </c>
      <c r="AA80" s="283">
        <f t="shared" si="63"/>
        <v>500</v>
      </c>
      <c r="AB80" s="283">
        <f t="shared" si="63"/>
        <v>500</v>
      </c>
      <c r="AC80" s="283">
        <f t="shared" si="63"/>
        <v>500</v>
      </c>
      <c r="AD80" s="283">
        <f t="shared" si="63"/>
        <v>500</v>
      </c>
      <c r="AE80" s="283">
        <f t="shared" si="63"/>
        <v>500</v>
      </c>
      <c r="AF80" s="67">
        <f t="shared" si="50"/>
        <v>6000</v>
      </c>
      <c r="AG80" s="65">
        <f t="shared" si="51"/>
        <v>1.2731116174087405E-2</v>
      </c>
    </row>
    <row r="81" spans="1:33" s="62" customFormat="1">
      <c r="A81" s="326" t="s">
        <v>49</v>
      </c>
      <c r="B81" s="154"/>
      <c r="C81" s="938">
        <v>100</v>
      </c>
      <c r="D81" s="938">
        <v>200</v>
      </c>
      <c r="F81" s="283">
        <f t="shared" si="60"/>
        <v>100</v>
      </c>
      <c r="G81" s="283">
        <f t="shared" si="60"/>
        <v>100</v>
      </c>
      <c r="H81" s="283">
        <f t="shared" si="60"/>
        <v>100</v>
      </c>
      <c r="I81" s="283">
        <f t="shared" si="60"/>
        <v>100</v>
      </c>
      <c r="J81" s="283">
        <f t="shared" si="60"/>
        <v>100</v>
      </c>
      <c r="K81" s="283">
        <f t="shared" si="60"/>
        <v>100</v>
      </c>
      <c r="L81" s="283">
        <f t="shared" si="60"/>
        <v>100</v>
      </c>
      <c r="M81" s="283">
        <f t="shared" si="60"/>
        <v>100</v>
      </c>
      <c r="N81" s="283">
        <f t="shared" si="60"/>
        <v>100</v>
      </c>
      <c r="O81" s="283">
        <f t="shared" si="60"/>
        <v>100</v>
      </c>
      <c r="P81" s="283">
        <f t="shared" si="60"/>
        <v>100</v>
      </c>
      <c r="Q81" s="283">
        <f t="shared" si="60"/>
        <v>100</v>
      </c>
      <c r="R81" s="67">
        <f t="shared" si="47"/>
        <v>1200</v>
      </c>
      <c r="S81" s="270">
        <f t="shared" si="62"/>
        <v>5.1849291393017633E-3</v>
      </c>
      <c r="T81" s="283">
        <f t="shared" si="63"/>
        <v>200</v>
      </c>
      <c r="U81" s="283">
        <f t="shared" si="63"/>
        <v>200</v>
      </c>
      <c r="V81" s="283">
        <f t="shared" si="63"/>
        <v>200</v>
      </c>
      <c r="W81" s="283">
        <f t="shared" si="63"/>
        <v>200</v>
      </c>
      <c r="X81" s="283">
        <f t="shared" si="63"/>
        <v>200</v>
      </c>
      <c r="Y81" s="283">
        <f t="shared" si="63"/>
        <v>200</v>
      </c>
      <c r="Z81" s="283">
        <f t="shared" si="63"/>
        <v>200</v>
      </c>
      <c r="AA81" s="283">
        <f t="shared" si="63"/>
        <v>200</v>
      </c>
      <c r="AB81" s="283">
        <f t="shared" si="63"/>
        <v>200</v>
      </c>
      <c r="AC81" s="283">
        <f t="shared" si="63"/>
        <v>200</v>
      </c>
      <c r="AD81" s="283">
        <f t="shared" si="63"/>
        <v>200</v>
      </c>
      <c r="AE81" s="283">
        <f t="shared" si="63"/>
        <v>200</v>
      </c>
      <c r="AF81" s="67">
        <f t="shared" si="50"/>
        <v>2400</v>
      </c>
      <c r="AG81" s="65">
        <f t="shared" si="51"/>
        <v>5.0924464696349616E-3</v>
      </c>
    </row>
    <row r="82" spans="1:33" s="62" customFormat="1">
      <c r="A82" s="326" t="s">
        <v>162</v>
      </c>
      <c r="B82" s="154"/>
      <c r="C82" s="428"/>
      <c r="D82" s="428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7"/>
        <v>0</v>
      </c>
      <c r="S82" s="270">
        <f t="shared" si="62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0"/>
        <v>0</v>
      </c>
      <c r="AG82" s="65">
        <f t="shared" si="51"/>
        <v>0</v>
      </c>
    </row>
    <row r="83" spans="1:33" s="62" customFormat="1">
      <c r="A83" s="53" t="s">
        <v>52</v>
      </c>
      <c r="C83" s="428"/>
      <c r="D83" s="428"/>
      <c r="E83" s="53"/>
      <c r="F83" s="283">
        <v>0</v>
      </c>
      <c r="G83" s="283">
        <f>+Alloc!G89*'Emp Input'!L118/'Emp Input'!L121</f>
        <v>0</v>
      </c>
      <c r="H83" s="283">
        <f>+Alloc!H89*'Emp Input'!M118/'Emp Input'!M121</f>
        <v>0</v>
      </c>
      <c r="I83" s="283">
        <f>+Alloc!I89*'Emp Input'!N118/'Emp Input'!N121</f>
        <v>0</v>
      </c>
      <c r="J83" s="283">
        <f>+Alloc!J89*'Emp Input'!O118/'Emp Input'!O121</f>
        <v>0</v>
      </c>
      <c r="K83" s="283">
        <f>+Alloc!K89*'Emp Input'!P118/'Emp Input'!P121</f>
        <v>0</v>
      </c>
      <c r="L83" s="283">
        <f>+Alloc!L89*'Emp Input'!Q118/'Emp Input'!Q121</f>
        <v>0</v>
      </c>
      <c r="M83" s="283">
        <f>+Alloc!M89*'Emp Input'!R118/'Emp Input'!R121</f>
        <v>0</v>
      </c>
      <c r="N83" s="283">
        <f>+Alloc!N89*'Emp Input'!S118/'Emp Input'!S121</f>
        <v>0</v>
      </c>
      <c r="O83" s="283">
        <f>+Alloc!O89*'Emp Input'!T118/'Emp Input'!T121</f>
        <v>0</v>
      </c>
      <c r="P83" s="283">
        <f>+Alloc!P89*'Emp Input'!U118/'Emp Input'!U121</f>
        <v>0</v>
      </c>
      <c r="Q83" s="283">
        <f>+Alloc!Q89*'Emp Input'!V118/'Emp Input'!V121</f>
        <v>0</v>
      </c>
      <c r="R83" s="67">
        <f t="shared" si="47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67">
        <f t="shared" si="50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67">
        <f t="shared" si="47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67">
        <f t="shared" si="50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64">SUM(F69:F84)</f>
        <v>5720</v>
      </c>
      <c r="G85" s="78">
        <f t="shared" si="64"/>
        <v>5720</v>
      </c>
      <c r="H85" s="78">
        <f t="shared" si="64"/>
        <v>5720</v>
      </c>
      <c r="I85" s="78">
        <f t="shared" si="64"/>
        <v>5720</v>
      </c>
      <c r="J85" s="78">
        <f t="shared" si="64"/>
        <v>5720</v>
      </c>
      <c r="K85" s="78">
        <f t="shared" si="64"/>
        <v>5720</v>
      </c>
      <c r="L85" s="78">
        <f t="shared" si="64"/>
        <v>5720</v>
      </c>
      <c r="M85" s="78">
        <f t="shared" si="64"/>
        <v>5720</v>
      </c>
      <c r="N85" s="78">
        <f t="shared" si="64"/>
        <v>5720</v>
      </c>
      <c r="O85" s="78">
        <f t="shared" si="64"/>
        <v>5720</v>
      </c>
      <c r="P85" s="78">
        <f t="shared" si="64"/>
        <v>5720</v>
      </c>
      <c r="Q85" s="77">
        <f t="shared" si="64"/>
        <v>5720</v>
      </c>
      <c r="R85" s="84">
        <f t="shared" si="64"/>
        <v>68640</v>
      </c>
      <c r="S85" s="80">
        <f>+R85/R$87</f>
        <v>0.29657794676806082</v>
      </c>
      <c r="T85" s="78">
        <f t="shared" ref="T85:AF85" si="65">SUM(T69:T84)</f>
        <v>14626.5625</v>
      </c>
      <c r="U85" s="78">
        <f t="shared" si="65"/>
        <v>14626.5625</v>
      </c>
      <c r="V85" s="78">
        <f t="shared" si="65"/>
        <v>14626.5625</v>
      </c>
      <c r="W85" s="78">
        <f t="shared" si="65"/>
        <v>14626.5625</v>
      </c>
      <c r="X85" s="78">
        <f t="shared" si="65"/>
        <v>14626.5625</v>
      </c>
      <c r="Y85" s="78">
        <f t="shared" si="65"/>
        <v>14626.5625</v>
      </c>
      <c r="Z85" s="78">
        <f t="shared" si="65"/>
        <v>14626.5625</v>
      </c>
      <c r="AA85" s="78">
        <f t="shared" si="65"/>
        <v>14626.5625</v>
      </c>
      <c r="AB85" s="78">
        <f t="shared" si="65"/>
        <v>14626.5625</v>
      </c>
      <c r="AC85" s="78">
        <f t="shared" si="65"/>
        <v>14626.5625</v>
      </c>
      <c r="AD85" s="78">
        <f t="shared" si="65"/>
        <v>14626.5625</v>
      </c>
      <c r="AE85" s="77">
        <f t="shared" si="65"/>
        <v>14626.5625</v>
      </c>
      <c r="AF85" s="84">
        <f t="shared" si="65"/>
        <v>175518.75</v>
      </c>
      <c r="AG85" s="80">
        <f>+AF85/AF$87</f>
        <v>0.37242493283010059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18686.666666666668</v>
      </c>
      <c r="G87" s="287">
        <f t="shared" ref="G87:Q87" si="66">+G11+G28+G21+G85+G37+G57+G67</f>
        <v>18686.666666666668</v>
      </c>
      <c r="H87" s="287">
        <f t="shared" si="66"/>
        <v>18686.666666666668</v>
      </c>
      <c r="I87" s="287">
        <f t="shared" si="66"/>
        <v>18686.666666666668</v>
      </c>
      <c r="J87" s="287">
        <f t="shared" si="66"/>
        <v>18686.666666666668</v>
      </c>
      <c r="K87" s="287">
        <f t="shared" si="66"/>
        <v>22686.666666666668</v>
      </c>
      <c r="L87" s="287">
        <f t="shared" si="66"/>
        <v>18386.666666666668</v>
      </c>
      <c r="M87" s="287">
        <f t="shared" si="66"/>
        <v>18386.666666666668</v>
      </c>
      <c r="N87" s="287">
        <f t="shared" si="66"/>
        <v>18386.666666666668</v>
      </c>
      <c r="O87" s="287">
        <f t="shared" si="66"/>
        <v>18386.666666666668</v>
      </c>
      <c r="P87" s="287">
        <f t="shared" si="66"/>
        <v>18386.666666666668</v>
      </c>
      <c r="Q87" s="287">
        <f t="shared" si="66"/>
        <v>23386.666666666668</v>
      </c>
      <c r="R87" s="287">
        <f t="shared" ref="R87" si="67">+R11+R28+R21+R85+R37+R57+R67</f>
        <v>231440</v>
      </c>
      <c r="S87" s="80">
        <f>+R87/R$87</f>
        <v>1</v>
      </c>
      <c r="T87" s="287">
        <f>+T11+T28+T21+T85+T37+T57+T67</f>
        <v>32678.229166666668</v>
      </c>
      <c r="U87" s="287">
        <f t="shared" ref="U87:AF87" si="68">+U11+U28+U21+U85+U37+U57+U67</f>
        <v>32678.229166666668</v>
      </c>
      <c r="V87" s="287">
        <f t="shared" si="68"/>
        <v>33678.229166666664</v>
      </c>
      <c r="W87" s="287">
        <f t="shared" si="68"/>
        <v>32678.229166666668</v>
      </c>
      <c r="X87" s="287">
        <f t="shared" si="68"/>
        <v>39325.104166666664</v>
      </c>
      <c r="Y87" s="287">
        <f t="shared" si="68"/>
        <v>39825.104166666664</v>
      </c>
      <c r="Z87" s="287">
        <f t="shared" si="68"/>
        <v>37801.354166666664</v>
      </c>
      <c r="AA87" s="287">
        <f t="shared" si="68"/>
        <v>37801.354166666664</v>
      </c>
      <c r="AB87" s="287">
        <f t="shared" si="68"/>
        <v>39801.354166666664</v>
      </c>
      <c r="AC87" s="287">
        <f t="shared" si="68"/>
        <v>47006.354166666664</v>
      </c>
      <c r="AD87" s="287">
        <f t="shared" si="68"/>
        <v>48006.354166666664</v>
      </c>
      <c r="AE87" s="287">
        <f t="shared" si="68"/>
        <v>50006.354166666664</v>
      </c>
      <c r="AF87" s="287">
        <f t="shared" si="68"/>
        <v>471286.25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</row>
    <row r="90" spans="1:33">
      <c r="A90" s="62"/>
      <c r="C90" s="154"/>
      <c r="D90" s="154"/>
    </row>
    <row r="91" spans="1:33">
      <c r="A91" s="62"/>
      <c r="C91" s="154"/>
      <c r="D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</row>
    <row r="92" spans="1:33">
      <c r="A92" s="292" t="s">
        <v>113</v>
      </c>
      <c r="B92" s="293"/>
      <c r="C92" s="163"/>
      <c r="D92" s="154"/>
    </row>
    <row r="93" spans="1:33">
      <c r="A93" s="62"/>
      <c r="B93" s="726" t="s">
        <v>731</v>
      </c>
      <c r="C93" s="726" t="s">
        <v>370</v>
      </c>
      <c r="D93" s="726" t="s">
        <v>371</v>
      </c>
      <c r="E93" s="726" t="s">
        <v>591</v>
      </c>
    </row>
    <row r="94" spans="1:33">
      <c r="A94" s="326" t="s">
        <v>732</v>
      </c>
      <c r="B94" s="416">
        <f>+'Op Exp Summ'!Q4</f>
        <v>16</v>
      </c>
      <c r="C94" s="151">
        <f>+B94*B96</f>
        <v>2240</v>
      </c>
      <c r="D94" s="956">
        <v>15</v>
      </c>
      <c r="E94" s="955">
        <f>+C94*D94</f>
        <v>33600</v>
      </c>
    </row>
    <row r="95" spans="1:33">
      <c r="A95" s="327" t="s">
        <v>232</v>
      </c>
      <c r="D95" s="956">
        <v>3.5</v>
      </c>
      <c r="E95" s="955">
        <f>+C94*D95</f>
        <v>7840</v>
      </c>
    </row>
    <row r="96" spans="1:33">
      <c r="A96" s="304" t="s">
        <v>590</v>
      </c>
      <c r="B96" s="938">
        <v>140</v>
      </c>
      <c r="C96" s="69"/>
      <c r="D96" s="69"/>
      <c r="E96" s="957">
        <f>+E94+E95</f>
        <v>41440</v>
      </c>
    </row>
    <row r="97" spans="1:5">
      <c r="A97" s="62"/>
      <c r="C97" s="69"/>
      <c r="D97" s="69"/>
    </row>
    <row r="98" spans="1:5">
      <c r="A98" s="62"/>
      <c r="C98" s="69"/>
      <c r="D98" s="69"/>
    </row>
    <row r="99" spans="1:5">
      <c r="A99" s="62"/>
    </row>
    <row r="100" spans="1:5">
      <c r="A100" s="62"/>
      <c r="B100" s="726" t="s">
        <v>589</v>
      </c>
      <c r="C100" s="726" t="s">
        <v>370</v>
      </c>
      <c r="D100" s="726" t="s">
        <v>371</v>
      </c>
      <c r="E100" s="726" t="s">
        <v>591</v>
      </c>
    </row>
    <row r="101" spans="1:5">
      <c r="A101" s="326" t="s">
        <v>588</v>
      </c>
      <c r="B101" s="416">
        <f>'Op Exp Summ'!AE4</f>
        <v>31.5</v>
      </c>
      <c r="C101" s="151">
        <f>+B101*B103</f>
        <v>5512.5</v>
      </c>
      <c r="D101" s="956">
        <v>18</v>
      </c>
      <c r="E101" s="955">
        <f>+C101*D101</f>
        <v>99225</v>
      </c>
    </row>
    <row r="102" spans="1:5">
      <c r="A102" s="327" t="s">
        <v>232</v>
      </c>
      <c r="D102" s="956">
        <v>3.5</v>
      </c>
      <c r="E102" s="955">
        <f>+C101*D102</f>
        <v>19293.75</v>
      </c>
    </row>
    <row r="103" spans="1:5">
      <c r="A103" s="304" t="s">
        <v>590</v>
      </c>
      <c r="B103" s="938">
        <v>175</v>
      </c>
      <c r="C103" s="69"/>
      <c r="D103" s="69"/>
      <c r="E103" s="957">
        <f>+E101+E102</f>
        <v>118518.75</v>
      </c>
    </row>
    <row r="104" spans="1:5">
      <c r="D104" s="955"/>
    </row>
    <row r="105" spans="1:5">
      <c r="D105" s="955"/>
    </row>
    <row r="106" spans="1:5">
      <c r="D106" s="955"/>
    </row>
    <row r="107" spans="1:5">
      <c r="D107" s="728"/>
    </row>
    <row r="108" spans="1:5">
      <c r="B108" s="352"/>
      <c r="C108" s="727"/>
      <c r="D108" s="728"/>
    </row>
    <row r="110" spans="1:5">
      <c r="D110" s="728"/>
    </row>
    <row r="111" spans="1:5">
      <c r="A111" s="62"/>
    </row>
    <row r="112" spans="1:5">
      <c r="A112" s="62"/>
    </row>
    <row r="113" spans="1:1">
      <c r="A113" s="62"/>
    </row>
    <row r="114" spans="1:1">
      <c r="A114" s="62"/>
    </row>
    <row r="115" spans="1:1">
      <c r="A115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65" orientation="landscape"/>
  <headerFooter>
    <oddHeader>&amp;R_x000D_</oddHeader>
    <oddFooter>&amp;L&amp;"Arial,Italic"Confidential&amp;C&amp;P of &amp;N&amp;R&amp;D  &amp;T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I181"/>
  <sheetViews>
    <sheetView zoomScale="105" zoomScaleNormal="105" zoomScalePageLayoutView="105" workbookViewId="0">
      <pane xSplit="4" ySplit="3" topLeftCell="E4" activePane="bottomRight" state="frozen"/>
      <selection activeCell="I93" sqref="I93"/>
      <selection pane="topRight" activeCell="I93" sqref="I93"/>
      <selection pane="bottomLeft" activeCell="I93" sqref="I93"/>
      <selection pane="bottomRight" activeCell="F6" sqref="F6"/>
    </sheetView>
  </sheetViews>
  <sheetFormatPr baseColWidth="10" defaultColWidth="10.6640625" defaultRowHeight="13"/>
  <cols>
    <col min="1" max="1" width="34.5" style="53" customWidth="1"/>
    <col min="2" max="2" width="10.33203125" style="53" customWidth="1"/>
    <col min="3" max="3" width="10.5" style="53" customWidth="1"/>
    <col min="4" max="4" width="11.83203125" style="53" customWidth="1"/>
    <col min="5" max="5" width="2.8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34" width="12.1640625" style="53" bestFit="1" customWidth="1"/>
    <col min="35" max="16384" width="10.6640625" style="53"/>
  </cols>
  <sheetData>
    <row r="1" spans="1:33">
      <c r="B1" s="150"/>
      <c r="C1" s="150" t="s">
        <v>109</v>
      </c>
      <c r="D1" s="150" t="s">
        <v>109</v>
      </c>
      <c r="F1" s="410"/>
      <c r="G1" s="411" t="s">
        <v>185</v>
      </c>
      <c r="H1" s="411"/>
      <c r="I1" s="411"/>
      <c r="J1" s="411"/>
      <c r="K1" s="411"/>
      <c r="M1" s="266"/>
      <c r="V1" s="266"/>
      <c r="AA1" s="266"/>
    </row>
    <row r="2" spans="1:33" ht="16">
      <c r="A2" s="57" t="s">
        <v>65</v>
      </c>
      <c r="B2" s="333"/>
      <c r="C2" s="150" t="s">
        <v>110</v>
      </c>
      <c r="D2" s="150" t="s">
        <v>110</v>
      </c>
      <c r="F2" s="1067">
        <v>2015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v>2016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65</v>
      </c>
      <c r="B3" s="150"/>
      <c r="F3" s="59">
        <v>42005</v>
      </c>
      <c r="G3" s="59">
        <v>42036</v>
      </c>
      <c r="H3" s="59">
        <v>42064</v>
      </c>
      <c r="I3" s="59">
        <v>42095</v>
      </c>
      <c r="J3" s="59">
        <v>42125</v>
      </c>
      <c r="K3" s="59">
        <v>42156</v>
      </c>
      <c r="L3" s="59">
        <v>42186</v>
      </c>
      <c r="M3" s="59">
        <v>42217</v>
      </c>
      <c r="N3" s="59">
        <v>42248</v>
      </c>
      <c r="O3" s="59">
        <v>42278</v>
      </c>
      <c r="P3" s="59">
        <v>42309</v>
      </c>
      <c r="Q3" s="59">
        <v>42339</v>
      </c>
      <c r="R3" s="60" t="s">
        <v>10</v>
      </c>
      <c r="S3" s="61" t="s">
        <v>11</v>
      </c>
      <c r="T3" s="753">
        <v>42370</v>
      </c>
      <c r="U3" s="753">
        <v>42401</v>
      </c>
      <c r="V3" s="753">
        <v>42430</v>
      </c>
      <c r="W3" s="753">
        <v>42461</v>
      </c>
      <c r="X3" s="753">
        <v>42491</v>
      </c>
      <c r="Y3" s="753">
        <v>42522</v>
      </c>
      <c r="Z3" s="753">
        <v>42552</v>
      </c>
      <c r="AA3" s="753">
        <v>42583</v>
      </c>
      <c r="AB3" s="753">
        <v>42614</v>
      </c>
      <c r="AC3" s="753">
        <v>42644</v>
      </c>
      <c r="AD3" s="753">
        <v>42675</v>
      </c>
      <c r="AE3" s="753">
        <v>42705</v>
      </c>
      <c r="AF3" s="60" t="s">
        <v>10</v>
      </c>
      <c r="AG3" s="61" t="s">
        <v>11</v>
      </c>
    </row>
    <row r="4" spans="1:33">
      <c r="A4" s="62" t="s">
        <v>12</v>
      </c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53"/>
      <c r="D6" s="53"/>
      <c r="E6" s="53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53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44"/>
      <c r="C9" s="144"/>
      <c r="D9" s="144"/>
      <c r="E9" s="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53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53"/>
      <c r="C13" s="53"/>
      <c r="D13" s="53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53"/>
      <c r="C14" s="53"/>
      <c r="D14" s="53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53"/>
      <c r="C15" s="53"/>
      <c r="D15" s="53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53"/>
      <c r="C16" s="53"/>
      <c r="D16" s="53"/>
      <c r="E16" s="5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144"/>
      <c r="C17" s="144"/>
      <c r="D17" s="14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53"/>
      <c r="C18" s="144"/>
      <c r="D18" s="14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53"/>
      <c r="C19" s="144"/>
      <c r="D19" s="14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53"/>
      <c r="C20" s="144"/>
      <c r="D20" s="14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C21" s="144"/>
      <c r="D21" s="14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C22" s="144"/>
      <c r="D22" s="144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C23" s="144"/>
      <c r="D23" s="144"/>
      <c r="E23" s="5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67">
        <f>SUM(F23:Q23)</f>
        <v>0</v>
      </c>
      <c r="S23" s="65" t="e">
        <f t="shared" ref="S23:S28" si="10">+R23/R$87</f>
        <v>#DIV/0!</v>
      </c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C24" s="144"/>
      <c r="D24" s="144"/>
      <c r="E24" s="5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67">
        <f>SUM(F24:Q24)</f>
        <v>0</v>
      </c>
      <c r="S24" s="65" t="e">
        <f t="shared" si="10"/>
        <v>#DIV/0!</v>
      </c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C25" s="144"/>
      <c r="D25" s="144"/>
      <c r="E25" s="72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67">
        <f>SUM(F25:Q25)</f>
        <v>0</v>
      </c>
      <c r="S25" s="65" t="e">
        <f t="shared" si="10"/>
        <v>#DIV/0!</v>
      </c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C26" s="144"/>
      <c r="D26" s="144"/>
      <c r="E26" s="72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67">
        <f>SUM(F26:Q26)</f>
        <v>0</v>
      </c>
      <c r="S26" s="65" t="e">
        <f t="shared" si="10"/>
        <v>#DIV/0!</v>
      </c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C27" s="144"/>
      <c r="D27" s="14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C28" s="144"/>
      <c r="D28" s="14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si="10"/>
        <v>#DIV/0!</v>
      </c>
      <c r="T28" s="77">
        <f t="shared" ref="T28:AF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si="13"/>
        <v>0</v>
      </c>
      <c r="AG28" s="87" t="e">
        <f t="shared" si="11"/>
        <v>#DIV/0!</v>
      </c>
    </row>
    <row r="29" spans="1:33" s="62" customFormat="1">
      <c r="A29" s="76"/>
      <c r="C29" s="144"/>
      <c r="D29" s="14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C30" s="53"/>
      <c r="D30" s="53"/>
      <c r="E30" s="53"/>
      <c r="F30" s="273"/>
      <c r="G30" s="273"/>
      <c r="H30" s="272"/>
      <c r="I30" s="272"/>
      <c r="J30" s="272"/>
      <c r="K30" s="272"/>
      <c r="L30" s="272"/>
      <c r="M30" s="273"/>
      <c r="N30" s="273"/>
      <c r="O30" s="273"/>
      <c r="P30" s="273"/>
      <c r="Q30" s="273"/>
      <c r="R30" s="67">
        <f t="shared" ref="R30:R36" si="14">SUM(F30:Q30)</f>
        <v>0</v>
      </c>
      <c r="S30" s="270" t="e">
        <f t="shared" ref="S30:S37" si="15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6">SUM(T30:AE30)</f>
        <v>0</v>
      </c>
      <c r="AG30" s="270" t="e">
        <f t="shared" ref="AG30:AG37" si="17">+AF30/AF$87</f>
        <v>#DIV/0!</v>
      </c>
    </row>
    <row r="31" spans="1:33" s="62" customFormat="1">
      <c r="A31" s="53" t="s">
        <v>34</v>
      </c>
      <c r="C31" s="53"/>
      <c r="D31" s="53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4"/>
        <v>0</v>
      </c>
      <c r="S31" s="270" t="e">
        <f t="shared" si="15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6"/>
        <v>0</v>
      </c>
      <c r="AG31" s="270" t="e">
        <f t="shared" si="17"/>
        <v>#DIV/0!</v>
      </c>
    </row>
    <row r="32" spans="1:33" s="62" customFormat="1">
      <c r="A32" s="53" t="s">
        <v>35</v>
      </c>
      <c r="B32" s="53"/>
      <c r="C32" s="53"/>
      <c r="D32" s="53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4"/>
        <v>0</v>
      </c>
      <c r="S32" s="270" t="e">
        <f t="shared" si="15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6"/>
        <v>0</v>
      </c>
      <c r="AG32" s="270" t="e">
        <f t="shared" si="17"/>
        <v>#DIV/0!</v>
      </c>
    </row>
    <row r="33" spans="1:33" s="62" customFormat="1">
      <c r="A33" s="53" t="s">
        <v>36</v>
      </c>
      <c r="B33" s="53"/>
      <c r="C33" s="53"/>
      <c r="D33" s="53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4"/>
        <v>0</v>
      </c>
      <c r="S33" s="270" t="e">
        <f t="shared" si="15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6"/>
        <v>0</v>
      </c>
      <c r="AG33" s="270" t="e">
        <f t="shared" si="17"/>
        <v>#DIV/0!</v>
      </c>
    </row>
    <row r="34" spans="1:33" s="62" customFormat="1">
      <c r="A34" s="53" t="s">
        <v>37</v>
      </c>
      <c r="B34" s="53"/>
      <c r="C34" s="53"/>
      <c r="D34" s="53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4"/>
        <v>0</v>
      </c>
      <c r="S34" s="270" t="e">
        <f t="shared" si="15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6"/>
        <v>0</v>
      </c>
      <c r="AG34" s="270" t="e">
        <f t="shared" si="17"/>
        <v>#DIV/0!</v>
      </c>
    </row>
    <row r="35" spans="1:33" s="62" customFormat="1">
      <c r="A35" s="53" t="s">
        <v>38</v>
      </c>
      <c r="B35" s="53"/>
      <c r="C35" s="53"/>
      <c r="D35" s="53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4"/>
        <v>0</v>
      </c>
      <c r="S35" s="270" t="e">
        <f t="shared" si="15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6"/>
        <v>0</v>
      </c>
      <c r="AG35" s="270" t="e">
        <f t="shared" si="17"/>
        <v>#DIV/0!</v>
      </c>
    </row>
    <row r="36" spans="1:33" s="62" customFormat="1">
      <c r="A36" s="53" t="s">
        <v>39</v>
      </c>
      <c r="B36" s="53"/>
      <c r="C36" s="53"/>
      <c r="D36" s="53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4"/>
        <v>0</v>
      </c>
      <c r="S36" s="270" t="e">
        <f t="shared" si="15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6"/>
        <v>0</v>
      </c>
      <c r="AG36" s="270" t="e">
        <f t="shared" si="17"/>
        <v>#DIV/0!</v>
      </c>
    </row>
    <row r="37" spans="1:33" s="62" customFormat="1">
      <c r="A37" s="76" t="s">
        <v>40</v>
      </c>
      <c r="F37" s="84">
        <f t="shared" ref="F37:Q37" si="18">SUM(F30:F36)</f>
        <v>0</v>
      </c>
      <c r="G37" s="84">
        <f t="shared" si="18"/>
        <v>0</v>
      </c>
      <c r="H37" s="84">
        <f t="shared" si="18"/>
        <v>0</v>
      </c>
      <c r="I37" s="84">
        <f t="shared" si="18"/>
        <v>0</v>
      </c>
      <c r="J37" s="84">
        <f t="shared" si="18"/>
        <v>0</v>
      </c>
      <c r="K37" s="84">
        <f t="shared" si="18"/>
        <v>0</v>
      </c>
      <c r="L37" s="84">
        <f t="shared" si="18"/>
        <v>0</v>
      </c>
      <c r="M37" s="84">
        <f t="shared" si="18"/>
        <v>0</v>
      </c>
      <c r="N37" s="84">
        <f t="shared" si="18"/>
        <v>0</v>
      </c>
      <c r="O37" s="84">
        <f t="shared" si="18"/>
        <v>0</v>
      </c>
      <c r="P37" s="84">
        <f t="shared" si="18"/>
        <v>0</v>
      </c>
      <c r="Q37" s="84">
        <f t="shared" si="18"/>
        <v>0</v>
      </c>
      <c r="R37" s="84">
        <f>SUM(R30:R36)</f>
        <v>0</v>
      </c>
      <c r="S37" s="87" t="e">
        <f t="shared" si="15"/>
        <v>#DIV/0!</v>
      </c>
      <c r="T37" s="84">
        <f t="shared" ref="T37:AF37" si="19">SUM(T30:T36)</f>
        <v>0</v>
      </c>
      <c r="U37" s="84">
        <f t="shared" si="19"/>
        <v>0</v>
      </c>
      <c r="V37" s="84">
        <f t="shared" si="19"/>
        <v>0</v>
      </c>
      <c r="W37" s="84">
        <f t="shared" si="19"/>
        <v>0</v>
      </c>
      <c r="X37" s="84">
        <f t="shared" si="19"/>
        <v>0</v>
      </c>
      <c r="Y37" s="84">
        <f t="shared" si="19"/>
        <v>0</v>
      </c>
      <c r="Z37" s="84">
        <f t="shared" si="19"/>
        <v>0</v>
      </c>
      <c r="AA37" s="84">
        <f t="shared" si="19"/>
        <v>0</v>
      </c>
      <c r="AB37" s="84">
        <f t="shared" si="19"/>
        <v>0</v>
      </c>
      <c r="AC37" s="84">
        <f t="shared" si="19"/>
        <v>0</v>
      </c>
      <c r="AD37" s="84">
        <f t="shared" si="19"/>
        <v>0</v>
      </c>
      <c r="AE37" s="84">
        <f t="shared" si="19"/>
        <v>0</v>
      </c>
      <c r="AF37" s="84">
        <f t="shared" si="19"/>
        <v>0</v>
      </c>
      <c r="AG37" s="87" t="e">
        <f t="shared" si="17"/>
        <v>#DIV/0!</v>
      </c>
    </row>
    <row r="38" spans="1:33" s="62" customFormat="1">
      <c r="A38" s="7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53"/>
      <c r="C39" s="53"/>
      <c r="D39" s="53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0">SUM(F39:Q39)</f>
        <v>0</v>
      </c>
      <c r="S39" s="270" t="e">
        <f t="shared" ref="S39:S50" si="21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2">SUM(T39:AE39)</f>
        <v>0</v>
      </c>
      <c r="AG39" s="270" t="e">
        <f t="shared" ref="AG39:AG50" si="23">+AF39/AF$87</f>
        <v>#DIV/0!</v>
      </c>
    </row>
    <row r="40" spans="1:33" s="62" customFormat="1">
      <c r="A40" s="327" t="s">
        <v>134</v>
      </c>
      <c r="B40" s="53"/>
      <c r="C40" s="53"/>
      <c r="D40" s="53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0"/>
        <v>0</v>
      </c>
      <c r="S40" s="270" t="e">
        <f t="shared" si="21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2"/>
        <v>0</v>
      </c>
      <c r="AG40" s="270" t="e">
        <f t="shared" si="23"/>
        <v>#DIV/0!</v>
      </c>
    </row>
    <row r="41" spans="1:33" s="62" customFormat="1">
      <c r="A41" s="327" t="s">
        <v>135</v>
      </c>
      <c r="B41" s="53"/>
      <c r="C41" s="53"/>
      <c r="D41" s="53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0"/>
        <v>0</v>
      </c>
      <c r="S41" s="270" t="e">
        <f t="shared" si="21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2"/>
        <v>0</v>
      </c>
      <c r="AG41" s="270" t="e">
        <f t="shared" si="23"/>
        <v>#DIV/0!</v>
      </c>
    </row>
    <row r="42" spans="1:33" s="62" customFormat="1">
      <c r="A42" s="327" t="s">
        <v>136</v>
      </c>
      <c r="B42" s="53"/>
      <c r="C42" s="53"/>
      <c r="D42" s="53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0"/>
        <v>0</v>
      </c>
      <c r="S42" s="270" t="e">
        <f t="shared" si="21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2"/>
        <v>0</v>
      </c>
      <c r="AG42" s="270" t="e">
        <f t="shared" si="23"/>
        <v>#DIV/0!</v>
      </c>
    </row>
    <row r="43" spans="1:33" s="62" customFormat="1">
      <c r="A43" s="327" t="s">
        <v>137</v>
      </c>
      <c r="B43" s="53"/>
      <c r="C43" s="53"/>
      <c r="D43" s="53"/>
      <c r="E43" s="53"/>
      <c r="F43" s="272"/>
      <c r="G43" s="273"/>
      <c r="H43" s="272"/>
      <c r="I43" s="272"/>
      <c r="J43" s="272"/>
      <c r="K43" s="272"/>
      <c r="L43" s="272"/>
      <c r="M43" s="273"/>
      <c r="N43" s="273"/>
      <c r="O43" s="273"/>
      <c r="P43" s="273"/>
      <c r="Q43" s="273"/>
      <c r="R43" s="67">
        <f t="shared" si="20"/>
        <v>0</v>
      </c>
      <c r="S43" s="65" t="e">
        <f t="shared" si="21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2"/>
        <v>0</v>
      </c>
      <c r="AG43" s="65" t="e">
        <f t="shared" si="23"/>
        <v>#DIV/0!</v>
      </c>
    </row>
    <row r="44" spans="1:33" s="62" customFormat="1">
      <c r="A44" s="327" t="s">
        <v>138</v>
      </c>
      <c r="B44" s="53"/>
      <c r="C44" s="53"/>
      <c r="D44" s="53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0"/>
        <v>0</v>
      </c>
      <c r="S44" s="270" t="e">
        <f t="shared" si="21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2"/>
        <v>0</v>
      </c>
      <c r="AG44" s="270" t="e">
        <f t="shared" si="23"/>
        <v>#DIV/0!</v>
      </c>
    </row>
    <row r="45" spans="1:33" s="62" customFormat="1">
      <c r="A45" s="327" t="s">
        <v>139</v>
      </c>
      <c r="B45" s="53"/>
      <c r="C45" s="53"/>
      <c r="D45" s="53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0"/>
        <v>0</v>
      </c>
      <c r="S45" s="270" t="e">
        <f t="shared" si="21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2"/>
        <v>0</v>
      </c>
      <c r="AG45" s="270" t="e">
        <f t="shared" si="23"/>
        <v>#DIV/0!</v>
      </c>
    </row>
    <row r="46" spans="1:33" s="62" customFormat="1">
      <c r="A46" s="327" t="s">
        <v>140</v>
      </c>
      <c r="B46" s="53"/>
      <c r="C46" s="53"/>
      <c r="D46" s="53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0"/>
        <v>0</v>
      </c>
      <c r="S46" s="270" t="e">
        <f t="shared" si="21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2"/>
        <v>0</v>
      </c>
      <c r="AG46" s="270" t="e">
        <f t="shared" si="23"/>
        <v>#DIV/0!</v>
      </c>
    </row>
    <row r="47" spans="1:33" s="62" customFormat="1">
      <c r="A47" s="328" t="s">
        <v>141</v>
      </c>
      <c r="B47" s="53"/>
      <c r="C47" s="53"/>
      <c r="D47" s="53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0"/>
        <v>0</v>
      </c>
      <c r="S47" s="270" t="e">
        <f t="shared" si="21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2"/>
        <v>0</v>
      </c>
      <c r="AG47" s="270" t="e">
        <f t="shared" si="23"/>
        <v>#DIV/0!</v>
      </c>
    </row>
    <row r="48" spans="1:33" s="62" customFormat="1">
      <c r="A48" s="326" t="s">
        <v>41</v>
      </c>
      <c r="B48" s="53"/>
      <c r="C48" s="53"/>
      <c r="D48" s="53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0"/>
        <v>0</v>
      </c>
      <c r="S48" s="270" t="e">
        <f t="shared" si="21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2"/>
        <v>0</v>
      </c>
      <c r="AG48" s="270" t="e">
        <f t="shared" si="23"/>
        <v>#DIV/0!</v>
      </c>
    </row>
    <row r="49" spans="1:33" s="62" customFormat="1">
      <c r="A49" s="327" t="s">
        <v>142</v>
      </c>
      <c r="B49" s="53"/>
      <c r="C49" s="53"/>
      <c r="D49" s="53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>SUM(F49:Q49)</f>
        <v>0</v>
      </c>
      <c r="S49" s="270" t="e">
        <f t="shared" si="21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>SUM(T49:AE49)</f>
        <v>0</v>
      </c>
      <c r="AG49" s="270" t="e">
        <f t="shared" si="23"/>
        <v>#DIV/0!</v>
      </c>
    </row>
    <row r="50" spans="1:33" s="62" customFormat="1">
      <c r="A50" s="327" t="s">
        <v>143</v>
      </c>
      <c r="B50" s="53"/>
      <c r="C50" s="53"/>
      <c r="D50" s="53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0"/>
        <v>0</v>
      </c>
      <c r="S50" s="270" t="e">
        <f t="shared" si="21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2"/>
        <v>0</v>
      </c>
      <c r="AG50" s="270" t="e">
        <f t="shared" si="23"/>
        <v>#DIV/0!</v>
      </c>
    </row>
    <row r="51" spans="1:33" s="62" customFormat="1">
      <c r="A51" s="327" t="s">
        <v>144</v>
      </c>
      <c r="B51" s="53"/>
      <c r="C51" s="53"/>
      <c r="D51" s="53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0"/>
        <v>0</v>
      </c>
      <c r="S51" s="270" t="e">
        <f t="shared" ref="S51:S55" si="24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53"/>
      <c r="C52" s="53"/>
      <c r="D52" s="53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0"/>
        <v>0</v>
      </c>
      <c r="S52" s="270" t="e">
        <f t="shared" si="24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53"/>
      <c r="C53" s="53"/>
      <c r="D53" s="53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0"/>
        <v>0</v>
      </c>
      <c r="S53" s="270" t="e">
        <f t="shared" si="24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53"/>
      <c r="C54" s="53"/>
      <c r="D54" s="53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0"/>
        <v>0</v>
      </c>
      <c r="S54" s="270" t="e">
        <f t="shared" si="24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53"/>
      <c r="C55" s="53"/>
      <c r="D55" s="53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0"/>
        <v>0</v>
      </c>
      <c r="S55" s="270" t="e">
        <f t="shared" si="24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53"/>
      <c r="C56" s="53"/>
      <c r="D56" s="53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0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2"/>
        <v>0</v>
      </c>
      <c r="AG56" s="270" t="e">
        <f>+AF56/AF$87</f>
        <v>#DIV/0!</v>
      </c>
    </row>
    <row r="57" spans="1:33" s="62" customFormat="1">
      <c r="A57" s="76" t="s">
        <v>43</v>
      </c>
      <c r="C57" s="53"/>
      <c r="D57" s="53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>+R57/R$87</f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 t="e">
        <f>+AF57/AF$87</f>
        <v>#DIV/0!</v>
      </c>
    </row>
    <row r="58" spans="1:33" s="62" customFormat="1">
      <c r="C58" s="53"/>
      <c r="D58" s="53"/>
      <c r="F58" s="101"/>
      <c r="G58" s="282"/>
      <c r="H58" s="82"/>
      <c r="I58" s="82"/>
      <c r="J58" s="82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291" t="s">
        <v>112</v>
      </c>
      <c r="D59" s="53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27">SUM(F59:Q59)</f>
        <v>0</v>
      </c>
      <c r="S59" s="270" t="e">
        <f t="shared" ref="S59:S67" si="28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29">SUM(T59:AE59)</f>
        <v>0</v>
      </c>
      <c r="AG59" s="270" t="e">
        <f t="shared" ref="AG59:AG64" si="30">+AF59/AF$87</f>
        <v>#DIV/0!</v>
      </c>
    </row>
    <row r="60" spans="1:33" s="62" customFormat="1">
      <c r="A60" s="327" t="s">
        <v>148</v>
      </c>
      <c r="C60" s="291" t="s">
        <v>112</v>
      </c>
      <c r="D60" s="53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 t="e">
        <f t="shared" si="30"/>
        <v>#DIV/0!</v>
      </c>
    </row>
    <row r="61" spans="1:33" s="62" customFormat="1">
      <c r="A61" s="327" t="s">
        <v>149</v>
      </c>
      <c r="C61" s="291" t="s">
        <v>112</v>
      </c>
      <c r="D61" s="53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 t="e">
        <f t="shared" si="30"/>
        <v>#DIV/0!</v>
      </c>
    </row>
    <row r="62" spans="1:33" s="62" customFormat="1">
      <c r="A62" s="327" t="s">
        <v>150</v>
      </c>
      <c r="C62" s="291" t="s">
        <v>112</v>
      </c>
      <c r="D62" s="53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 t="e">
        <f t="shared" si="30"/>
        <v>#DIV/0!</v>
      </c>
    </row>
    <row r="63" spans="1:33" s="62" customFormat="1">
      <c r="A63" s="327" t="s">
        <v>151</v>
      </c>
      <c r="C63" s="291" t="s">
        <v>112</v>
      </c>
      <c r="D63" s="53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 t="e">
        <f t="shared" si="30"/>
        <v>#DIV/0!</v>
      </c>
    </row>
    <row r="64" spans="1:33" s="62" customFormat="1">
      <c r="A64" s="327" t="s">
        <v>152</v>
      </c>
      <c r="C64" s="291" t="s">
        <v>112</v>
      </c>
      <c r="D64" s="53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 t="e">
        <f t="shared" si="30"/>
        <v>#DIV/0!</v>
      </c>
    </row>
    <row r="65" spans="1:33" s="62" customFormat="1">
      <c r="A65" s="327" t="s">
        <v>153</v>
      </c>
      <c r="C65" s="291"/>
      <c r="D65" s="53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C66" s="291" t="s">
        <v>112</v>
      </c>
      <c r="D66" s="53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 t="e">
        <f>+AF66/AF$87</f>
        <v>#DIV/0!</v>
      </c>
    </row>
    <row r="67" spans="1:33" s="62" customFormat="1">
      <c r="A67" s="76" t="s">
        <v>44</v>
      </c>
      <c r="C67" s="53"/>
      <c r="D67" s="53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 t="e">
        <f>+AF67/AF$87</f>
        <v>#DIV/0!</v>
      </c>
    </row>
    <row r="68" spans="1:33" s="62" customFormat="1">
      <c r="C68" s="53"/>
      <c r="D68" s="53"/>
      <c r="F68" s="101"/>
      <c r="G68" s="282"/>
      <c r="H68" s="82"/>
      <c r="I68" s="82"/>
      <c r="J68" s="82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101"/>
      <c r="W68" s="282"/>
      <c r="X68" s="82"/>
      <c r="Y68" s="82"/>
      <c r="Z68" s="82"/>
      <c r="AA68" s="82"/>
      <c r="AB68" s="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53"/>
      <c r="C69" s="151"/>
      <c r="D69" s="151"/>
      <c r="E69" s="53"/>
      <c r="F69" s="283">
        <f>+F104</f>
        <v>0</v>
      </c>
      <c r="G69" s="283">
        <f t="shared" ref="G69:Q69" si="33">+G104</f>
        <v>0</v>
      </c>
      <c r="H69" s="283">
        <f t="shared" si="33"/>
        <v>0</v>
      </c>
      <c r="I69" s="283">
        <f t="shared" si="33"/>
        <v>0</v>
      </c>
      <c r="J69" s="283">
        <f t="shared" si="33"/>
        <v>0</v>
      </c>
      <c r="K69" s="283">
        <f t="shared" si="33"/>
        <v>0</v>
      </c>
      <c r="L69" s="283">
        <f t="shared" si="33"/>
        <v>0</v>
      </c>
      <c r="M69" s="283">
        <f t="shared" si="33"/>
        <v>0</v>
      </c>
      <c r="N69" s="283">
        <f t="shared" si="33"/>
        <v>0</v>
      </c>
      <c r="O69" s="283">
        <f t="shared" si="33"/>
        <v>0</v>
      </c>
      <c r="P69" s="283">
        <f t="shared" si="33"/>
        <v>0</v>
      </c>
      <c r="Q69" s="283">
        <f t="shared" si="33"/>
        <v>0</v>
      </c>
      <c r="R69" s="75">
        <f t="shared" ref="R69:R82" si="34">SUM(F69:Q69)</f>
        <v>0</v>
      </c>
      <c r="S69" s="270" t="e">
        <f t="shared" ref="S69:S78" si="35">+R69/R$87</f>
        <v>#DIV/0!</v>
      </c>
      <c r="T69" s="283">
        <f>+T104</f>
        <v>0</v>
      </c>
      <c r="U69" s="283">
        <f t="shared" ref="U69:AE69" si="36">+U104</f>
        <v>0</v>
      </c>
      <c r="V69" s="283">
        <f t="shared" si="36"/>
        <v>0</v>
      </c>
      <c r="W69" s="283">
        <f t="shared" si="36"/>
        <v>0</v>
      </c>
      <c r="X69" s="283">
        <f t="shared" si="36"/>
        <v>0</v>
      </c>
      <c r="Y69" s="283">
        <f t="shared" si="36"/>
        <v>0</v>
      </c>
      <c r="Z69" s="283">
        <f t="shared" si="36"/>
        <v>0</v>
      </c>
      <c r="AA69" s="283">
        <f t="shared" si="36"/>
        <v>0</v>
      </c>
      <c r="AB69" s="283">
        <f t="shared" si="36"/>
        <v>0</v>
      </c>
      <c r="AC69" s="283">
        <f t="shared" si="36"/>
        <v>0</v>
      </c>
      <c r="AD69" s="283">
        <f t="shared" si="36"/>
        <v>0</v>
      </c>
      <c r="AE69" s="283">
        <f t="shared" si="36"/>
        <v>0</v>
      </c>
      <c r="AF69" s="75">
        <f t="shared" ref="AF69:AF82" si="37">SUM(T69:AE69)</f>
        <v>0</v>
      </c>
      <c r="AG69" s="270" t="e">
        <f t="shared" ref="AG69:AG82" si="38">+AF69/AF$87</f>
        <v>#DIV/0!</v>
      </c>
    </row>
    <row r="70" spans="1:33" s="62" customFormat="1">
      <c r="A70" s="327" t="s">
        <v>159</v>
      </c>
      <c r="B70" s="53"/>
      <c r="C70" s="151"/>
      <c r="D70" s="151"/>
      <c r="E70" s="53"/>
      <c r="F70" s="283">
        <f>+F116</f>
        <v>0</v>
      </c>
      <c r="G70" s="283">
        <f t="shared" ref="G70:Q70" si="39">+G116</f>
        <v>0</v>
      </c>
      <c r="H70" s="283">
        <f t="shared" si="39"/>
        <v>0</v>
      </c>
      <c r="I70" s="283">
        <f t="shared" si="39"/>
        <v>0</v>
      </c>
      <c r="J70" s="283">
        <f t="shared" si="39"/>
        <v>0</v>
      </c>
      <c r="K70" s="283">
        <f t="shared" si="39"/>
        <v>0</v>
      </c>
      <c r="L70" s="283">
        <f t="shared" si="39"/>
        <v>0</v>
      </c>
      <c r="M70" s="283">
        <f t="shared" si="39"/>
        <v>0</v>
      </c>
      <c r="N70" s="283">
        <f t="shared" si="39"/>
        <v>0</v>
      </c>
      <c r="O70" s="283">
        <f t="shared" si="39"/>
        <v>0</v>
      </c>
      <c r="P70" s="283">
        <f t="shared" si="39"/>
        <v>0</v>
      </c>
      <c r="Q70" s="283">
        <f t="shared" si="39"/>
        <v>0</v>
      </c>
      <c r="R70" s="75">
        <f t="shared" si="34"/>
        <v>0</v>
      </c>
      <c r="S70" s="270" t="e">
        <f t="shared" si="35"/>
        <v>#DIV/0!</v>
      </c>
      <c r="T70" s="283">
        <f>+T116</f>
        <v>0</v>
      </c>
      <c r="U70" s="283">
        <f t="shared" ref="U70:AE70" si="40">+U116</f>
        <v>0</v>
      </c>
      <c r="V70" s="283">
        <f t="shared" si="40"/>
        <v>0</v>
      </c>
      <c r="W70" s="283">
        <f t="shared" si="40"/>
        <v>0</v>
      </c>
      <c r="X70" s="283">
        <f t="shared" si="40"/>
        <v>0</v>
      </c>
      <c r="Y70" s="283">
        <f t="shared" si="40"/>
        <v>0</v>
      </c>
      <c r="Z70" s="283">
        <f t="shared" si="40"/>
        <v>0</v>
      </c>
      <c r="AA70" s="283">
        <f t="shared" si="40"/>
        <v>0</v>
      </c>
      <c r="AB70" s="283">
        <f t="shared" si="40"/>
        <v>0</v>
      </c>
      <c r="AC70" s="283">
        <f t="shared" si="40"/>
        <v>0</v>
      </c>
      <c r="AD70" s="283">
        <f t="shared" si="40"/>
        <v>0</v>
      </c>
      <c r="AE70" s="283">
        <f t="shared" si="40"/>
        <v>0</v>
      </c>
      <c r="AF70" s="75">
        <f t="shared" si="37"/>
        <v>0</v>
      </c>
      <c r="AG70" s="270" t="e">
        <f t="shared" si="38"/>
        <v>#DIV/0!</v>
      </c>
    </row>
    <row r="71" spans="1:33" s="62" customFormat="1">
      <c r="A71" s="327" t="s">
        <v>155</v>
      </c>
      <c r="B71" s="53"/>
      <c r="C71" s="151"/>
      <c r="D71" s="151"/>
      <c r="E71" s="53"/>
      <c r="F71" s="283">
        <f>+F128</f>
        <v>0</v>
      </c>
      <c r="G71" s="283">
        <f t="shared" ref="G71:Q71" si="41">+G128</f>
        <v>0</v>
      </c>
      <c r="H71" s="283">
        <f t="shared" si="41"/>
        <v>0</v>
      </c>
      <c r="I71" s="283">
        <f t="shared" si="41"/>
        <v>0</v>
      </c>
      <c r="J71" s="283">
        <f t="shared" si="41"/>
        <v>0</v>
      </c>
      <c r="K71" s="283">
        <f t="shared" si="41"/>
        <v>0</v>
      </c>
      <c r="L71" s="283">
        <f t="shared" si="41"/>
        <v>0</v>
      </c>
      <c r="M71" s="283">
        <f t="shared" si="41"/>
        <v>0</v>
      </c>
      <c r="N71" s="283">
        <f t="shared" si="41"/>
        <v>0</v>
      </c>
      <c r="O71" s="283">
        <f t="shared" si="41"/>
        <v>0</v>
      </c>
      <c r="P71" s="283">
        <f t="shared" si="41"/>
        <v>0</v>
      </c>
      <c r="Q71" s="283">
        <f t="shared" si="41"/>
        <v>0</v>
      </c>
      <c r="R71" s="75">
        <f t="shared" si="34"/>
        <v>0</v>
      </c>
      <c r="S71" s="270" t="e">
        <f t="shared" si="35"/>
        <v>#DIV/0!</v>
      </c>
      <c r="T71" s="283">
        <f>+T128</f>
        <v>0</v>
      </c>
      <c r="U71" s="283">
        <f t="shared" ref="U71:AE71" si="42">+U128</f>
        <v>0</v>
      </c>
      <c r="V71" s="283">
        <f t="shared" si="42"/>
        <v>0</v>
      </c>
      <c r="W71" s="283">
        <f t="shared" si="42"/>
        <v>0</v>
      </c>
      <c r="X71" s="283">
        <f t="shared" si="42"/>
        <v>0</v>
      </c>
      <c r="Y71" s="283">
        <f t="shared" si="42"/>
        <v>0</v>
      </c>
      <c r="Z71" s="283">
        <f t="shared" si="42"/>
        <v>0</v>
      </c>
      <c r="AA71" s="283">
        <f t="shared" si="42"/>
        <v>0</v>
      </c>
      <c r="AB71" s="283">
        <f t="shared" si="42"/>
        <v>0</v>
      </c>
      <c r="AC71" s="283">
        <f t="shared" si="42"/>
        <v>0</v>
      </c>
      <c r="AD71" s="283">
        <f t="shared" si="42"/>
        <v>0</v>
      </c>
      <c r="AE71" s="283">
        <f t="shared" si="42"/>
        <v>0</v>
      </c>
      <c r="AF71" s="75">
        <f t="shared" si="37"/>
        <v>0</v>
      </c>
      <c r="AG71" s="270" t="e">
        <f t="shared" si="38"/>
        <v>#DIV/0!</v>
      </c>
    </row>
    <row r="72" spans="1:33" s="62" customFormat="1">
      <c r="A72" s="327" t="s">
        <v>160</v>
      </c>
      <c r="B72" s="53"/>
      <c r="C72" s="151">
        <f>C140</f>
        <v>0</v>
      </c>
      <c r="D72" s="151"/>
      <c r="E72" s="53"/>
      <c r="F72" s="283">
        <f t="shared" ref="F72:Q83" si="43">$C72</f>
        <v>0</v>
      </c>
      <c r="G72" s="283">
        <f t="shared" si="43"/>
        <v>0</v>
      </c>
      <c r="H72" s="283">
        <f t="shared" si="43"/>
        <v>0</v>
      </c>
      <c r="I72" s="283">
        <f t="shared" si="43"/>
        <v>0</v>
      </c>
      <c r="J72" s="283">
        <f t="shared" si="43"/>
        <v>0</v>
      </c>
      <c r="K72" s="283">
        <f t="shared" si="43"/>
        <v>0</v>
      </c>
      <c r="L72" s="283">
        <f t="shared" si="43"/>
        <v>0</v>
      </c>
      <c r="M72" s="283">
        <f t="shared" si="43"/>
        <v>0</v>
      </c>
      <c r="N72" s="283">
        <f t="shared" si="43"/>
        <v>0</v>
      </c>
      <c r="O72" s="283">
        <f t="shared" si="43"/>
        <v>0</v>
      </c>
      <c r="P72" s="283">
        <f t="shared" si="43"/>
        <v>0</v>
      </c>
      <c r="Q72" s="283">
        <f t="shared" si="43"/>
        <v>0</v>
      </c>
      <c r="R72" s="75">
        <f t="shared" si="34"/>
        <v>0</v>
      </c>
      <c r="S72" s="270" t="e">
        <f t="shared" si="35"/>
        <v>#DIV/0!</v>
      </c>
      <c r="T72" s="283">
        <f t="shared" ref="T72:AE83" si="44">$C72</f>
        <v>0</v>
      </c>
      <c r="U72" s="283">
        <f t="shared" si="44"/>
        <v>0</v>
      </c>
      <c r="V72" s="283">
        <f t="shared" si="44"/>
        <v>0</v>
      </c>
      <c r="W72" s="283">
        <f t="shared" si="44"/>
        <v>0</v>
      </c>
      <c r="X72" s="283">
        <f t="shared" si="44"/>
        <v>0</v>
      </c>
      <c r="Y72" s="283">
        <f t="shared" si="44"/>
        <v>0</v>
      </c>
      <c r="Z72" s="283">
        <f t="shared" si="44"/>
        <v>0</v>
      </c>
      <c r="AA72" s="283">
        <f t="shared" si="44"/>
        <v>0</v>
      </c>
      <c r="AB72" s="283">
        <f t="shared" si="44"/>
        <v>0</v>
      </c>
      <c r="AC72" s="283">
        <f t="shared" si="44"/>
        <v>0</v>
      </c>
      <c r="AD72" s="283">
        <f t="shared" si="44"/>
        <v>0</v>
      </c>
      <c r="AE72" s="283">
        <f t="shared" si="44"/>
        <v>0</v>
      </c>
      <c r="AF72" s="75">
        <f t="shared" si="37"/>
        <v>0</v>
      </c>
      <c r="AG72" s="270" t="e">
        <f t="shared" si="38"/>
        <v>#DIV/0!</v>
      </c>
    </row>
    <row r="73" spans="1:33" s="62" customFormat="1">
      <c r="A73" s="327" t="s">
        <v>161</v>
      </c>
      <c r="B73" s="53"/>
      <c r="C73" s="151"/>
      <c r="D73" s="151"/>
      <c r="E73" s="53"/>
      <c r="F73" s="283">
        <f>+F176</f>
        <v>0</v>
      </c>
      <c r="G73" s="283">
        <f t="shared" ref="G73:Q73" si="45">+G176</f>
        <v>0</v>
      </c>
      <c r="H73" s="283">
        <f t="shared" si="45"/>
        <v>0</v>
      </c>
      <c r="I73" s="283">
        <f t="shared" si="45"/>
        <v>0</v>
      </c>
      <c r="J73" s="283">
        <f t="shared" si="45"/>
        <v>0</v>
      </c>
      <c r="K73" s="283">
        <f t="shared" si="45"/>
        <v>0</v>
      </c>
      <c r="L73" s="283">
        <f t="shared" si="45"/>
        <v>0</v>
      </c>
      <c r="M73" s="283">
        <f t="shared" si="45"/>
        <v>0</v>
      </c>
      <c r="N73" s="283">
        <f t="shared" si="45"/>
        <v>0</v>
      </c>
      <c r="O73" s="283">
        <f t="shared" si="45"/>
        <v>0</v>
      </c>
      <c r="P73" s="283">
        <f t="shared" si="45"/>
        <v>0</v>
      </c>
      <c r="Q73" s="283">
        <f t="shared" si="45"/>
        <v>0</v>
      </c>
      <c r="R73" s="75">
        <f t="shared" si="34"/>
        <v>0</v>
      </c>
      <c r="S73" s="270" t="e">
        <f t="shared" si="35"/>
        <v>#DIV/0!</v>
      </c>
      <c r="T73" s="283">
        <f>+T176</f>
        <v>0</v>
      </c>
      <c r="U73" s="283">
        <f t="shared" ref="U73:AE73" si="46">+U176</f>
        <v>0</v>
      </c>
      <c r="V73" s="283">
        <f t="shared" si="46"/>
        <v>0</v>
      </c>
      <c r="W73" s="283">
        <f t="shared" si="46"/>
        <v>0</v>
      </c>
      <c r="X73" s="283">
        <f t="shared" si="46"/>
        <v>0</v>
      </c>
      <c r="Y73" s="283">
        <f t="shared" si="46"/>
        <v>0</v>
      </c>
      <c r="Z73" s="283">
        <f t="shared" si="46"/>
        <v>0</v>
      </c>
      <c r="AA73" s="283">
        <f t="shared" si="46"/>
        <v>0</v>
      </c>
      <c r="AB73" s="283">
        <f t="shared" si="46"/>
        <v>0</v>
      </c>
      <c r="AC73" s="283">
        <f t="shared" si="46"/>
        <v>0</v>
      </c>
      <c r="AD73" s="283">
        <f t="shared" si="46"/>
        <v>0</v>
      </c>
      <c r="AE73" s="283">
        <f t="shared" si="46"/>
        <v>0</v>
      </c>
      <c r="AF73" s="75">
        <f t="shared" si="37"/>
        <v>0</v>
      </c>
      <c r="AG73" s="270" t="e">
        <f t="shared" si="38"/>
        <v>#DIV/0!</v>
      </c>
    </row>
    <row r="74" spans="1:33" s="62" customFormat="1">
      <c r="A74" s="327" t="s">
        <v>157</v>
      </c>
      <c r="B74" s="53"/>
      <c r="C74" s="151"/>
      <c r="D74" s="151"/>
      <c r="E74" s="53"/>
      <c r="F74" s="283">
        <f>+F152+F164</f>
        <v>0</v>
      </c>
      <c r="G74" s="283">
        <f t="shared" ref="G74:Q74" si="47">+G152+G164</f>
        <v>0</v>
      </c>
      <c r="H74" s="283">
        <f t="shared" si="47"/>
        <v>0</v>
      </c>
      <c r="I74" s="283">
        <f t="shared" si="47"/>
        <v>0</v>
      </c>
      <c r="J74" s="283">
        <f t="shared" si="47"/>
        <v>0</v>
      </c>
      <c r="K74" s="283">
        <f t="shared" si="47"/>
        <v>0</v>
      </c>
      <c r="L74" s="283">
        <f t="shared" si="47"/>
        <v>0</v>
      </c>
      <c r="M74" s="283">
        <f t="shared" si="47"/>
        <v>0</v>
      </c>
      <c r="N74" s="283">
        <f t="shared" si="47"/>
        <v>0</v>
      </c>
      <c r="O74" s="283">
        <f t="shared" si="47"/>
        <v>0</v>
      </c>
      <c r="P74" s="283">
        <f t="shared" si="47"/>
        <v>0</v>
      </c>
      <c r="Q74" s="283">
        <f t="shared" si="47"/>
        <v>0</v>
      </c>
      <c r="R74" s="75">
        <f t="shared" si="34"/>
        <v>0</v>
      </c>
      <c r="S74" s="270" t="e">
        <f t="shared" si="35"/>
        <v>#DIV/0!</v>
      </c>
      <c r="T74" s="283">
        <f>+T152+T164</f>
        <v>0</v>
      </c>
      <c r="U74" s="283">
        <f t="shared" ref="U74:AE74" si="48">+U152+U164</f>
        <v>0</v>
      </c>
      <c r="V74" s="283">
        <f t="shared" si="48"/>
        <v>0</v>
      </c>
      <c r="W74" s="283">
        <f t="shared" si="48"/>
        <v>0</v>
      </c>
      <c r="X74" s="283">
        <f t="shared" si="48"/>
        <v>0</v>
      </c>
      <c r="Y74" s="283">
        <f t="shared" si="48"/>
        <v>0</v>
      </c>
      <c r="Z74" s="283">
        <f t="shared" si="48"/>
        <v>0</v>
      </c>
      <c r="AA74" s="283">
        <f t="shared" si="48"/>
        <v>0</v>
      </c>
      <c r="AB74" s="283">
        <f t="shared" si="48"/>
        <v>0</v>
      </c>
      <c r="AC74" s="283">
        <f t="shared" si="48"/>
        <v>0</v>
      </c>
      <c r="AD74" s="283">
        <f t="shared" si="48"/>
        <v>0</v>
      </c>
      <c r="AE74" s="283">
        <f t="shared" si="48"/>
        <v>0</v>
      </c>
      <c r="AF74" s="75">
        <f t="shared" si="37"/>
        <v>0</v>
      </c>
      <c r="AG74" s="270" t="e">
        <f t="shared" si="38"/>
        <v>#DIV/0!</v>
      </c>
    </row>
    <row r="75" spans="1:33" s="62" customFormat="1">
      <c r="A75" s="327" t="s">
        <v>158</v>
      </c>
      <c r="B75" s="53"/>
      <c r="C75" s="151"/>
      <c r="D75" s="151"/>
      <c r="E75" s="53"/>
      <c r="F75" s="283">
        <f t="shared" si="43"/>
        <v>0</v>
      </c>
      <c r="G75" s="283">
        <f t="shared" si="43"/>
        <v>0</v>
      </c>
      <c r="H75" s="283">
        <f t="shared" si="43"/>
        <v>0</v>
      </c>
      <c r="I75" s="283">
        <f t="shared" si="43"/>
        <v>0</v>
      </c>
      <c r="J75" s="283">
        <f t="shared" si="43"/>
        <v>0</v>
      </c>
      <c r="K75" s="283">
        <f t="shared" si="43"/>
        <v>0</v>
      </c>
      <c r="L75" s="283">
        <f t="shared" si="43"/>
        <v>0</v>
      </c>
      <c r="M75" s="283">
        <f t="shared" si="43"/>
        <v>0</v>
      </c>
      <c r="N75" s="283">
        <f t="shared" si="43"/>
        <v>0</v>
      </c>
      <c r="O75" s="283">
        <f t="shared" si="43"/>
        <v>0</v>
      </c>
      <c r="P75" s="283">
        <f t="shared" si="43"/>
        <v>0</v>
      </c>
      <c r="Q75" s="283">
        <f t="shared" si="43"/>
        <v>0</v>
      </c>
      <c r="R75" s="75">
        <f t="shared" si="34"/>
        <v>0</v>
      </c>
      <c r="S75" s="270" t="e">
        <f t="shared" si="35"/>
        <v>#DIV/0!</v>
      </c>
      <c r="T75" s="283">
        <f t="shared" si="44"/>
        <v>0</v>
      </c>
      <c r="U75" s="283">
        <f t="shared" si="44"/>
        <v>0</v>
      </c>
      <c r="V75" s="283">
        <f t="shared" si="44"/>
        <v>0</v>
      </c>
      <c r="W75" s="283">
        <f t="shared" si="44"/>
        <v>0</v>
      </c>
      <c r="X75" s="283">
        <f t="shared" si="44"/>
        <v>0</v>
      </c>
      <c r="Y75" s="283">
        <f t="shared" si="44"/>
        <v>0</v>
      </c>
      <c r="Z75" s="283">
        <f t="shared" si="44"/>
        <v>0</v>
      </c>
      <c r="AA75" s="283">
        <f t="shared" si="44"/>
        <v>0</v>
      </c>
      <c r="AB75" s="283">
        <f t="shared" si="44"/>
        <v>0</v>
      </c>
      <c r="AC75" s="283">
        <f t="shared" si="44"/>
        <v>0</v>
      </c>
      <c r="AD75" s="283">
        <f t="shared" si="44"/>
        <v>0</v>
      </c>
      <c r="AE75" s="283">
        <f t="shared" si="44"/>
        <v>0</v>
      </c>
      <c r="AF75" s="75">
        <f t="shared" si="37"/>
        <v>0</v>
      </c>
      <c r="AG75" s="270" t="e">
        <f t="shared" si="38"/>
        <v>#DIV/0!</v>
      </c>
    </row>
    <row r="76" spans="1:33" s="62" customFormat="1">
      <c r="A76" s="326" t="s">
        <v>48</v>
      </c>
      <c r="B76" s="53"/>
      <c r="C76" s="53"/>
      <c r="D76" s="151"/>
      <c r="E76" s="53"/>
      <c r="F76" s="283">
        <f t="shared" si="43"/>
        <v>0</v>
      </c>
      <c r="G76" s="283">
        <f t="shared" si="43"/>
        <v>0</v>
      </c>
      <c r="H76" s="283">
        <f t="shared" si="43"/>
        <v>0</v>
      </c>
      <c r="I76" s="283">
        <f t="shared" si="43"/>
        <v>0</v>
      </c>
      <c r="J76" s="283">
        <f t="shared" si="43"/>
        <v>0</v>
      </c>
      <c r="K76" s="283">
        <f t="shared" si="43"/>
        <v>0</v>
      </c>
      <c r="L76" s="283">
        <f t="shared" si="43"/>
        <v>0</v>
      </c>
      <c r="M76" s="283">
        <f t="shared" si="43"/>
        <v>0</v>
      </c>
      <c r="N76" s="283">
        <f t="shared" si="43"/>
        <v>0</v>
      </c>
      <c r="O76" s="283">
        <f t="shared" si="43"/>
        <v>0</v>
      </c>
      <c r="P76" s="283">
        <f t="shared" si="43"/>
        <v>0</v>
      </c>
      <c r="Q76" s="283">
        <f t="shared" si="43"/>
        <v>0</v>
      </c>
      <c r="R76" s="75">
        <f t="shared" si="34"/>
        <v>0</v>
      </c>
      <c r="S76" s="270" t="e">
        <f t="shared" si="35"/>
        <v>#DIV/0!</v>
      </c>
      <c r="T76" s="283">
        <f t="shared" si="44"/>
        <v>0</v>
      </c>
      <c r="U76" s="283">
        <f t="shared" si="44"/>
        <v>0</v>
      </c>
      <c r="V76" s="283">
        <f t="shared" si="44"/>
        <v>0</v>
      </c>
      <c r="W76" s="283">
        <f t="shared" si="44"/>
        <v>0</v>
      </c>
      <c r="X76" s="283">
        <f t="shared" si="44"/>
        <v>0</v>
      </c>
      <c r="Y76" s="283">
        <f t="shared" si="44"/>
        <v>0</v>
      </c>
      <c r="Z76" s="283">
        <f t="shared" si="44"/>
        <v>0</v>
      </c>
      <c r="AA76" s="283">
        <f t="shared" si="44"/>
        <v>0</v>
      </c>
      <c r="AB76" s="283">
        <f t="shared" si="44"/>
        <v>0</v>
      </c>
      <c r="AC76" s="283">
        <f t="shared" si="44"/>
        <v>0</v>
      </c>
      <c r="AD76" s="283">
        <f t="shared" si="44"/>
        <v>0</v>
      </c>
      <c r="AE76" s="283">
        <f t="shared" si="44"/>
        <v>0</v>
      </c>
      <c r="AF76" s="75">
        <f t="shared" si="37"/>
        <v>0</v>
      </c>
      <c r="AG76" s="270" t="e">
        <f t="shared" si="38"/>
        <v>#DIV/0!</v>
      </c>
    </row>
    <row r="77" spans="1:33" s="62" customFormat="1">
      <c r="A77" s="327" t="s">
        <v>154</v>
      </c>
      <c r="B77" s="53"/>
      <c r="C77" s="309"/>
      <c r="D77" s="151"/>
      <c r="E77" s="53"/>
      <c r="F77" s="283">
        <f t="shared" si="43"/>
        <v>0</v>
      </c>
      <c r="G77" s="283">
        <f t="shared" si="43"/>
        <v>0</v>
      </c>
      <c r="H77" s="283">
        <f t="shared" si="43"/>
        <v>0</v>
      </c>
      <c r="I77" s="283">
        <f t="shared" si="43"/>
        <v>0</v>
      </c>
      <c r="J77" s="283">
        <f t="shared" si="43"/>
        <v>0</v>
      </c>
      <c r="K77" s="283">
        <f t="shared" si="43"/>
        <v>0</v>
      </c>
      <c r="L77" s="283">
        <f t="shared" si="43"/>
        <v>0</v>
      </c>
      <c r="M77" s="283">
        <f t="shared" si="43"/>
        <v>0</v>
      </c>
      <c r="N77" s="283">
        <f t="shared" si="43"/>
        <v>0</v>
      </c>
      <c r="O77" s="283">
        <f t="shared" si="43"/>
        <v>0</v>
      </c>
      <c r="P77" s="283">
        <f t="shared" si="43"/>
        <v>0</v>
      </c>
      <c r="Q77" s="283">
        <f t="shared" si="43"/>
        <v>0</v>
      </c>
      <c r="R77" s="75">
        <f t="shared" si="34"/>
        <v>0</v>
      </c>
      <c r="S77" s="270" t="e">
        <f t="shared" si="35"/>
        <v>#DIV/0!</v>
      </c>
      <c r="T77" s="283">
        <f t="shared" si="44"/>
        <v>0</v>
      </c>
      <c r="U77" s="283">
        <f t="shared" si="44"/>
        <v>0</v>
      </c>
      <c r="V77" s="283">
        <f t="shared" si="44"/>
        <v>0</v>
      </c>
      <c r="W77" s="283">
        <f t="shared" si="44"/>
        <v>0</v>
      </c>
      <c r="X77" s="283">
        <f t="shared" si="44"/>
        <v>0</v>
      </c>
      <c r="Y77" s="283">
        <f t="shared" si="44"/>
        <v>0</v>
      </c>
      <c r="Z77" s="283">
        <f t="shared" si="44"/>
        <v>0</v>
      </c>
      <c r="AA77" s="283">
        <f t="shared" si="44"/>
        <v>0</v>
      </c>
      <c r="AB77" s="283">
        <f t="shared" si="44"/>
        <v>0</v>
      </c>
      <c r="AC77" s="283">
        <f t="shared" si="44"/>
        <v>0</v>
      </c>
      <c r="AD77" s="283">
        <f t="shared" si="44"/>
        <v>0</v>
      </c>
      <c r="AE77" s="283">
        <f t="shared" si="44"/>
        <v>0</v>
      </c>
      <c r="AF77" s="75">
        <f t="shared" si="37"/>
        <v>0</v>
      </c>
      <c r="AG77" s="270" t="e">
        <f t="shared" si="38"/>
        <v>#DIV/0!</v>
      </c>
    </row>
    <row r="78" spans="1:33" s="62" customFormat="1">
      <c r="A78" s="326" t="s">
        <v>47</v>
      </c>
      <c r="B78" s="53"/>
      <c r="C78" s="309"/>
      <c r="D78" s="309"/>
      <c r="E78" s="53"/>
      <c r="F78" s="283">
        <f t="shared" si="43"/>
        <v>0</v>
      </c>
      <c r="G78" s="283">
        <f t="shared" si="43"/>
        <v>0</v>
      </c>
      <c r="H78" s="283">
        <f t="shared" si="43"/>
        <v>0</v>
      </c>
      <c r="I78" s="283">
        <f t="shared" si="43"/>
        <v>0</v>
      </c>
      <c r="J78" s="283">
        <f t="shared" si="43"/>
        <v>0</v>
      </c>
      <c r="K78" s="283">
        <f t="shared" si="43"/>
        <v>0</v>
      </c>
      <c r="L78" s="283">
        <f t="shared" si="43"/>
        <v>0</v>
      </c>
      <c r="M78" s="283">
        <f t="shared" si="43"/>
        <v>0</v>
      </c>
      <c r="N78" s="283">
        <f t="shared" si="43"/>
        <v>0</v>
      </c>
      <c r="O78" s="283">
        <f t="shared" si="43"/>
        <v>0</v>
      </c>
      <c r="P78" s="283">
        <f t="shared" si="43"/>
        <v>0</v>
      </c>
      <c r="Q78" s="283">
        <f t="shared" si="43"/>
        <v>0</v>
      </c>
      <c r="R78" s="75">
        <f t="shared" si="34"/>
        <v>0</v>
      </c>
      <c r="S78" s="270" t="e">
        <f t="shared" si="35"/>
        <v>#DIV/0!</v>
      </c>
      <c r="T78" s="283">
        <f t="shared" si="44"/>
        <v>0</v>
      </c>
      <c r="U78" s="283">
        <f t="shared" si="44"/>
        <v>0</v>
      </c>
      <c r="V78" s="283">
        <f t="shared" si="44"/>
        <v>0</v>
      </c>
      <c r="W78" s="283">
        <f t="shared" si="44"/>
        <v>0</v>
      </c>
      <c r="X78" s="283">
        <f t="shared" si="44"/>
        <v>0</v>
      </c>
      <c r="Y78" s="283">
        <f t="shared" si="44"/>
        <v>0</v>
      </c>
      <c r="Z78" s="283">
        <f t="shared" si="44"/>
        <v>0</v>
      </c>
      <c r="AA78" s="283">
        <f t="shared" si="44"/>
        <v>0</v>
      </c>
      <c r="AB78" s="283">
        <f t="shared" si="44"/>
        <v>0</v>
      </c>
      <c r="AC78" s="283">
        <f t="shared" si="44"/>
        <v>0</v>
      </c>
      <c r="AD78" s="283">
        <f t="shared" si="44"/>
        <v>0</v>
      </c>
      <c r="AE78" s="283">
        <f t="shared" si="44"/>
        <v>0</v>
      </c>
      <c r="AF78" s="75">
        <f t="shared" si="37"/>
        <v>0</v>
      </c>
      <c r="AG78" s="270" t="e">
        <f t="shared" si="38"/>
        <v>#DIV/0!</v>
      </c>
    </row>
    <row r="79" spans="1:33" s="62" customFormat="1">
      <c r="A79" s="326" t="s">
        <v>50</v>
      </c>
      <c r="B79" s="53"/>
      <c r="C79" s="309"/>
      <c r="D79" s="309"/>
      <c r="E79" s="53"/>
      <c r="F79" s="283">
        <f t="shared" si="43"/>
        <v>0</v>
      </c>
      <c r="G79" s="283">
        <f t="shared" si="43"/>
        <v>0</v>
      </c>
      <c r="H79" s="283">
        <f t="shared" si="43"/>
        <v>0</v>
      </c>
      <c r="I79" s="283">
        <f t="shared" si="43"/>
        <v>0</v>
      </c>
      <c r="J79" s="283">
        <f t="shared" si="43"/>
        <v>0</v>
      </c>
      <c r="K79" s="283">
        <f t="shared" si="43"/>
        <v>0</v>
      </c>
      <c r="L79" s="283">
        <f t="shared" si="43"/>
        <v>0</v>
      </c>
      <c r="M79" s="283">
        <f t="shared" si="43"/>
        <v>0</v>
      </c>
      <c r="N79" s="283">
        <f t="shared" si="43"/>
        <v>0</v>
      </c>
      <c r="O79" s="283">
        <f t="shared" si="43"/>
        <v>0</v>
      </c>
      <c r="P79" s="283">
        <f t="shared" si="43"/>
        <v>0</v>
      </c>
      <c r="Q79" s="283">
        <f t="shared" si="43"/>
        <v>0</v>
      </c>
      <c r="R79" s="67">
        <f t="shared" si="34"/>
        <v>0</v>
      </c>
      <c r="S79" s="270" t="e">
        <f t="shared" ref="S79:S82" si="49">+R79/R$87</f>
        <v>#DIV/0!</v>
      </c>
      <c r="T79" s="283">
        <f t="shared" si="44"/>
        <v>0</v>
      </c>
      <c r="U79" s="283">
        <f t="shared" si="44"/>
        <v>0</v>
      </c>
      <c r="V79" s="283">
        <f t="shared" si="44"/>
        <v>0</v>
      </c>
      <c r="W79" s="283">
        <f t="shared" si="44"/>
        <v>0</v>
      </c>
      <c r="X79" s="283">
        <f t="shared" si="44"/>
        <v>0</v>
      </c>
      <c r="Y79" s="283">
        <f t="shared" si="44"/>
        <v>0</v>
      </c>
      <c r="Z79" s="283">
        <f t="shared" si="44"/>
        <v>0</v>
      </c>
      <c r="AA79" s="283">
        <f t="shared" si="44"/>
        <v>0</v>
      </c>
      <c r="AB79" s="283">
        <f t="shared" si="44"/>
        <v>0</v>
      </c>
      <c r="AC79" s="283">
        <f t="shared" si="44"/>
        <v>0</v>
      </c>
      <c r="AD79" s="283">
        <f t="shared" si="44"/>
        <v>0</v>
      </c>
      <c r="AE79" s="283">
        <f t="shared" si="44"/>
        <v>0</v>
      </c>
      <c r="AF79" s="67">
        <f t="shared" si="37"/>
        <v>0</v>
      </c>
      <c r="AG79" s="270" t="e">
        <f t="shared" si="38"/>
        <v>#DIV/0!</v>
      </c>
    </row>
    <row r="80" spans="1:33" s="62" customFormat="1">
      <c r="A80" s="326" t="s">
        <v>51</v>
      </c>
      <c r="B80" s="53"/>
      <c r="C80" s="309"/>
      <c r="D80" s="309"/>
      <c r="E80" s="53"/>
      <c r="F80" s="283">
        <f t="shared" si="43"/>
        <v>0</v>
      </c>
      <c r="G80" s="283">
        <f t="shared" si="43"/>
        <v>0</v>
      </c>
      <c r="H80" s="283">
        <f t="shared" si="43"/>
        <v>0</v>
      </c>
      <c r="I80" s="283">
        <f t="shared" si="43"/>
        <v>0</v>
      </c>
      <c r="J80" s="283">
        <f t="shared" si="43"/>
        <v>0</v>
      </c>
      <c r="K80" s="283">
        <f t="shared" si="43"/>
        <v>0</v>
      </c>
      <c r="L80" s="283">
        <f t="shared" si="43"/>
        <v>0</v>
      </c>
      <c r="M80" s="283">
        <f t="shared" si="43"/>
        <v>0</v>
      </c>
      <c r="N80" s="283">
        <f t="shared" si="43"/>
        <v>0</v>
      </c>
      <c r="O80" s="283">
        <f t="shared" si="43"/>
        <v>0</v>
      </c>
      <c r="P80" s="283">
        <f t="shared" si="43"/>
        <v>0</v>
      </c>
      <c r="Q80" s="283">
        <f t="shared" si="43"/>
        <v>0</v>
      </c>
      <c r="R80" s="67">
        <f t="shared" si="34"/>
        <v>0</v>
      </c>
      <c r="S80" s="270" t="e">
        <f t="shared" si="49"/>
        <v>#DIV/0!</v>
      </c>
      <c r="T80" s="283">
        <f t="shared" si="44"/>
        <v>0</v>
      </c>
      <c r="U80" s="283">
        <f t="shared" si="44"/>
        <v>0</v>
      </c>
      <c r="V80" s="283">
        <f t="shared" si="44"/>
        <v>0</v>
      </c>
      <c r="W80" s="283">
        <f t="shared" si="44"/>
        <v>0</v>
      </c>
      <c r="X80" s="283">
        <f t="shared" si="44"/>
        <v>0</v>
      </c>
      <c r="Y80" s="283">
        <f t="shared" si="44"/>
        <v>0</v>
      </c>
      <c r="Z80" s="283">
        <f t="shared" si="44"/>
        <v>0</v>
      </c>
      <c r="AA80" s="283">
        <f t="shared" si="44"/>
        <v>0</v>
      </c>
      <c r="AB80" s="283">
        <f t="shared" si="44"/>
        <v>0</v>
      </c>
      <c r="AC80" s="283">
        <f t="shared" si="44"/>
        <v>0</v>
      </c>
      <c r="AD80" s="283">
        <f t="shared" si="44"/>
        <v>0</v>
      </c>
      <c r="AE80" s="283">
        <f t="shared" si="44"/>
        <v>0</v>
      </c>
      <c r="AF80" s="67">
        <f t="shared" si="37"/>
        <v>0</v>
      </c>
      <c r="AG80" s="270" t="e">
        <f t="shared" si="38"/>
        <v>#DIV/0!</v>
      </c>
    </row>
    <row r="81" spans="1:35" s="62" customFormat="1">
      <c r="A81" s="326" t="s">
        <v>49</v>
      </c>
      <c r="B81" s="53"/>
      <c r="C81" s="309"/>
      <c r="D81" s="309"/>
      <c r="E81" s="53"/>
      <c r="F81" s="283">
        <f t="shared" si="43"/>
        <v>0</v>
      </c>
      <c r="G81" s="283">
        <f t="shared" si="43"/>
        <v>0</v>
      </c>
      <c r="H81" s="283">
        <f t="shared" si="43"/>
        <v>0</v>
      </c>
      <c r="I81" s="283">
        <f t="shared" si="43"/>
        <v>0</v>
      </c>
      <c r="J81" s="283">
        <f t="shared" si="43"/>
        <v>0</v>
      </c>
      <c r="K81" s="283">
        <f t="shared" si="43"/>
        <v>0</v>
      </c>
      <c r="L81" s="283">
        <f t="shared" si="43"/>
        <v>0</v>
      </c>
      <c r="M81" s="283">
        <f t="shared" si="43"/>
        <v>0</v>
      </c>
      <c r="N81" s="283">
        <f t="shared" si="43"/>
        <v>0</v>
      </c>
      <c r="O81" s="283">
        <f t="shared" si="43"/>
        <v>0</v>
      </c>
      <c r="P81" s="283">
        <f t="shared" si="43"/>
        <v>0</v>
      </c>
      <c r="Q81" s="283">
        <f t="shared" si="43"/>
        <v>0</v>
      </c>
      <c r="R81" s="67">
        <f t="shared" si="34"/>
        <v>0</v>
      </c>
      <c r="S81" s="270" t="e">
        <f t="shared" si="49"/>
        <v>#DIV/0!</v>
      </c>
      <c r="T81" s="283">
        <f t="shared" si="44"/>
        <v>0</v>
      </c>
      <c r="U81" s="283">
        <f t="shared" si="44"/>
        <v>0</v>
      </c>
      <c r="V81" s="283">
        <f t="shared" si="44"/>
        <v>0</v>
      </c>
      <c r="W81" s="283">
        <f t="shared" si="44"/>
        <v>0</v>
      </c>
      <c r="X81" s="283">
        <f t="shared" si="44"/>
        <v>0</v>
      </c>
      <c r="Y81" s="283">
        <f t="shared" si="44"/>
        <v>0</v>
      </c>
      <c r="Z81" s="283">
        <f t="shared" si="44"/>
        <v>0</v>
      </c>
      <c r="AA81" s="283">
        <f t="shared" si="44"/>
        <v>0</v>
      </c>
      <c r="AB81" s="283">
        <f t="shared" si="44"/>
        <v>0</v>
      </c>
      <c r="AC81" s="283">
        <f t="shared" si="44"/>
        <v>0</v>
      </c>
      <c r="AD81" s="283">
        <f t="shared" si="44"/>
        <v>0</v>
      </c>
      <c r="AE81" s="283">
        <f t="shared" si="44"/>
        <v>0</v>
      </c>
      <c r="AF81" s="67">
        <f t="shared" si="37"/>
        <v>0</v>
      </c>
      <c r="AG81" s="270" t="e">
        <f t="shared" si="38"/>
        <v>#DIV/0!</v>
      </c>
    </row>
    <row r="82" spans="1:35" s="62" customFormat="1">
      <c r="A82" s="326" t="s">
        <v>162</v>
      </c>
      <c r="B82" s="53"/>
      <c r="C82" s="309"/>
      <c r="D82" s="309"/>
      <c r="E82" s="53"/>
      <c r="F82" s="283">
        <f t="shared" si="43"/>
        <v>0</v>
      </c>
      <c r="G82" s="283">
        <f t="shared" si="43"/>
        <v>0</v>
      </c>
      <c r="H82" s="283">
        <f t="shared" si="43"/>
        <v>0</v>
      </c>
      <c r="I82" s="283">
        <f t="shared" si="43"/>
        <v>0</v>
      </c>
      <c r="J82" s="283">
        <f t="shared" si="43"/>
        <v>0</v>
      </c>
      <c r="K82" s="283">
        <f t="shared" si="43"/>
        <v>0</v>
      </c>
      <c r="L82" s="283">
        <f t="shared" si="43"/>
        <v>0</v>
      </c>
      <c r="M82" s="283">
        <f t="shared" si="43"/>
        <v>0</v>
      </c>
      <c r="N82" s="283">
        <f t="shared" si="43"/>
        <v>0</v>
      </c>
      <c r="O82" s="283">
        <f t="shared" si="43"/>
        <v>0</v>
      </c>
      <c r="P82" s="283">
        <f t="shared" si="43"/>
        <v>0</v>
      </c>
      <c r="Q82" s="283">
        <f t="shared" si="43"/>
        <v>0</v>
      </c>
      <c r="R82" s="67">
        <f t="shared" si="34"/>
        <v>0</v>
      </c>
      <c r="S82" s="270" t="e">
        <f t="shared" si="49"/>
        <v>#DIV/0!</v>
      </c>
      <c r="T82" s="283">
        <f t="shared" si="44"/>
        <v>0</v>
      </c>
      <c r="U82" s="283">
        <f t="shared" si="44"/>
        <v>0</v>
      </c>
      <c r="V82" s="283">
        <f t="shared" si="44"/>
        <v>0</v>
      </c>
      <c r="W82" s="283">
        <f t="shared" si="44"/>
        <v>0</v>
      </c>
      <c r="X82" s="283">
        <f t="shared" si="44"/>
        <v>0</v>
      </c>
      <c r="Y82" s="283">
        <f t="shared" si="44"/>
        <v>0</v>
      </c>
      <c r="Z82" s="283">
        <f t="shared" si="44"/>
        <v>0</v>
      </c>
      <c r="AA82" s="283">
        <f t="shared" si="44"/>
        <v>0</v>
      </c>
      <c r="AB82" s="283">
        <f t="shared" si="44"/>
        <v>0</v>
      </c>
      <c r="AC82" s="283">
        <f t="shared" si="44"/>
        <v>0</v>
      </c>
      <c r="AD82" s="283">
        <f t="shared" si="44"/>
        <v>0</v>
      </c>
      <c r="AE82" s="283">
        <f t="shared" si="44"/>
        <v>0</v>
      </c>
      <c r="AF82" s="67">
        <f t="shared" si="37"/>
        <v>0</v>
      </c>
      <c r="AG82" s="270" t="e">
        <f t="shared" si="38"/>
        <v>#DIV/0!</v>
      </c>
    </row>
    <row r="83" spans="1:35" s="62" customFormat="1">
      <c r="A83" s="53" t="s">
        <v>52</v>
      </c>
      <c r="E83" s="53"/>
      <c r="F83" s="283">
        <f t="shared" si="43"/>
        <v>0</v>
      </c>
      <c r="G83" s="283">
        <f t="shared" si="43"/>
        <v>0</v>
      </c>
      <c r="H83" s="283">
        <f t="shared" si="43"/>
        <v>0</v>
      </c>
      <c r="I83" s="283">
        <f t="shared" si="43"/>
        <v>0</v>
      </c>
      <c r="J83" s="283">
        <f t="shared" si="43"/>
        <v>0</v>
      </c>
      <c r="K83" s="283">
        <f t="shared" si="43"/>
        <v>0</v>
      </c>
      <c r="L83" s="283">
        <f t="shared" si="43"/>
        <v>0</v>
      </c>
      <c r="M83" s="283">
        <f t="shared" si="43"/>
        <v>0</v>
      </c>
      <c r="N83" s="283">
        <f t="shared" si="43"/>
        <v>0</v>
      </c>
      <c r="O83" s="283">
        <f t="shared" si="43"/>
        <v>0</v>
      </c>
      <c r="P83" s="283">
        <f t="shared" si="43"/>
        <v>0</v>
      </c>
      <c r="Q83" s="283">
        <f t="shared" si="43"/>
        <v>0</v>
      </c>
      <c r="R83" s="75">
        <f>SUM(F83:Q83)</f>
        <v>0</v>
      </c>
      <c r="S83" s="270" t="e">
        <f>+R83/R$87</f>
        <v>#DIV/0!</v>
      </c>
      <c r="T83" s="283">
        <f t="shared" si="44"/>
        <v>0</v>
      </c>
      <c r="U83" s="283">
        <f t="shared" si="44"/>
        <v>0</v>
      </c>
      <c r="V83" s="283">
        <f t="shared" si="44"/>
        <v>0</v>
      </c>
      <c r="W83" s="283">
        <f t="shared" si="44"/>
        <v>0</v>
      </c>
      <c r="X83" s="283">
        <f t="shared" si="44"/>
        <v>0</v>
      </c>
      <c r="Y83" s="283">
        <f t="shared" si="44"/>
        <v>0</v>
      </c>
      <c r="Z83" s="283">
        <f t="shared" si="44"/>
        <v>0</v>
      </c>
      <c r="AA83" s="283">
        <f t="shared" si="44"/>
        <v>0</v>
      </c>
      <c r="AB83" s="283">
        <f t="shared" si="44"/>
        <v>0</v>
      </c>
      <c r="AC83" s="283">
        <f t="shared" si="44"/>
        <v>0</v>
      </c>
      <c r="AD83" s="283">
        <f t="shared" si="44"/>
        <v>0</v>
      </c>
      <c r="AE83" s="283">
        <f t="shared" si="44"/>
        <v>0</v>
      </c>
      <c r="AF83" s="75">
        <f>SUM(T83:AE83)</f>
        <v>0</v>
      </c>
      <c r="AG83" s="270" t="e">
        <f>+AF83/AF$87</f>
        <v>#DIV/0!</v>
      </c>
    </row>
    <row r="84" spans="1:35" s="62" customFormat="1">
      <c r="A84" s="53" t="s">
        <v>53</v>
      </c>
      <c r="B84" s="53"/>
      <c r="C84" s="53"/>
      <c r="D84" s="53"/>
      <c r="E84" s="53"/>
      <c r="F84" s="283">
        <f>-Dev!F83-IT!F83-'Cust Supp'!F83-'QA Testing'!F83-Operations!F83-'Dev #2'!F83-'Prod Mgmt'!F83-Sales!F83-Mktg!F83-'G&amp;A'!F83</f>
        <v>0</v>
      </c>
      <c r="G84" s="283">
        <f>-Dev!G83-IT!G83-'Cust Supp'!G83-'QA Testing'!G83-Operations!G83-'Dev #2'!G83-'Prod Mgmt'!G83-Sales!G83-Mktg!G83-'G&amp;A'!G83</f>
        <v>0</v>
      </c>
      <c r="H84" s="283">
        <f>-Dev!H83-IT!H83-'Cust Supp'!H83-'QA Testing'!H83-Operations!H83-'Dev #2'!H83-'Prod Mgmt'!H83-Sales!H83-Mktg!H83-'G&amp;A'!H83</f>
        <v>0</v>
      </c>
      <c r="I84" s="283">
        <f>-Dev!I83-IT!I83-'Cust Supp'!I83-'QA Testing'!I83-Operations!I83-'Dev #2'!I83-'Prod Mgmt'!I83-Sales!I83-Mktg!I83-'G&amp;A'!I83</f>
        <v>0</v>
      </c>
      <c r="J84" s="283">
        <f>-Dev!J83-IT!J83-'Cust Supp'!J83-'QA Testing'!J83-Operations!J83-'Dev #2'!J83-'Prod Mgmt'!J83-Sales!J83-Mktg!J83-'G&amp;A'!J83</f>
        <v>0</v>
      </c>
      <c r="K84" s="283">
        <f>-Dev!K83-IT!K83-'Cust Supp'!K83-'QA Testing'!K83-Operations!K83-'Dev #2'!K83-'Prod Mgmt'!K83-Sales!K83-Mktg!K83-'G&amp;A'!K83</f>
        <v>0</v>
      </c>
      <c r="L84" s="283">
        <f>-Dev!L83-IT!L83-'Cust Supp'!L83-'QA Testing'!L83-Operations!L83-'Dev #2'!L83-'Prod Mgmt'!L83-Sales!L83-Mktg!L83-'G&amp;A'!L83</f>
        <v>0</v>
      </c>
      <c r="M84" s="283">
        <f>-Dev!M83-IT!M83-'Cust Supp'!M83-'QA Testing'!M83-Operations!M83-'Dev #2'!M83-'Prod Mgmt'!M83-Sales!M83-Mktg!M83-'G&amp;A'!M83</f>
        <v>0</v>
      </c>
      <c r="N84" s="283">
        <f>-Dev!N83-IT!N83-'Cust Supp'!N83-'QA Testing'!N83-Operations!N83-'Dev #2'!N83-'Prod Mgmt'!N83-Sales!N83-Mktg!N83-'G&amp;A'!N83</f>
        <v>0</v>
      </c>
      <c r="O84" s="283">
        <f>-Dev!O83-IT!O83-'Cust Supp'!O83-'QA Testing'!O83-Operations!O83-'Dev #2'!O83-'Prod Mgmt'!O83-Sales!O83-Mktg!O83-'G&amp;A'!O83</f>
        <v>0</v>
      </c>
      <c r="P84" s="283">
        <f>-Dev!P83-IT!P83-'Cust Supp'!P83-'QA Testing'!P83-Operations!P83-'Dev #2'!P83-'Prod Mgmt'!P83-Sales!P83-Mktg!P83-'G&amp;A'!P83</f>
        <v>0</v>
      </c>
      <c r="Q84" s="283">
        <f>-Dev!Q83-IT!Q83-'Cust Supp'!Q83-'QA Testing'!Q83-Operations!Q83-'Dev #2'!Q83-'Prod Mgmt'!Q83-Sales!Q83-Mktg!Q83-'G&amp;A'!Q83</f>
        <v>0</v>
      </c>
      <c r="R84" s="75">
        <f>SUM(F84:Q84)</f>
        <v>0</v>
      </c>
      <c r="S84" s="65" t="e">
        <f>+R84/R$87</f>
        <v>#DIV/0!</v>
      </c>
      <c r="T84" s="283">
        <f>-Dev!T83-IT!T83-'Cust Supp'!T83-'QA Testing'!T83-Operations!T83-'Dev #2'!T83-'Prod Mgmt'!T83-Sales!T83-Mktg!T83-'G&amp;A'!T83</f>
        <v>0</v>
      </c>
      <c r="U84" s="283">
        <f>-Dev!U83-IT!U83-'Cust Supp'!U83-'QA Testing'!U83-Operations!U83-'Dev #2'!U83-'Prod Mgmt'!U83-Sales!U83-Mktg!U83-'G&amp;A'!U83</f>
        <v>0</v>
      </c>
      <c r="V84" s="283">
        <f>-Dev!V83-IT!V83-'Cust Supp'!V83-'QA Testing'!V83-Operations!V83-'Dev #2'!V83-'Prod Mgmt'!V83-Sales!V83-Mktg!V83-'G&amp;A'!V83</f>
        <v>0</v>
      </c>
      <c r="W84" s="283">
        <f>-Dev!W83-IT!W83-'Cust Supp'!W83-'QA Testing'!W83-Operations!W83-'Dev #2'!W83-'Prod Mgmt'!W83-Sales!W83-Mktg!W83-'G&amp;A'!W83</f>
        <v>0</v>
      </c>
      <c r="X84" s="283">
        <f>-Dev!X83-IT!X83-'Cust Supp'!X83-'QA Testing'!X83-Operations!X83-'Dev #2'!X83-'Prod Mgmt'!X83-Sales!X83-Mktg!X83-'G&amp;A'!X83</f>
        <v>0</v>
      </c>
      <c r="Y84" s="283">
        <f>-Dev!Y83-IT!Y83-'Cust Supp'!Y83-'QA Testing'!Y83-Operations!Y83-'Dev #2'!Y83-'Prod Mgmt'!Y83-Sales!Y83-Mktg!Y83-'G&amp;A'!Y83</f>
        <v>0</v>
      </c>
      <c r="Z84" s="283">
        <f>-Dev!Z83-IT!Z83-'Cust Supp'!Z83-'QA Testing'!Z83-Operations!Z83-'Dev #2'!Z83-'Prod Mgmt'!Z83-Sales!Z83-Mktg!Z83-'G&amp;A'!Z83</f>
        <v>0</v>
      </c>
      <c r="AA84" s="283">
        <f>-Dev!AA83-IT!AA83-'Cust Supp'!AA83-'QA Testing'!AA83-Operations!AA83-'Dev #2'!AA83-'Prod Mgmt'!AA83-Sales!AA83-Mktg!AA83-'G&amp;A'!AA83</f>
        <v>0</v>
      </c>
      <c r="AB84" s="283">
        <f>-Dev!AB83-IT!AB83-'Cust Supp'!AB83-'QA Testing'!AB83-Operations!AB83-'Dev #2'!AB83-'Prod Mgmt'!AB83-Sales!AB83-Mktg!AB83-'G&amp;A'!AB83</f>
        <v>0</v>
      </c>
      <c r="AC84" s="283">
        <f>-Dev!AC83-IT!AC83-'Cust Supp'!AC83-'QA Testing'!AC83-Operations!AC83-'Dev #2'!AC83-'Prod Mgmt'!AC83-Sales!AC83-Mktg!AC83-'G&amp;A'!AC83</f>
        <v>0</v>
      </c>
      <c r="AD84" s="283">
        <f>-Dev!AD83-IT!AD83-'Cust Supp'!AD83-'QA Testing'!AD83-Operations!AD83-'Dev #2'!AD83-'Prod Mgmt'!AD83-Sales!AD83-Mktg!AD83-'G&amp;A'!AD83</f>
        <v>0</v>
      </c>
      <c r="AE84" s="283">
        <f>-Dev!AE83-IT!AE83-'Cust Supp'!AE83-'QA Testing'!AE83-Operations!AE83-'Dev #2'!AE83-'Prod Mgmt'!AE83-Sales!AE83-Mktg!AE83-'G&amp;A'!AE83</f>
        <v>0</v>
      </c>
      <c r="AF84" s="75">
        <f>SUM(T84:AE84)</f>
        <v>0</v>
      </c>
      <c r="AG84" s="65" t="e">
        <f>+AF84/AF$87</f>
        <v>#DIV/0!</v>
      </c>
    </row>
    <row r="85" spans="1:35" s="62" customFormat="1">
      <c r="A85" s="76" t="s">
        <v>54</v>
      </c>
      <c r="C85" s="71"/>
      <c r="D85" s="71"/>
      <c r="F85" s="78">
        <f t="shared" ref="F85:R85" si="50">SUM(F69:F84)</f>
        <v>0</v>
      </c>
      <c r="G85" s="78">
        <f t="shared" si="50"/>
        <v>0</v>
      </c>
      <c r="H85" s="78">
        <f t="shared" si="50"/>
        <v>0</v>
      </c>
      <c r="I85" s="78">
        <f t="shared" si="50"/>
        <v>0</v>
      </c>
      <c r="J85" s="78">
        <f t="shared" si="50"/>
        <v>0</v>
      </c>
      <c r="K85" s="78">
        <f t="shared" si="50"/>
        <v>0</v>
      </c>
      <c r="L85" s="78">
        <f t="shared" si="50"/>
        <v>0</v>
      </c>
      <c r="M85" s="78">
        <f t="shared" si="50"/>
        <v>0</v>
      </c>
      <c r="N85" s="78">
        <f t="shared" si="50"/>
        <v>0</v>
      </c>
      <c r="O85" s="78">
        <f t="shared" si="50"/>
        <v>0</v>
      </c>
      <c r="P85" s="78">
        <f t="shared" si="50"/>
        <v>0</v>
      </c>
      <c r="Q85" s="77">
        <f t="shared" si="50"/>
        <v>0</v>
      </c>
      <c r="R85" s="84">
        <f t="shared" si="50"/>
        <v>0</v>
      </c>
      <c r="S85" s="80" t="e">
        <f>+R85/R$87</f>
        <v>#DIV/0!</v>
      </c>
      <c r="T85" s="78">
        <f t="shared" ref="T85:AF85" si="51">SUM(T69:T84)</f>
        <v>0</v>
      </c>
      <c r="U85" s="78">
        <f t="shared" si="51"/>
        <v>0</v>
      </c>
      <c r="V85" s="78">
        <f t="shared" si="51"/>
        <v>0</v>
      </c>
      <c r="W85" s="78">
        <f t="shared" si="51"/>
        <v>0</v>
      </c>
      <c r="X85" s="78">
        <f t="shared" si="51"/>
        <v>0</v>
      </c>
      <c r="Y85" s="78">
        <f t="shared" si="51"/>
        <v>0</v>
      </c>
      <c r="Z85" s="78">
        <f t="shared" si="51"/>
        <v>0</v>
      </c>
      <c r="AA85" s="78">
        <f t="shared" si="51"/>
        <v>0</v>
      </c>
      <c r="AB85" s="78">
        <f t="shared" si="51"/>
        <v>0</v>
      </c>
      <c r="AC85" s="78">
        <f t="shared" si="51"/>
        <v>0</v>
      </c>
      <c r="AD85" s="78">
        <f t="shared" si="51"/>
        <v>0</v>
      </c>
      <c r="AE85" s="77">
        <f t="shared" si="51"/>
        <v>0</v>
      </c>
      <c r="AF85" s="84">
        <f t="shared" si="51"/>
        <v>0</v>
      </c>
      <c r="AG85" s="80" t="e">
        <f>+AF85/AF$87</f>
        <v>#DIV/0!</v>
      </c>
    </row>
    <row r="86" spans="1:35" s="62" customFormat="1"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5" s="62" customFormat="1">
      <c r="A87" s="76" t="s">
        <v>55</v>
      </c>
      <c r="C87" s="66"/>
      <c r="D87" s="66"/>
      <c r="F87" s="287">
        <f>+F11+F28+F21+F85+F37+F57+F67</f>
        <v>0</v>
      </c>
      <c r="G87" s="287">
        <f t="shared" ref="G87:R87" si="52">+G11+G28+G21+G85+G37+G57+G67</f>
        <v>0</v>
      </c>
      <c r="H87" s="287">
        <f t="shared" si="52"/>
        <v>0</v>
      </c>
      <c r="I87" s="287">
        <f t="shared" si="52"/>
        <v>0</v>
      </c>
      <c r="J87" s="287">
        <f t="shared" si="52"/>
        <v>0</v>
      </c>
      <c r="K87" s="287">
        <f t="shared" si="52"/>
        <v>0</v>
      </c>
      <c r="L87" s="287">
        <f t="shared" si="52"/>
        <v>0</v>
      </c>
      <c r="M87" s="287">
        <f t="shared" si="52"/>
        <v>0</v>
      </c>
      <c r="N87" s="287">
        <f t="shared" si="52"/>
        <v>0</v>
      </c>
      <c r="O87" s="287">
        <f t="shared" si="52"/>
        <v>0</v>
      </c>
      <c r="P87" s="287">
        <f t="shared" si="52"/>
        <v>0</v>
      </c>
      <c r="Q87" s="287">
        <f t="shared" si="52"/>
        <v>0</v>
      </c>
      <c r="R87" s="287">
        <f t="shared" si="52"/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53">+U11+U28+U21+U85+U37+U57+U67</f>
        <v>0</v>
      </c>
      <c r="V87" s="287">
        <f t="shared" si="53"/>
        <v>0</v>
      </c>
      <c r="W87" s="287">
        <f t="shared" si="53"/>
        <v>0</v>
      </c>
      <c r="X87" s="287">
        <f t="shared" si="53"/>
        <v>0</v>
      </c>
      <c r="Y87" s="287">
        <f t="shared" si="53"/>
        <v>0</v>
      </c>
      <c r="Z87" s="287">
        <f t="shared" si="53"/>
        <v>0</v>
      </c>
      <c r="AA87" s="287">
        <f t="shared" si="53"/>
        <v>0</v>
      </c>
      <c r="AB87" s="287">
        <f t="shared" si="53"/>
        <v>0</v>
      </c>
      <c r="AC87" s="287">
        <f t="shared" si="53"/>
        <v>0</v>
      </c>
      <c r="AD87" s="287">
        <f t="shared" si="53"/>
        <v>0</v>
      </c>
      <c r="AE87" s="287">
        <f t="shared" si="53"/>
        <v>0</v>
      </c>
      <c r="AF87" s="287">
        <f t="shared" si="53"/>
        <v>0</v>
      </c>
      <c r="AG87" s="80" t="e">
        <f>+AF87/AF$87</f>
        <v>#DIV/0!</v>
      </c>
    </row>
    <row r="88" spans="1:35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5">
      <c r="A89" s="310" t="s">
        <v>123</v>
      </c>
      <c r="B89" s="311"/>
      <c r="C89" s="312"/>
      <c r="D89" s="312"/>
      <c r="E89" s="311"/>
      <c r="F89" s="313">
        <f>SUM(F69:F82)</f>
        <v>0</v>
      </c>
      <c r="G89" s="313">
        <f t="shared" ref="G89:Q89" si="54">SUM(G69:G82)</f>
        <v>0</v>
      </c>
      <c r="H89" s="313">
        <f t="shared" si="54"/>
        <v>0</v>
      </c>
      <c r="I89" s="313">
        <f t="shared" si="54"/>
        <v>0</v>
      </c>
      <c r="J89" s="313">
        <f t="shared" si="54"/>
        <v>0</v>
      </c>
      <c r="K89" s="313">
        <f t="shared" si="54"/>
        <v>0</v>
      </c>
      <c r="L89" s="313">
        <f t="shared" si="54"/>
        <v>0</v>
      </c>
      <c r="M89" s="313">
        <f t="shared" si="54"/>
        <v>0</v>
      </c>
      <c r="N89" s="313">
        <f t="shared" si="54"/>
        <v>0</v>
      </c>
      <c r="O89" s="313">
        <f t="shared" si="54"/>
        <v>0</v>
      </c>
      <c r="P89" s="313">
        <f t="shared" si="54"/>
        <v>0</v>
      </c>
      <c r="Q89" s="313">
        <f t="shared" si="54"/>
        <v>0</v>
      </c>
      <c r="R89" s="313">
        <f>SUM(F89:Q89)</f>
        <v>0</v>
      </c>
      <c r="T89" s="313">
        <f>SUM(T69:T82)</f>
        <v>0</v>
      </c>
      <c r="U89" s="313">
        <f t="shared" ref="U89:AE89" si="55">SUM(U69:U82)</f>
        <v>0</v>
      </c>
      <c r="V89" s="313">
        <f t="shared" si="55"/>
        <v>0</v>
      </c>
      <c r="W89" s="313">
        <f t="shared" si="55"/>
        <v>0</v>
      </c>
      <c r="X89" s="313">
        <f t="shared" si="55"/>
        <v>0</v>
      </c>
      <c r="Y89" s="313">
        <f t="shared" si="55"/>
        <v>0</v>
      </c>
      <c r="Z89" s="313">
        <f t="shared" si="55"/>
        <v>0</v>
      </c>
      <c r="AA89" s="313">
        <f t="shared" si="55"/>
        <v>0</v>
      </c>
      <c r="AB89" s="313">
        <f t="shared" si="55"/>
        <v>0</v>
      </c>
      <c r="AC89" s="313">
        <f t="shared" si="55"/>
        <v>0</v>
      </c>
      <c r="AD89" s="313">
        <f t="shared" si="55"/>
        <v>0</v>
      </c>
      <c r="AE89" s="313">
        <f t="shared" si="55"/>
        <v>0</v>
      </c>
      <c r="AF89" s="313">
        <f>SUM(T89:AE89)</f>
        <v>0</v>
      </c>
    </row>
    <row r="90" spans="1:35">
      <c r="A90" s="62"/>
      <c r="C90" s="154"/>
      <c r="D90" s="154"/>
    </row>
    <row r="91" spans="1:35">
      <c r="A91" s="62"/>
      <c r="C91" s="154"/>
      <c r="D91" s="154"/>
      <c r="G91" s="67"/>
      <c r="H91" s="62"/>
      <c r="I91" s="62"/>
      <c r="J91" s="62"/>
      <c r="U91" s="67"/>
      <c r="V91" s="62"/>
      <c r="W91" s="62"/>
      <c r="X91" s="62"/>
    </row>
    <row r="92" spans="1:35">
      <c r="A92" s="292" t="s">
        <v>113</v>
      </c>
      <c r="B92" s="293"/>
      <c r="C92" s="154"/>
      <c r="D92" s="154"/>
      <c r="G92" s="314"/>
      <c r="H92" s="67"/>
      <c r="I92" s="315"/>
      <c r="J92" s="62"/>
      <c r="U92" s="314"/>
      <c r="V92" s="67"/>
      <c r="W92" s="315"/>
      <c r="X92" s="62"/>
    </row>
    <row r="93" spans="1:35">
      <c r="A93" s="62"/>
      <c r="B93" s="154"/>
      <c r="C93" s="154"/>
      <c r="D93" s="154"/>
      <c r="G93" s="314"/>
      <c r="H93" s="67"/>
      <c r="I93" s="315"/>
      <c r="J93" s="62"/>
      <c r="U93" s="314"/>
      <c r="V93" s="67"/>
      <c r="W93" s="315"/>
      <c r="X93" s="62"/>
    </row>
    <row r="94" spans="1:35" s="62" customFormat="1">
      <c r="A94" s="76" t="s">
        <v>45</v>
      </c>
      <c r="B94" s="316"/>
      <c r="C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/>
      <c r="AG94" s="270"/>
    </row>
    <row r="95" spans="1:35" s="62" customFormat="1">
      <c r="A95" s="53"/>
      <c r="B95" s="316"/>
      <c r="C95" s="154"/>
      <c r="D95" s="317"/>
      <c r="E95" s="53"/>
      <c r="F95" s="101">
        <f t="shared" ref="F95:Q103" si="56">+$B95/12</f>
        <v>0</v>
      </c>
      <c r="G95" s="101">
        <f t="shared" si="56"/>
        <v>0</v>
      </c>
      <c r="H95" s="101">
        <f t="shared" si="56"/>
        <v>0</v>
      </c>
      <c r="I95" s="101">
        <f t="shared" si="56"/>
        <v>0</v>
      </c>
      <c r="J95" s="101">
        <f t="shared" si="56"/>
        <v>0</v>
      </c>
      <c r="K95" s="101">
        <f t="shared" si="56"/>
        <v>0</v>
      </c>
      <c r="L95" s="101">
        <f t="shared" si="56"/>
        <v>0</v>
      </c>
      <c r="M95" s="101">
        <f t="shared" si="56"/>
        <v>0</v>
      </c>
      <c r="N95" s="101">
        <f t="shared" si="56"/>
        <v>0</v>
      </c>
      <c r="O95" s="101">
        <f t="shared" si="56"/>
        <v>0</v>
      </c>
      <c r="P95" s="101">
        <f t="shared" si="56"/>
        <v>0</v>
      </c>
      <c r="Q95" s="101">
        <f t="shared" si="56"/>
        <v>0</v>
      </c>
      <c r="R95" s="67">
        <f t="shared" ref="R95:R103" si="57">SUM(F95:Q95)</f>
        <v>0</v>
      </c>
      <c r="S95" s="270"/>
      <c r="T95" s="101">
        <f t="shared" ref="T95:AE103" si="58">+$B95/12</f>
        <v>0</v>
      </c>
      <c r="U95" s="101">
        <f t="shared" si="58"/>
        <v>0</v>
      </c>
      <c r="V95" s="101">
        <f t="shared" si="58"/>
        <v>0</v>
      </c>
      <c r="W95" s="101">
        <f t="shared" si="58"/>
        <v>0</v>
      </c>
      <c r="X95" s="101">
        <f t="shared" si="58"/>
        <v>0</v>
      </c>
      <c r="Y95" s="101">
        <f t="shared" si="58"/>
        <v>0</v>
      </c>
      <c r="Z95" s="101">
        <f t="shared" si="58"/>
        <v>0</v>
      </c>
      <c r="AA95" s="101">
        <f t="shared" si="58"/>
        <v>0</v>
      </c>
      <c r="AB95" s="101">
        <f t="shared" si="58"/>
        <v>0</v>
      </c>
      <c r="AC95" s="101">
        <f t="shared" si="58"/>
        <v>0</v>
      </c>
      <c r="AD95" s="101">
        <f t="shared" si="58"/>
        <v>0</v>
      </c>
      <c r="AE95" s="101">
        <f t="shared" si="58"/>
        <v>0</v>
      </c>
      <c r="AF95" s="67">
        <f t="shared" ref="AF95:AF103" si="59">SUM(T95:AE95)</f>
        <v>0</v>
      </c>
      <c r="AG95" s="270"/>
      <c r="AH95" s="75"/>
      <c r="AI95" s="71"/>
    </row>
    <row r="96" spans="1:35" s="62" customFormat="1">
      <c r="A96" s="53"/>
      <c r="B96" s="316"/>
      <c r="C96" s="154"/>
      <c r="D96" s="154"/>
      <c r="E96" s="53"/>
      <c r="F96" s="101">
        <f t="shared" si="56"/>
        <v>0</v>
      </c>
      <c r="G96" s="101">
        <f t="shared" si="56"/>
        <v>0</v>
      </c>
      <c r="H96" s="101">
        <f t="shared" si="56"/>
        <v>0</v>
      </c>
      <c r="I96" s="101">
        <f t="shared" si="56"/>
        <v>0</v>
      </c>
      <c r="J96" s="101">
        <f t="shared" si="56"/>
        <v>0</v>
      </c>
      <c r="K96" s="101">
        <f t="shared" si="56"/>
        <v>0</v>
      </c>
      <c r="L96" s="101">
        <f t="shared" si="56"/>
        <v>0</v>
      </c>
      <c r="M96" s="101">
        <f t="shared" si="56"/>
        <v>0</v>
      </c>
      <c r="N96" s="101">
        <f t="shared" si="56"/>
        <v>0</v>
      </c>
      <c r="O96" s="101">
        <f t="shared" si="56"/>
        <v>0</v>
      </c>
      <c r="P96" s="101">
        <f t="shared" si="56"/>
        <v>0</v>
      </c>
      <c r="Q96" s="101">
        <f t="shared" si="56"/>
        <v>0</v>
      </c>
      <c r="R96" s="67">
        <f t="shared" si="57"/>
        <v>0</v>
      </c>
      <c r="S96" s="270"/>
      <c r="T96" s="101">
        <f t="shared" si="58"/>
        <v>0</v>
      </c>
      <c r="U96" s="101">
        <f t="shared" si="58"/>
        <v>0</v>
      </c>
      <c r="V96" s="101">
        <f t="shared" si="58"/>
        <v>0</v>
      </c>
      <c r="W96" s="101">
        <f t="shared" si="58"/>
        <v>0</v>
      </c>
      <c r="X96" s="101">
        <f t="shared" si="58"/>
        <v>0</v>
      </c>
      <c r="Y96" s="101">
        <f t="shared" si="58"/>
        <v>0</v>
      </c>
      <c r="Z96" s="101">
        <f t="shared" si="58"/>
        <v>0</v>
      </c>
      <c r="AA96" s="101">
        <f t="shared" si="58"/>
        <v>0</v>
      </c>
      <c r="AB96" s="101">
        <f t="shared" si="58"/>
        <v>0</v>
      </c>
      <c r="AC96" s="101">
        <f t="shared" si="58"/>
        <v>0</v>
      </c>
      <c r="AD96" s="101">
        <f t="shared" si="58"/>
        <v>0</v>
      </c>
      <c r="AE96" s="101">
        <f t="shared" si="58"/>
        <v>0</v>
      </c>
      <c r="AF96" s="67">
        <f t="shared" si="59"/>
        <v>0</v>
      </c>
      <c r="AG96" s="270"/>
    </row>
    <row r="97" spans="1:33" s="62" customFormat="1">
      <c r="A97" s="53"/>
      <c r="B97" s="316"/>
      <c r="C97" s="154"/>
      <c r="D97" s="154"/>
      <c r="E97" s="53"/>
      <c r="F97" s="101">
        <f t="shared" si="56"/>
        <v>0</v>
      </c>
      <c r="G97" s="101">
        <f t="shared" si="56"/>
        <v>0</v>
      </c>
      <c r="H97" s="101">
        <f t="shared" si="56"/>
        <v>0</v>
      </c>
      <c r="I97" s="101">
        <f t="shared" si="56"/>
        <v>0</v>
      </c>
      <c r="J97" s="101">
        <f t="shared" si="56"/>
        <v>0</v>
      </c>
      <c r="K97" s="101">
        <f t="shared" si="56"/>
        <v>0</v>
      </c>
      <c r="L97" s="101">
        <f t="shared" si="56"/>
        <v>0</v>
      </c>
      <c r="M97" s="101">
        <f t="shared" si="56"/>
        <v>0</v>
      </c>
      <c r="N97" s="101">
        <f t="shared" si="56"/>
        <v>0</v>
      </c>
      <c r="O97" s="101">
        <f t="shared" si="56"/>
        <v>0</v>
      </c>
      <c r="P97" s="101">
        <f t="shared" si="56"/>
        <v>0</v>
      </c>
      <c r="Q97" s="101">
        <f t="shared" si="56"/>
        <v>0</v>
      </c>
      <c r="R97" s="67">
        <f t="shared" si="57"/>
        <v>0</v>
      </c>
      <c r="S97" s="270"/>
      <c r="T97" s="101">
        <f t="shared" si="58"/>
        <v>0</v>
      </c>
      <c r="U97" s="101">
        <f t="shared" si="58"/>
        <v>0</v>
      </c>
      <c r="V97" s="101">
        <f t="shared" si="58"/>
        <v>0</v>
      </c>
      <c r="W97" s="101">
        <f t="shared" si="58"/>
        <v>0</v>
      </c>
      <c r="X97" s="101">
        <f t="shared" si="58"/>
        <v>0</v>
      </c>
      <c r="Y97" s="101">
        <f t="shared" si="58"/>
        <v>0</v>
      </c>
      <c r="Z97" s="101">
        <f t="shared" si="58"/>
        <v>0</v>
      </c>
      <c r="AA97" s="101">
        <f t="shared" si="58"/>
        <v>0</v>
      </c>
      <c r="AB97" s="101">
        <f t="shared" si="58"/>
        <v>0</v>
      </c>
      <c r="AC97" s="101">
        <f t="shared" si="58"/>
        <v>0</v>
      </c>
      <c r="AD97" s="101">
        <f t="shared" si="58"/>
        <v>0</v>
      </c>
      <c r="AE97" s="101">
        <f t="shared" si="58"/>
        <v>0</v>
      </c>
      <c r="AF97" s="67">
        <f t="shared" si="59"/>
        <v>0</v>
      </c>
      <c r="AG97" s="270"/>
    </row>
    <row r="98" spans="1:33" s="62" customFormat="1">
      <c r="A98" s="53"/>
      <c r="B98" s="316"/>
      <c r="C98" s="154"/>
      <c r="D98" s="154"/>
      <c r="E98" s="53"/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67">
        <f t="shared" si="57"/>
        <v>0</v>
      </c>
      <c r="S98" s="270"/>
      <c r="T98" s="101">
        <f t="shared" si="58"/>
        <v>0</v>
      </c>
      <c r="U98" s="101">
        <f t="shared" si="58"/>
        <v>0</v>
      </c>
      <c r="V98" s="101">
        <f t="shared" si="58"/>
        <v>0</v>
      </c>
      <c r="W98" s="101">
        <f t="shared" si="58"/>
        <v>0</v>
      </c>
      <c r="X98" s="101">
        <f t="shared" si="58"/>
        <v>0</v>
      </c>
      <c r="Y98" s="101">
        <f t="shared" si="58"/>
        <v>0</v>
      </c>
      <c r="Z98" s="101">
        <f t="shared" si="58"/>
        <v>0</v>
      </c>
      <c r="AA98" s="101">
        <f t="shared" si="58"/>
        <v>0</v>
      </c>
      <c r="AB98" s="101">
        <f t="shared" si="58"/>
        <v>0</v>
      </c>
      <c r="AC98" s="101">
        <f t="shared" si="58"/>
        <v>0</v>
      </c>
      <c r="AD98" s="101">
        <f t="shared" si="58"/>
        <v>0</v>
      </c>
      <c r="AE98" s="101">
        <f t="shared" si="58"/>
        <v>0</v>
      </c>
      <c r="AF98" s="67">
        <f t="shared" si="59"/>
        <v>0</v>
      </c>
      <c r="AG98" s="270"/>
    </row>
    <row r="99" spans="1:33" s="62" customFormat="1">
      <c r="A99" s="53"/>
      <c r="B99" s="316"/>
      <c r="C99" s="154"/>
      <c r="D99" s="154"/>
      <c r="E99" s="53"/>
      <c r="F99" s="101">
        <f t="shared" si="56"/>
        <v>0</v>
      </c>
      <c r="G99" s="101">
        <f t="shared" si="56"/>
        <v>0</v>
      </c>
      <c r="H99" s="101">
        <f t="shared" si="56"/>
        <v>0</v>
      </c>
      <c r="I99" s="101">
        <f t="shared" si="56"/>
        <v>0</v>
      </c>
      <c r="J99" s="101">
        <f t="shared" si="56"/>
        <v>0</v>
      </c>
      <c r="K99" s="101">
        <f t="shared" si="56"/>
        <v>0</v>
      </c>
      <c r="L99" s="101">
        <f t="shared" si="56"/>
        <v>0</v>
      </c>
      <c r="M99" s="101">
        <f t="shared" si="56"/>
        <v>0</v>
      </c>
      <c r="N99" s="101">
        <f t="shared" si="56"/>
        <v>0</v>
      </c>
      <c r="O99" s="101">
        <f t="shared" si="56"/>
        <v>0</v>
      </c>
      <c r="P99" s="101">
        <f t="shared" si="56"/>
        <v>0</v>
      </c>
      <c r="Q99" s="101">
        <f t="shared" si="56"/>
        <v>0</v>
      </c>
      <c r="R99" s="67">
        <f t="shared" si="57"/>
        <v>0</v>
      </c>
      <c r="S99" s="270"/>
      <c r="T99" s="101">
        <f t="shared" si="58"/>
        <v>0</v>
      </c>
      <c r="U99" s="101">
        <f t="shared" si="58"/>
        <v>0</v>
      </c>
      <c r="V99" s="101">
        <f t="shared" si="58"/>
        <v>0</v>
      </c>
      <c r="W99" s="101">
        <f t="shared" si="58"/>
        <v>0</v>
      </c>
      <c r="X99" s="101">
        <f t="shared" si="58"/>
        <v>0</v>
      </c>
      <c r="Y99" s="101">
        <f t="shared" si="58"/>
        <v>0</v>
      </c>
      <c r="Z99" s="101">
        <f t="shared" si="58"/>
        <v>0</v>
      </c>
      <c r="AA99" s="101">
        <f t="shared" si="58"/>
        <v>0</v>
      </c>
      <c r="AB99" s="101">
        <f t="shared" si="58"/>
        <v>0</v>
      </c>
      <c r="AC99" s="101">
        <f t="shared" si="58"/>
        <v>0</v>
      </c>
      <c r="AD99" s="101">
        <f t="shared" si="58"/>
        <v>0</v>
      </c>
      <c r="AE99" s="101">
        <f t="shared" si="58"/>
        <v>0</v>
      </c>
      <c r="AF99" s="67">
        <f t="shared" si="59"/>
        <v>0</v>
      </c>
      <c r="AG99" s="270"/>
    </row>
    <row r="100" spans="1:33" s="62" customFormat="1">
      <c r="A100" s="53"/>
      <c r="B100" s="316"/>
      <c r="C100" s="154"/>
      <c r="D100" s="154"/>
      <c r="E100" s="53"/>
      <c r="F100" s="101">
        <f t="shared" si="56"/>
        <v>0</v>
      </c>
      <c r="G100" s="101">
        <f t="shared" si="56"/>
        <v>0</v>
      </c>
      <c r="H100" s="101">
        <f t="shared" si="56"/>
        <v>0</v>
      </c>
      <c r="I100" s="101">
        <f t="shared" si="56"/>
        <v>0</v>
      </c>
      <c r="J100" s="101">
        <f t="shared" si="56"/>
        <v>0</v>
      </c>
      <c r="K100" s="101">
        <f t="shared" si="56"/>
        <v>0</v>
      </c>
      <c r="L100" s="101">
        <f t="shared" si="56"/>
        <v>0</v>
      </c>
      <c r="M100" s="101">
        <f t="shared" si="56"/>
        <v>0</v>
      </c>
      <c r="N100" s="101">
        <f t="shared" si="56"/>
        <v>0</v>
      </c>
      <c r="O100" s="101">
        <f t="shared" si="56"/>
        <v>0</v>
      </c>
      <c r="P100" s="101">
        <f t="shared" si="56"/>
        <v>0</v>
      </c>
      <c r="Q100" s="101">
        <f t="shared" si="56"/>
        <v>0</v>
      </c>
      <c r="R100" s="67">
        <f t="shared" si="57"/>
        <v>0</v>
      </c>
      <c r="S100" s="270"/>
      <c r="T100" s="101">
        <f t="shared" si="58"/>
        <v>0</v>
      </c>
      <c r="U100" s="101">
        <f t="shared" si="58"/>
        <v>0</v>
      </c>
      <c r="V100" s="101">
        <f t="shared" si="58"/>
        <v>0</v>
      </c>
      <c r="W100" s="101">
        <f t="shared" si="58"/>
        <v>0</v>
      </c>
      <c r="X100" s="101">
        <f t="shared" si="58"/>
        <v>0</v>
      </c>
      <c r="Y100" s="101">
        <f t="shared" si="58"/>
        <v>0</v>
      </c>
      <c r="Z100" s="101">
        <f t="shared" si="58"/>
        <v>0</v>
      </c>
      <c r="AA100" s="101">
        <f t="shared" si="58"/>
        <v>0</v>
      </c>
      <c r="AB100" s="101">
        <f t="shared" si="58"/>
        <v>0</v>
      </c>
      <c r="AC100" s="101">
        <f t="shared" si="58"/>
        <v>0</v>
      </c>
      <c r="AD100" s="101">
        <f t="shared" si="58"/>
        <v>0</v>
      </c>
      <c r="AE100" s="101">
        <f t="shared" si="58"/>
        <v>0</v>
      </c>
      <c r="AF100" s="67">
        <f t="shared" si="59"/>
        <v>0</v>
      </c>
      <c r="AG100" s="270"/>
    </row>
    <row r="101" spans="1:33" s="62" customFormat="1">
      <c r="A101" s="53"/>
      <c r="B101" s="316"/>
      <c r="C101" s="154"/>
      <c r="D101" s="154"/>
      <c r="E101" s="53"/>
      <c r="F101" s="101">
        <f t="shared" si="56"/>
        <v>0</v>
      </c>
      <c r="G101" s="101">
        <f t="shared" si="56"/>
        <v>0</v>
      </c>
      <c r="H101" s="101">
        <f t="shared" si="56"/>
        <v>0</v>
      </c>
      <c r="I101" s="101">
        <f t="shared" si="56"/>
        <v>0</v>
      </c>
      <c r="J101" s="101">
        <f t="shared" si="56"/>
        <v>0</v>
      </c>
      <c r="K101" s="101">
        <f t="shared" si="56"/>
        <v>0</v>
      </c>
      <c r="L101" s="101">
        <f t="shared" si="56"/>
        <v>0</v>
      </c>
      <c r="M101" s="101">
        <f t="shared" si="56"/>
        <v>0</v>
      </c>
      <c r="N101" s="101">
        <f t="shared" si="56"/>
        <v>0</v>
      </c>
      <c r="O101" s="101">
        <f t="shared" si="56"/>
        <v>0</v>
      </c>
      <c r="P101" s="101">
        <f t="shared" si="56"/>
        <v>0</v>
      </c>
      <c r="Q101" s="101">
        <f t="shared" si="56"/>
        <v>0</v>
      </c>
      <c r="R101" s="67">
        <f t="shared" si="57"/>
        <v>0</v>
      </c>
      <c r="S101" s="270"/>
      <c r="T101" s="101">
        <f t="shared" si="58"/>
        <v>0</v>
      </c>
      <c r="U101" s="101">
        <f t="shared" si="58"/>
        <v>0</v>
      </c>
      <c r="V101" s="101">
        <f t="shared" si="58"/>
        <v>0</v>
      </c>
      <c r="W101" s="101">
        <f t="shared" si="58"/>
        <v>0</v>
      </c>
      <c r="X101" s="101">
        <f t="shared" si="58"/>
        <v>0</v>
      </c>
      <c r="Y101" s="101">
        <f t="shared" si="58"/>
        <v>0</v>
      </c>
      <c r="Z101" s="101">
        <f t="shared" si="58"/>
        <v>0</v>
      </c>
      <c r="AA101" s="101">
        <f t="shared" si="58"/>
        <v>0</v>
      </c>
      <c r="AB101" s="101">
        <f t="shared" si="58"/>
        <v>0</v>
      </c>
      <c r="AC101" s="101">
        <f t="shared" si="58"/>
        <v>0</v>
      </c>
      <c r="AD101" s="101">
        <f t="shared" si="58"/>
        <v>0</v>
      </c>
      <c r="AE101" s="101">
        <f t="shared" si="58"/>
        <v>0</v>
      </c>
      <c r="AF101" s="67">
        <f t="shared" si="59"/>
        <v>0</v>
      </c>
      <c r="AG101" s="270"/>
    </row>
    <row r="102" spans="1:33" s="62" customFormat="1">
      <c r="A102" s="53"/>
      <c r="B102" s="316"/>
      <c r="C102" s="154"/>
      <c r="D102" s="154"/>
      <c r="E102" s="53"/>
      <c r="F102" s="101">
        <f t="shared" si="56"/>
        <v>0</v>
      </c>
      <c r="G102" s="101">
        <f t="shared" si="56"/>
        <v>0</v>
      </c>
      <c r="H102" s="101">
        <f t="shared" si="56"/>
        <v>0</v>
      </c>
      <c r="I102" s="101">
        <f t="shared" si="56"/>
        <v>0</v>
      </c>
      <c r="J102" s="101">
        <f t="shared" si="56"/>
        <v>0</v>
      </c>
      <c r="K102" s="101">
        <f t="shared" si="56"/>
        <v>0</v>
      </c>
      <c r="L102" s="101">
        <f t="shared" si="56"/>
        <v>0</v>
      </c>
      <c r="M102" s="101">
        <f t="shared" si="56"/>
        <v>0</v>
      </c>
      <c r="N102" s="101">
        <f t="shared" si="56"/>
        <v>0</v>
      </c>
      <c r="O102" s="101">
        <f t="shared" si="56"/>
        <v>0</v>
      </c>
      <c r="P102" s="101">
        <f t="shared" si="56"/>
        <v>0</v>
      </c>
      <c r="Q102" s="101">
        <f t="shared" si="56"/>
        <v>0</v>
      </c>
      <c r="R102" s="67">
        <f t="shared" si="57"/>
        <v>0</v>
      </c>
      <c r="S102" s="270"/>
      <c r="T102" s="101">
        <f t="shared" si="58"/>
        <v>0</v>
      </c>
      <c r="U102" s="101">
        <f t="shared" si="58"/>
        <v>0</v>
      </c>
      <c r="V102" s="101">
        <f t="shared" si="58"/>
        <v>0</v>
      </c>
      <c r="W102" s="101">
        <f t="shared" si="58"/>
        <v>0</v>
      </c>
      <c r="X102" s="101">
        <f t="shared" si="58"/>
        <v>0</v>
      </c>
      <c r="Y102" s="101">
        <f t="shared" si="58"/>
        <v>0</v>
      </c>
      <c r="Z102" s="101">
        <f t="shared" si="58"/>
        <v>0</v>
      </c>
      <c r="AA102" s="101">
        <f t="shared" si="58"/>
        <v>0</v>
      </c>
      <c r="AB102" s="101">
        <f t="shared" si="58"/>
        <v>0</v>
      </c>
      <c r="AC102" s="101">
        <f t="shared" si="58"/>
        <v>0</v>
      </c>
      <c r="AD102" s="101">
        <f t="shared" si="58"/>
        <v>0</v>
      </c>
      <c r="AE102" s="101">
        <f t="shared" si="58"/>
        <v>0</v>
      </c>
      <c r="AF102" s="67">
        <f t="shared" si="59"/>
        <v>0</v>
      </c>
      <c r="AG102" s="270"/>
    </row>
    <row r="103" spans="1:33" s="62" customFormat="1">
      <c r="A103" s="53"/>
      <c r="B103" s="316"/>
      <c r="C103" s="154"/>
      <c r="D103" s="154"/>
      <c r="E103" s="53"/>
      <c r="F103" s="101">
        <f t="shared" si="56"/>
        <v>0</v>
      </c>
      <c r="G103" s="101">
        <f t="shared" si="56"/>
        <v>0</v>
      </c>
      <c r="H103" s="101">
        <f t="shared" si="56"/>
        <v>0</v>
      </c>
      <c r="I103" s="101">
        <f t="shared" si="56"/>
        <v>0</v>
      </c>
      <c r="J103" s="101">
        <f t="shared" si="56"/>
        <v>0</v>
      </c>
      <c r="K103" s="101">
        <f t="shared" si="56"/>
        <v>0</v>
      </c>
      <c r="L103" s="101">
        <f t="shared" si="56"/>
        <v>0</v>
      </c>
      <c r="M103" s="101">
        <f t="shared" si="56"/>
        <v>0</v>
      </c>
      <c r="N103" s="101">
        <f t="shared" si="56"/>
        <v>0</v>
      </c>
      <c r="O103" s="101">
        <f t="shared" si="56"/>
        <v>0</v>
      </c>
      <c r="P103" s="101">
        <f t="shared" si="56"/>
        <v>0</v>
      </c>
      <c r="Q103" s="101">
        <f t="shared" si="56"/>
        <v>0</v>
      </c>
      <c r="R103" s="75">
        <f t="shared" si="57"/>
        <v>0</v>
      </c>
      <c r="S103" s="270"/>
      <c r="T103" s="101">
        <f t="shared" si="58"/>
        <v>0</v>
      </c>
      <c r="U103" s="101">
        <f t="shared" si="58"/>
        <v>0</v>
      </c>
      <c r="V103" s="101">
        <f t="shared" si="58"/>
        <v>0</v>
      </c>
      <c r="W103" s="101">
        <f t="shared" si="58"/>
        <v>0</v>
      </c>
      <c r="X103" s="101">
        <f t="shared" si="58"/>
        <v>0</v>
      </c>
      <c r="Y103" s="101">
        <f t="shared" si="58"/>
        <v>0</v>
      </c>
      <c r="Z103" s="101">
        <f t="shared" si="58"/>
        <v>0</v>
      </c>
      <c r="AA103" s="101">
        <f t="shared" si="58"/>
        <v>0</v>
      </c>
      <c r="AB103" s="101">
        <f t="shared" si="58"/>
        <v>0</v>
      </c>
      <c r="AC103" s="101">
        <f t="shared" si="58"/>
        <v>0</v>
      </c>
      <c r="AD103" s="101">
        <f t="shared" si="58"/>
        <v>0</v>
      </c>
      <c r="AE103" s="101">
        <f t="shared" si="58"/>
        <v>0</v>
      </c>
      <c r="AF103" s="75">
        <f t="shared" si="59"/>
        <v>0</v>
      </c>
      <c r="AG103" s="270"/>
    </row>
    <row r="104" spans="1:33" s="76" customFormat="1">
      <c r="A104" s="55" t="s">
        <v>116</v>
      </c>
      <c r="B104" s="318"/>
      <c r="C104" s="288">
        <f>SUM(C95:C103)</f>
        <v>0</v>
      </c>
      <c r="D104" s="288"/>
      <c r="E104" s="55"/>
      <c r="F104" s="331">
        <f t="shared" ref="F104:Q104" si="60">SUM(F94:F103)</f>
        <v>0</v>
      </c>
      <c r="G104" s="331">
        <f t="shared" si="60"/>
        <v>0</v>
      </c>
      <c r="H104" s="331">
        <f t="shared" si="60"/>
        <v>0</v>
      </c>
      <c r="I104" s="331">
        <f t="shared" si="60"/>
        <v>0</v>
      </c>
      <c r="J104" s="331">
        <f t="shared" si="60"/>
        <v>0</v>
      </c>
      <c r="K104" s="331">
        <f t="shared" si="60"/>
        <v>0</v>
      </c>
      <c r="L104" s="331">
        <f t="shared" si="60"/>
        <v>0</v>
      </c>
      <c r="M104" s="331">
        <f t="shared" si="60"/>
        <v>0</v>
      </c>
      <c r="N104" s="331">
        <f t="shared" si="60"/>
        <v>0</v>
      </c>
      <c r="O104" s="331">
        <f t="shared" si="60"/>
        <v>0</v>
      </c>
      <c r="P104" s="331">
        <f t="shared" si="60"/>
        <v>0</v>
      </c>
      <c r="Q104" s="331">
        <f t="shared" si="60"/>
        <v>0</v>
      </c>
      <c r="R104" s="331">
        <f>SUM(R95:R103)</f>
        <v>0</v>
      </c>
      <c r="S104" s="319"/>
      <c r="T104" s="331">
        <f t="shared" ref="T104:AE104" si="61">SUM(T94:T103)</f>
        <v>0</v>
      </c>
      <c r="U104" s="331">
        <f t="shared" si="61"/>
        <v>0</v>
      </c>
      <c r="V104" s="331">
        <f t="shared" si="61"/>
        <v>0</v>
      </c>
      <c r="W104" s="331">
        <f t="shared" si="61"/>
        <v>0</v>
      </c>
      <c r="X104" s="331">
        <f t="shared" si="61"/>
        <v>0</v>
      </c>
      <c r="Y104" s="331">
        <f t="shared" si="61"/>
        <v>0</v>
      </c>
      <c r="Z104" s="331">
        <f t="shared" si="61"/>
        <v>0</v>
      </c>
      <c r="AA104" s="331">
        <f t="shared" si="61"/>
        <v>0</v>
      </c>
      <c r="AB104" s="331">
        <f t="shared" si="61"/>
        <v>0</v>
      </c>
      <c r="AC104" s="331">
        <f t="shared" si="61"/>
        <v>0</v>
      </c>
      <c r="AD104" s="331">
        <f t="shared" si="61"/>
        <v>0</v>
      </c>
      <c r="AE104" s="331">
        <f t="shared" si="61"/>
        <v>0</v>
      </c>
      <c r="AF104" s="331">
        <f>SUM(AF95:AF103)</f>
        <v>0</v>
      </c>
      <c r="AG104" s="319"/>
    </row>
    <row r="105" spans="1:33" s="62" customFormat="1">
      <c r="A105" s="53"/>
      <c r="B105" s="316"/>
      <c r="C105" s="154"/>
      <c r="D105" s="154"/>
      <c r="E105" s="53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67"/>
      <c r="S105" s="270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67"/>
      <c r="AG105" s="270"/>
    </row>
    <row r="106" spans="1:33" s="62" customFormat="1">
      <c r="A106" s="76" t="s">
        <v>124</v>
      </c>
      <c r="B106" s="320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3"/>
      <c r="B107" s="320"/>
      <c r="C107" s="69"/>
      <c r="D107" s="69"/>
      <c r="E107" s="53"/>
      <c r="F107" s="101">
        <f>+$B107/12</f>
        <v>0</v>
      </c>
      <c r="G107" s="101">
        <f t="shared" ref="G107:Q107" si="62">+$B107/12</f>
        <v>0</v>
      </c>
      <c r="H107" s="101">
        <f t="shared" si="62"/>
        <v>0</v>
      </c>
      <c r="I107" s="101">
        <f t="shared" si="62"/>
        <v>0</v>
      </c>
      <c r="J107" s="101">
        <f t="shared" si="62"/>
        <v>0</v>
      </c>
      <c r="K107" s="101">
        <f t="shared" si="62"/>
        <v>0</v>
      </c>
      <c r="L107" s="101">
        <f t="shared" si="62"/>
        <v>0</v>
      </c>
      <c r="M107" s="101">
        <f t="shared" si="62"/>
        <v>0</v>
      </c>
      <c r="N107" s="101">
        <f t="shared" si="62"/>
        <v>0</v>
      </c>
      <c r="O107" s="101">
        <f t="shared" si="62"/>
        <v>0</v>
      </c>
      <c r="P107" s="101">
        <f t="shared" si="62"/>
        <v>0</v>
      </c>
      <c r="Q107" s="101">
        <f t="shared" si="62"/>
        <v>0</v>
      </c>
      <c r="R107" s="67">
        <f t="shared" ref="R107:R115" si="63">SUM(F107:Q107)</f>
        <v>0</v>
      </c>
      <c r="S107" s="270"/>
      <c r="T107" s="101">
        <f>+$B107/12</f>
        <v>0</v>
      </c>
      <c r="U107" s="101">
        <f t="shared" ref="U107:AE107" si="64">+$B107/12</f>
        <v>0</v>
      </c>
      <c r="V107" s="101">
        <f t="shared" si="64"/>
        <v>0</v>
      </c>
      <c r="W107" s="101">
        <f t="shared" si="64"/>
        <v>0</v>
      </c>
      <c r="X107" s="101">
        <f t="shared" si="64"/>
        <v>0</v>
      </c>
      <c r="Y107" s="101">
        <f t="shared" si="64"/>
        <v>0</v>
      </c>
      <c r="Z107" s="101">
        <f t="shared" si="64"/>
        <v>0</v>
      </c>
      <c r="AA107" s="101">
        <f t="shared" si="64"/>
        <v>0</v>
      </c>
      <c r="AB107" s="101">
        <f t="shared" si="64"/>
        <v>0</v>
      </c>
      <c r="AC107" s="101">
        <f t="shared" si="64"/>
        <v>0</v>
      </c>
      <c r="AD107" s="101">
        <f t="shared" si="64"/>
        <v>0</v>
      </c>
      <c r="AE107" s="101">
        <f t="shared" si="64"/>
        <v>0</v>
      </c>
      <c r="AF107" s="67">
        <f t="shared" ref="AF107:AF115" si="65">SUM(T107:AE107)</f>
        <v>0</v>
      </c>
      <c r="AG107" s="270"/>
    </row>
    <row r="108" spans="1:33" s="62" customFormat="1">
      <c r="A108" s="53"/>
      <c r="B108" s="320"/>
      <c r="C108" s="69"/>
      <c r="D108" s="69"/>
      <c r="E108" s="53"/>
      <c r="F108" s="101">
        <f t="shared" ref="F108:Q113" si="66">$C108</f>
        <v>0</v>
      </c>
      <c r="G108" s="101">
        <f t="shared" si="66"/>
        <v>0</v>
      </c>
      <c r="H108" s="101">
        <f t="shared" si="66"/>
        <v>0</v>
      </c>
      <c r="I108" s="101">
        <f t="shared" si="66"/>
        <v>0</v>
      </c>
      <c r="J108" s="101">
        <f t="shared" si="66"/>
        <v>0</v>
      </c>
      <c r="K108" s="101">
        <f t="shared" si="66"/>
        <v>0</v>
      </c>
      <c r="L108" s="101">
        <f t="shared" si="66"/>
        <v>0</v>
      </c>
      <c r="M108" s="101">
        <f t="shared" si="66"/>
        <v>0</v>
      </c>
      <c r="N108" s="101">
        <f t="shared" si="66"/>
        <v>0</v>
      </c>
      <c r="O108" s="101">
        <f t="shared" si="66"/>
        <v>0</v>
      </c>
      <c r="P108" s="101">
        <f t="shared" si="66"/>
        <v>0</v>
      </c>
      <c r="Q108" s="101">
        <f t="shared" si="66"/>
        <v>0</v>
      </c>
      <c r="R108" s="67">
        <f t="shared" si="63"/>
        <v>0</v>
      </c>
      <c r="S108" s="270"/>
      <c r="T108" s="101">
        <f t="shared" ref="T108:AE113" si="67">$C108</f>
        <v>0</v>
      </c>
      <c r="U108" s="101">
        <f t="shared" si="67"/>
        <v>0</v>
      </c>
      <c r="V108" s="101">
        <f t="shared" si="67"/>
        <v>0</v>
      </c>
      <c r="W108" s="101">
        <f t="shared" si="67"/>
        <v>0</v>
      </c>
      <c r="X108" s="101">
        <f t="shared" si="67"/>
        <v>0</v>
      </c>
      <c r="Y108" s="101">
        <f t="shared" si="67"/>
        <v>0</v>
      </c>
      <c r="Z108" s="101">
        <f t="shared" si="67"/>
        <v>0</v>
      </c>
      <c r="AA108" s="101">
        <f t="shared" si="67"/>
        <v>0</v>
      </c>
      <c r="AB108" s="101">
        <f t="shared" si="67"/>
        <v>0</v>
      </c>
      <c r="AC108" s="101">
        <f t="shared" si="67"/>
        <v>0</v>
      </c>
      <c r="AD108" s="101">
        <f t="shared" si="67"/>
        <v>0</v>
      </c>
      <c r="AE108" s="101">
        <f t="shared" si="67"/>
        <v>0</v>
      </c>
      <c r="AF108" s="67">
        <f t="shared" si="65"/>
        <v>0</v>
      </c>
      <c r="AG108" s="270"/>
    </row>
    <row r="109" spans="1:33" s="62" customFormat="1">
      <c r="A109" s="53"/>
      <c r="B109" s="320"/>
      <c r="C109" s="69"/>
      <c r="D109" s="69"/>
      <c r="E109" s="53"/>
      <c r="F109" s="101">
        <f t="shared" si="66"/>
        <v>0</v>
      </c>
      <c r="G109" s="101">
        <f t="shared" si="66"/>
        <v>0</v>
      </c>
      <c r="H109" s="101">
        <f t="shared" si="66"/>
        <v>0</v>
      </c>
      <c r="I109" s="101">
        <f t="shared" si="66"/>
        <v>0</v>
      </c>
      <c r="J109" s="101">
        <f t="shared" si="66"/>
        <v>0</v>
      </c>
      <c r="K109" s="101">
        <f t="shared" si="66"/>
        <v>0</v>
      </c>
      <c r="L109" s="101">
        <f t="shared" si="66"/>
        <v>0</v>
      </c>
      <c r="M109" s="101">
        <f t="shared" si="66"/>
        <v>0</v>
      </c>
      <c r="N109" s="101">
        <f t="shared" si="66"/>
        <v>0</v>
      </c>
      <c r="O109" s="101">
        <f t="shared" si="66"/>
        <v>0</v>
      </c>
      <c r="P109" s="101">
        <f t="shared" si="66"/>
        <v>0</v>
      </c>
      <c r="Q109" s="101">
        <f t="shared" si="66"/>
        <v>0</v>
      </c>
      <c r="R109" s="67">
        <f t="shared" si="63"/>
        <v>0</v>
      </c>
      <c r="S109" s="270"/>
      <c r="T109" s="101">
        <f t="shared" si="67"/>
        <v>0</v>
      </c>
      <c r="U109" s="101">
        <f t="shared" si="67"/>
        <v>0</v>
      </c>
      <c r="V109" s="101">
        <f t="shared" si="67"/>
        <v>0</v>
      </c>
      <c r="W109" s="101">
        <f t="shared" si="67"/>
        <v>0</v>
      </c>
      <c r="X109" s="101">
        <f t="shared" si="67"/>
        <v>0</v>
      </c>
      <c r="Y109" s="101">
        <f t="shared" si="67"/>
        <v>0</v>
      </c>
      <c r="Z109" s="101">
        <f t="shared" si="67"/>
        <v>0</v>
      </c>
      <c r="AA109" s="101">
        <f t="shared" si="67"/>
        <v>0</v>
      </c>
      <c r="AB109" s="101">
        <f t="shared" si="67"/>
        <v>0</v>
      </c>
      <c r="AC109" s="101">
        <f t="shared" si="67"/>
        <v>0</v>
      </c>
      <c r="AD109" s="101">
        <f t="shared" si="67"/>
        <v>0</v>
      </c>
      <c r="AE109" s="101">
        <f t="shared" si="67"/>
        <v>0</v>
      </c>
      <c r="AF109" s="67">
        <f t="shared" si="65"/>
        <v>0</v>
      </c>
      <c r="AG109" s="270"/>
    </row>
    <row r="110" spans="1:33" s="62" customFormat="1">
      <c r="A110" s="53"/>
      <c r="B110" s="320"/>
      <c r="C110" s="69"/>
      <c r="D110" s="69"/>
      <c r="E110" s="53"/>
      <c r="F110" s="101">
        <f t="shared" si="66"/>
        <v>0</v>
      </c>
      <c r="G110" s="101">
        <f t="shared" si="66"/>
        <v>0</v>
      </c>
      <c r="H110" s="101">
        <f t="shared" si="66"/>
        <v>0</v>
      </c>
      <c r="I110" s="101">
        <f t="shared" si="66"/>
        <v>0</v>
      </c>
      <c r="J110" s="101">
        <f t="shared" si="66"/>
        <v>0</v>
      </c>
      <c r="K110" s="101">
        <f t="shared" si="66"/>
        <v>0</v>
      </c>
      <c r="L110" s="101">
        <f t="shared" si="66"/>
        <v>0</v>
      </c>
      <c r="M110" s="101">
        <f t="shared" si="66"/>
        <v>0</v>
      </c>
      <c r="N110" s="101">
        <f t="shared" si="66"/>
        <v>0</v>
      </c>
      <c r="O110" s="101">
        <f t="shared" si="66"/>
        <v>0</v>
      </c>
      <c r="P110" s="101">
        <f t="shared" si="66"/>
        <v>0</v>
      </c>
      <c r="Q110" s="101">
        <f t="shared" si="66"/>
        <v>0</v>
      </c>
      <c r="R110" s="67">
        <f t="shared" si="63"/>
        <v>0</v>
      </c>
      <c r="S110" s="270"/>
      <c r="T110" s="101">
        <f t="shared" si="67"/>
        <v>0</v>
      </c>
      <c r="U110" s="101">
        <f t="shared" si="67"/>
        <v>0</v>
      </c>
      <c r="V110" s="101">
        <f t="shared" si="67"/>
        <v>0</v>
      </c>
      <c r="W110" s="101">
        <f t="shared" si="67"/>
        <v>0</v>
      </c>
      <c r="X110" s="101">
        <f t="shared" si="67"/>
        <v>0</v>
      </c>
      <c r="Y110" s="101">
        <f t="shared" si="67"/>
        <v>0</v>
      </c>
      <c r="Z110" s="101">
        <f t="shared" si="67"/>
        <v>0</v>
      </c>
      <c r="AA110" s="101">
        <f t="shared" si="67"/>
        <v>0</v>
      </c>
      <c r="AB110" s="101">
        <f t="shared" si="67"/>
        <v>0</v>
      </c>
      <c r="AC110" s="101">
        <f t="shared" si="67"/>
        <v>0</v>
      </c>
      <c r="AD110" s="101">
        <f t="shared" si="67"/>
        <v>0</v>
      </c>
      <c r="AE110" s="101">
        <f t="shared" si="67"/>
        <v>0</v>
      </c>
      <c r="AF110" s="67">
        <f t="shared" si="65"/>
        <v>0</v>
      </c>
      <c r="AG110" s="270"/>
    </row>
    <row r="111" spans="1:33" s="62" customFormat="1">
      <c r="A111" s="53"/>
      <c r="B111" s="320"/>
      <c r="C111" s="69"/>
      <c r="D111" s="69"/>
      <c r="E111" s="53"/>
      <c r="F111" s="101">
        <f t="shared" si="66"/>
        <v>0</v>
      </c>
      <c r="G111" s="101">
        <f t="shared" si="66"/>
        <v>0</v>
      </c>
      <c r="H111" s="101">
        <f t="shared" si="66"/>
        <v>0</v>
      </c>
      <c r="I111" s="101">
        <f t="shared" si="66"/>
        <v>0</v>
      </c>
      <c r="J111" s="101">
        <f t="shared" si="66"/>
        <v>0</v>
      </c>
      <c r="K111" s="101">
        <f t="shared" si="66"/>
        <v>0</v>
      </c>
      <c r="L111" s="101">
        <f t="shared" si="66"/>
        <v>0</v>
      </c>
      <c r="M111" s="101">
        <f t="shared" si="66"/>
        <v>0</v>
      </c>
      <c r="N111" s="101">
        <f t="shared" si="66"/>
        <v>0</v>
      </c>
      <c r="O111" s="101">
        <f t="shared" si="66"/>
        <v>0</v>
      </c>
      <c r="P111" s="101">
        <f t="shared" si="66"/>
        <v>0</v>
      </c>
      <c r="Q111" s="101">
        <f t="shared" si="66"/>
        <v>0</v>
      </c>
      <c r="R111" s="67">
        <f t="shared" si="63"/>
        <v>0</v>
      </c>
      <c r="S111" s="270"/>
      <c r="T111" s="101">
        <f t="shared" si="67"/>
        <v>0</v>
      </c>
      <c r="U111" s="101">
        <f t="shared" si="67"/>
        <v>0</v>
      </c>
      <c r="V111" s="101">
        <f t="shared" si="67"/>
        <v>0</v>
      </c>
      <c r="W111" s="101">
        <f t="shared" si="67"/>
        <v>0</v>
      </c>
      <c r="X111" s="101">
        <f t="shared" si="67"/>
        <v>0</v>
      </c>
      <c r="Y111" s="101">
        <f t="shared" si="67"/>
        <v>0</v>
      </c>
      <c r="Z111" s="101">
        <f t="shared" si="67"/>
        <v>0</v>
      </c>
      <c r="AA111" s="101">
        <f t="shared" si="67"/>
        <v>0</v>
      </c>
      <c r="AB111" s="101">
        <f t="shared" si="67"/>
        <v>0</v>
      </c>
      <c r="AC111" s="101">
        <f t="shared" si="67"/>
        <v>0</v>
      </c>
      <c r="AD111" s="101">
        <f t="shared" si="67"/>
        <v>0</v>
      </c>
      <c r="AE111" s="101">
        <f t="shared" si="67"/>
        <v>0</v>
      </c>
      <c r="AF111" s="67">
        <f t="shared" si="65"/>
        <v>0</v>
      </c>
      <c r="AG111" s="270"/>
    </row>
    <row r="112" spans="1:33" s="62" customFormat="1">
      <c r="A112" s="53"/>
      <c r="B112" s="320"/>
      <c r="C112" s="69"/>
      <c r="D112" s="69"/>
      <c r="E112" s="53"/>
      <c r="F112" s="101">
        <f t="shared" si="66"/>
        <v>0</v>
      </c>
      <c r="G112" s="101">
        <f t="shared" si="66"/>
        <v>0</v>
      </c>
      <c r="H112" s="101">
        <f t="shared" si="66"/>
        <v>0</v>
      </c>
      <c r="I112" s="101">
        <f t="shared" si="66"/>
        <v>0</v>
      </c>
      <c r="J112" s="101">
        <f t="shared" si="66"/>
        <v>0</v>
      </c>
      <c r="K112" s="101">
        <f t="shared" si="66"/>
        <v>0</v>
      </c>
      <c r="L112" s="101">
        <f t="shared" si="66"/>
        <v>0</v>
      </c>
      <c r="M112" s="101">
        <f t="shared" si="66"/>
        <v>0</v>
      </c>
      <c r="N112" s="101">
        <f t="shared" si="66"/>
        <v>0</v>
      </c>
      <c r="O112" s="101">
        <f t="shared" si="66"/>
        <v>0</v>
      </c>
      <c r="P112" s="101">
        <f t="shared" si="66"/>
        <v>0</v>
      </c>
      <c r="Q112" s="101">
        <f t="shared" si="66"/>
        <v>0</v>
      </c>
      <c r="R112" s="67">
        <f t="shared" si="63"/>
        <v>0</v>
      </c>
      <c r="S112" s="270"/>
      <c r="T112" s="101">
        <f t="shared" si="67"/>
        <v>0</v>
      </c>
      <c r="U112" s="101">
        <f t="shared" si="67"/>
        <v>0</v>
      </c>
      <c r="V112" s="101">
        <f t="shared" si="67"/>
        <v>0</v>
      </c>
      <c r="W112" s="101">
        <f t="shared" si="67"/>
        <v>0</v>
      </c>
      <c r="X112" s="101">
        <f t="shared" si="67"/>
        <v>0</v>
      </c>
      <c r="Y112" s="101">
        <f t="shared" si="67"/>
        <v>0</v>
      </c>
      <c r="Z112" s="101">
        <f t="shared" si="67"/>
        <v>0</v>
      </c>
      <c r="AA112" s="101">
        <f t="shared" si="67"/>
        <v>0</v>
      </c>
      <c r="AB112" s="101">
        <f t="shared" si="67"/>
        <v>0</v>
      </c>
      <c r="AC112" s="101">
        <f t="shared" si="67"/>
        <v>0</v>
      </c>
      <c r="AD112" s="101">
        <f t="shared" si="67"/>
        <v>0</v>
      </c>
      <c r="AE112" s="101">
        <f t="shared" si="67"/>
        <v>0</v>
      </c>
      <c r="AF112" s="67">
        <f t="shared" si="65"/>
        <v>0</v>
      </c>
      <c r="AG112" s="270"/>
    </row>
    <row r="113" spans="1:35" s="62" customFormat="1">
      <c r="A113" s="53"/>
      <c r="B113" s="320"/>
      <c r="C113" s="69"/>
      <c r="D113" s="69"/>
      <c r="E113" s="53"/>
      <c r="F113" s="101">
        <f t="shared" si="66"/>
        <v>0</v>
      </c>
      <c r="G113" s="101">
        <f t="shared" si="66"/>
        <v>0</v>
      </c>
      <c r="H113" s="101">
        <f t="shared" si="66"/>
        <v>0</v>
      </c>
      <c r="I113" s="101">
        <f t="shared" si="66"/>
        <v>0</v>
      </c>
      <c r="J113" s="101">
        <f t="shared" si="66"/>
        <v>0</v>
      </c>
      <c r="K113" s="101">
        <f t="shared" si="66"/>
        <v>0</v>
      </c>
      <c r="L113" s="101">
        <f t="shared" si="66"/>
        <v>0</v>
      </c>
      <c r="M113" s="101">
        <f t="shared" si="66"/>
        <v>0</v>
      </c>
      <c r="N113" s="101">
        <f t="shared" si="66"/>
        <v>0</v>
      </c>
      <c r="O113" s="101">
        <f t="shared" si="66"/>
        <v>0</v>
      </c>
      <c r="P113" s="101">
        <f t="shared" si="66"/>
        <v>0</v>
      </c>
      <c r="Q113" s="101">
        <f t="shared" si="66"/>
        <v>0</v>
      </c>
      <c r="R113" s="67">
        <f t="shared" si="63"/>
        <v>0</v>
      </c>
      <c r="S113" s="270"/>
      <c r="T113" s="101">
        <f t="shared" si="67"/>
        <v>0</v>
      </c>
      <c r="U113" s="101">
        <f t="shared" si="67"/>
        <v>0</v>
      </c>
      <c r="V113" s="101">
        <f t="shared" si="67"/>
        <v>0</v>
      </c>
      <c r="W113" s="101">
        <f t="shared" si="67"/>
        <v>0</v>
      </c>
      <c r="X113" s="101">
        <f t="shared" si="67"/>
        <v>0</v>
      </c>
      <c r="Y113" s="101">
        <f t="shared" si="67"/>
        <v>0</v>
      </c>
      <c r="Z113" s="101">
        <f t="shared" si="67"/>
        <v>0</v>
      </c>
      <c r="AA113" s="101">
        <f t="shared" si="67"/>
        <v>0</v>
      </c>
      <c r="AB113" s="101">
        <f t="shared" si="67"/>
        <v>0</v>
      </c>
      <c r="AC113" s="101">
        <f t="shared" si="67"/>
        <v>0</v>
      </c>
      <c r="AD113" s="101">
        <f t="shared" si="67"/>
        <v>0</v>
      </c>
      <c r="AE113" s="101">
        <f t="shared" si="67"/>
        <v>0</v>
      </c>
      <c r="AF113" s="67">
        <f t="shared" si="65"/>
        <v>0</v>
      </c>
      <c r="AG113" s="270"/>
    </row>
    <row r="114" spans="1:35" s="62" customFormat="1">
      <c r="A114" s="53"/>
      <c r="B114" s="320"/>
      <c r="C114" s="69"/>
      <c r="D114" s="69"/>
      <c r="E114" s="53"/>
      <c r="F114" s="101">
        <f>+$B114</f>
        <v>0</v>
      </c>
      <c r="G114" s="101">
        <f t="shared" ref="G114:Q114" si="68">+$B114</f>
        <v>0</v>
      </c>
      <c r="H114" s="101">
        <f t="shared" si="68"/>
        <v>0</v>
      </c>
      <c r="I114" s="101">
        <f t="shared" si="68"/>
        <v>0</v>
      </c>
      <c r="J114" s="101">
        <f t="shared" si="68"/>
        <v>0</v>
      </c>
      <c r="K114" s="101">
        <f t="shared" si="68"/>
        <v>0</v>
      </c>
      <c r="L114" s="101">
        <f t="shared" si="68"/>
        <v>0</v>
      </c>
      <c r="M114" s="101">
        <f t="shared" si="68"/>
        <v>0</v>
      </c>
      <c r="N114" s="101">
        <f t="shared" si="68"/>
        <v>0</v>
      </c>
      <c r="O114" s="101">
        <f t="shared" si="68"/>
        <v>0</v>
      </c>
      <c r="P114" s="101">
        <f t="shared" si="68"/>
        <v>0</v>
      </c>
      <c r="Q114" s="101">
        <f t="shared" si="68"/>
        <v>0</v>
      </c>
      <c r="R114" s="67">
        <f t="shared" si="63"/>
        <v>0</v>
      </c>
      <c r="S114" s="270"/>
      <c r="T114" s="101">
        <f>+$B114</f>
        <v>0</v>
      </c>
      <c r="U114" s="101">
        <f t="shared" ref="U114:AE114" si="69">+$B114</f>
        <v>0</v>
      </c>
      <c r="V114" s="101">
        <f t="shared" si="69"/>
        <v>0</v>
      </c>
      <c r="W114" s="101">
        <f t="shared" si="69"/>
        <v>0</v>
      </c>
      <c r="X114" s="101">
        <f t="shared" si="69"/>
        <v>0</v>
      </c>
      <c r="Y114" s="101">
        <f t="shared" si="69"/>
        <v>0</v>
      </c>
      <c r="Z114" s="101">
        <f t="shared" si="69"/>
        <v>0</v>
      </c>
      <c r="AA114" s="101">
        <f t="shared" si="69"/>
        <v>0</v>
      </c>
      <c r="AB114" s="101">
        <f t="shared" si="69"/>
        <v>0</v>
      </c>
      <c r="AC114" s="101">
        <f t="shared" si="69"/>
        <v>0</v>
      </c>
      <c r="AD114" s="101">
        <f t="shared" si="69"/>
        <v>0</v>
      </c>
      <c r="AE114" s="101">
        <f t="shared" si="69"/>
        <v>0</v>
      </c>
      <c r="AF114" s="67">
        <f t="shared" si="65"/>
        <v>0</v>
      </c>
      <c r="AG114" s="270"/>
    </row>
    <row r="115" spans="1:35" s="62" customFormat="1">
      <c r="A115" s="53"/>
      <c r="B115" s="320"/>
      <c r="C115" s="154"/>
      <c r="D115" s="154"/>
      <c r="E115" s="53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299">
        <f t="shared" si="63"/>
        <v>0</v>
      </c>
      <c r="S115" s="270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299">
        <f t="shared" si="65"/>
        <v>0</v>
      </c>
      <c r="AG115" s="270"/>
    </row>
    <row r="116" spans="1:35" s="76" customFormat="1">
      <c r="A116" s="55" t="s">
        <v>116</v>
      </c>
      <c r="B116" s="321"/>
      <c r="C116" s="288">
        <f>SUM(C107:C115)</f>
        <v>0</v>
      </c>
      <c r="D116" s="288">
        <f>SUM(D107:D115)</f>
        <v>0</v>
      </c>
      <c r="E116" s="55"/>
      <c r="F116" s="103">
        <f t="shared" ref="F116:R116" si="70">SUM(F107:F115)</f>
        <v>0</v>
      </c>
      <c r="G116" s="103">
        <f t="shared" si="70"/>
        <v>0</v>
      </c>
      <c r="H116" s="103">
        <f t="shared" si="70"/>
        <v>0</v>
      </c>
      <c r="I116" s="103">
        <f t="shared" si="70"/>
        <v>0</v>
      </c>
      <c r="J116" s="103">
        <f t="shared" si="70"/>
        <v>0</v>
      </c>
      <c r="K116" s="103">
        <f t="shared" si="70"/>
        <v>0</v>
      </c>
      <c r="L116" s="103">
        <f t="shared" si="70"/>
        <v>0</v>
      </c>
      <c r="M116" s="103">
        <f t="shared" si="70"/>
        <v>0</v>
      </c>
      <c r="N116" s="103">
        <f t="shared" si="70"/>
        <v>0</v>
      </c>
      <c r="O116" s="103">
        <f t="shared" si="70"/>
        <v>0</v>
      </c>
      <c r="P116" s="103">
        <f t="shared" si="70"/>
        <v>0</v>
      </c>
      <c r="Q116" s="103">
        <f t="shared" si="70"/>
        <v>0</v>
      </c>
      <c r="R116" s="103">
        <f t="shared" si="70"/>
        <v>0</v>
      </c>
      <c r="S116" s="319"/>
      <c r="T116" s="103">
        <f t="shared" ref="T116:AF116" si="71">SUM(T107:T115)</f>
        <v>0</v>
      </c>
      <c r="U116" s="103">
        <f t="shared" si="71"/>
        <v>0</v>
      </c>
      <c r="V116" s="103">
        <f t="shared" si="71"/>
        <v>0</v>
      </c>
      <c r="W116" s="103">
        <f t="shared" si="71"/>
        <v>0</v>
      </c>
      <c r="X116" s="103">
        <f t="shared" si="71"/>
        <v>0</v>
      </c>
      <c r="Y116" s="103">
        <f t="shared" si="71"/>
        <v>0</v>
      </c>
      <c r="Z116" s="103">
        <f t="shared" si="71"/>
        <v>0</v>
      </c>
      <c r="AA116" s="103">
        <f t="shared" si="71"/>
        <v>0</v>
      </c>
      <c r="AB116" s="103">
        <f t="shared" si="71"/>
        <v>0</v>
      </c>
      <c r="AC116" s="103">
        <f t="shared" si="71"/>
        <v>0</v>
      </c>
      <c r="AD116" s="103">
        <f t="shared" si="71"/>
        <v>0</v>
      </c>
      <c r="AE116" s="103">
        <f t="shared" si="71"/>
        <v>0</v>
      </c>
      <c r="AF116" s="103">
        <f t="shared" si="71"/>
        <v>0</v>
      </c>
      <c r="AG116" s="319"/>
    </row>
    <row r="117" spans="1:35" s="62" customFormat="1">
      <c r="A117" s="53"/>
      <c r="B117" s="320"/>
      <c r="C117" s="154"/>
      <c r="D117" s="154"/>
      <c r="E117" s="53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270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270"/>
    </row>
    <row r="118" spans="1:35" s="62" customFormat="1">
      <c r="A118" s="76" t="s">
        <v>125</v>
      </c>
      <c r="B118" s="320"/>
      <c r="C118" s="69"/>
      <c r="D118" s="154"/>
      <c r="E118" s="53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67"/>
      <c r="S118" s="270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67"/>
      <c r="AG118" s="270"/>
    </row>
    <row r="119" spans="1:35" s="62" customFormat="1">
      <c r="A119" s="53"/>
      <c r="B119" s="320"/>
      <c r="C119" s="69"/>
      <c r="D119" s="154"/>
      <c r="E119" s="53"/>
      <c r="F119" s="101">
        <f>$C119</f>
        <v>0</v>
      </c>
      <c r="G119" s="101">
        <f>$C119</f>
        <v>0</v>
      </c>
      <c r="H119" s="101">
        <f t="shared" ref="H119:P119" si="72">$C119</f>
        <v>0</v>
      </c>
      <c r="I119" s="101">
        <f t="shared" si="72"/>
        <v>0</v>
      </c>
      <c r="J119" s="101">
        <f t="shared" si="72"/>
        <v>0</v>
      </c>
      <c r="K119" s="101">
        <f t="shared" si="72"/>
        <v>0</v>
      </c>
      <c r="L119" s="101">
        <f t="shared" si="72"/>
        <v>0</v>
      </c>
      <c r="M119" s="101">
        <f t="shared" si="72"/>
        <v>0</v>
      </c>
      <c r="N119" s="101">
        <f t="shared" si="72"/>
        <v>0</v>
      </c>
      <c r="O119" s="101">
        <f t="shared" si="72"/>
        <v>0</v>
      </c>
      <c r="P119" s="101">
        <f t="shared" si="72"/>
        <v>0</v>
      </c>
      <c r="Q119" s="101">
        <f t="shared" ref="Q119" si="73">+P119</f>
        <v>0</v>
      </c>
      <c r="R119" s="67">
        <f t="shared" ref="R119:R127" si="74">SUM(F119:Q119)</f>
        <v>0</v>
      </c>
      <c r="S119" s="270"/>
      <c r="T119" s="101">
        <f>$C119</f>
        <v>0</v>
      </c>
      <c r="U119" s="101">
        <f>$C119</f>
        <v>0</v>
      </c>
      <c r="V119" s="101">
        <f t="shared" ref="V119:AD119" si="75">$C119</f>
        <v>0</v>
      </c>
      <c r="W119" s="101">
        <f t="shared" si="75"/>
        <v>0</v>
      </c>
      <c r="X119" s="101">
        <f t="shared" si="75"/>
        <v>0</v>
      </c>
      <c r="Y119" s="101">
        <f t="shared" si="75"/>
        <v>0</v>
      </c>
      <c r="Z119" s="101">
        <f t="shared" si="75"/>
        <v>0</v>
      </c>
      <c r="AA119" s="101">
        <f t="shared" si="75"/>
        <v>0</v>
      </c>
      <c r="AB119" s="101">
        <f t="shared" si="75"/>
        <v>0</v>
      </c>
      <c r="AC119" s="101">
        <f t="shared" si="75"/>
        <v>0</v>
      </c>
      <c r="AD119" s="101">
        <f t="shared" si="75"/>
        <v>0</v>
      </c>
      <c r="AE119" s="101">
        <f t="shared" ref="AE119" si="76">+AD119</f>
        <v>0</v>
      </c>
      <c r="AF119" s="67">
        <f t="shared" ref="AF119:AF127" si="77">SUM(T119:AE119)</f>
        <v>0</v>
      </c>
      <c r="AG119" s="270"/>
      <c r="AH119" s="75">
        <v>15000</v>
      </c>
      <c r="AI119" s="71">
        <f>+R119-AH119</f>
        <v>-15000</v>
      </c>
    </row>
    <row r="120" spans="1:35" s="62" customFormat="1">
      <c r="A120" s="53"/>
      <c r="B120" s="320"/>
      <c r="C120" s="69"/>
      <c r="D120" s="154"/>
      <c r="E120" s="53"/>
      <c r="F120" s="101">
        <f>+$C120</f>
        <v>0</v>
      </c>
      <c r="G120" s="101">
        <f t="shared" ref="G120:Q120" si="78">+$C120</f>
        <v>0</v>
      </c>
      <c r="H120" s="101">
        <f t="shared" si="78"/>
        <v>0</v>
      </c>
      <c r="I120" s="101">
        <f t="shared" si="78"/>
        <v>0</v>
      </c>
      <c r="J120" s="101">
        <f t="shared" si="78"/>
        <v>0</v>
      </c>
      <c r="K120" s="101">
        <f t="shared" si="78"/>
        <v>0</v>
      </c>
      <c r="L120" s="101">
        <f t="shared" si="78"/>
        <v>0</v>
      </c>
      <c r="M120" s="101">
        <f t="shared" si="78"/>
        <v>0</v>
      </c>
      <c r="N120" s="101">
        <f t="shared" si="78"/>
        <v>0</v>
      </c>
      <c r="O120" s="101">
        <f t="shared" si="78"/>
        <v>0</v>
      </c>
      <c r="P120" s="101">
        <f t="shared" si="78"/>
        <v>0</v>
      </c>
      <c r="Q120" s="101">
        <f t="shared" si="78"/>
        <v>0</v>
      </c>
      <c r="R120" s="67">
        <f t="shared" si="74"/>
        <v>0</v>
      </c>
      <c r="S120" s="270"/>
      <c r="T120" s="101">
        <f>+$C120</f>
        <v>0</v>
      </c>
      <c r="U120" s="101">
        <f t="shared" ref="U120:AE120" si="79">+$C120</f>
        <v>0</v>
      </c>
      <c r="V120" s="101">
        <f t="shared" si="79"/>
        <v>0</v>
      </c>
      <c r="W120" s="101">
        <f t="shared" si="79"/>
        <v>0</v>
      </c>
      <c r="X120" s="101">
        <f t="shared" si="79"/>
        <v>0</v>
      </c>
      <c r="Y120" s="101">
        <f t="shared" si="79"/>
        <v>0</v>
      </c>
      <c r="Z120" s="101">
        <f t="shared" si="79"/>
        <v>0</v>
      </c>
      <c r="AA120" s="101">
        <f t="shared" si="79"/>
        <v>0</v>
      </c>
      <c r="AB120" s="101">
        <f t="shared" si="79"/>
        <v>0</v>
      </c>
      <c r="AC120" s="101">
        <f t="shared" si="79"/>
        <v>0</v>
      </c>
      <c r="AD120" s="101">
        <f t="shared" si="79"/>
        <v>0</v>
      </c>
      <c r="AE120" s="101">
        <f t="shared" si="79"/>
        <v>0</v>
      </c>
      <c r="AF120" s="67">
        <f t="shared" si="77"/>
        <v>0</v>
      </c>
      <c r="AG120" s="270"/>
      <c r="AI120" s="322"/>
    </row>
    <row r="121" spans="1:35" s="62" customFormat="1">
      <c r="A121" s="53"/>
      <c r="B121" s="320"/>
      <c r="C121" s="69"/>
      <c r="D121" s="154"/>
      <c r="E121" s="53"/>
      <c r="F121" s="101">
        <f t="shared" ref="F121:Q126" si="80">$C121</f>
        <v>0</v>
      </c>
      <c r="G121" s="101">
        <f t="shared" si="80"/>
        <v>0</v>
      </c>
      <c r="H121" s="101">
        <f t="shared" si="80"/>
        <v>0</v>
      </c>
      <c r="I121" s="101">
        <f t="shared" si="80"/>
        <v>0</v>
      </c>
      <c r="J121" s="101">
        <f t="shared" si="80"/>
        <v>0</v>
      </c>
      <c r="K121" s="101">
        <f t="shared" si="80"/>
        <v>0</v>
      </c>
      <c r="L121" s="101">
        <f t="shared" si="80"/>
        <v>0</v>
      </c>
      <c r="M121" s="101">
        <f t="shared" si="80"/>
        <v>0</v>
      </c>
      <c r="N121" s="101">
        <f t="shared" si="80"/>
        <v>0</v>
      </c>
      <c r="O121" s="101">
        <f t="shared" si="80"/>
        <v>0</v>
      </c>
      <c r="P121" s="101">
        <f t="shared" si="80"/>
        <v>0</v>
      </c>
      <c r="Q121" s="101">
        <f t="shared" si="80"/>
        <v>0</v>
      </c>
      <c r="R121" s="67">
        <f t="shared" si="74"/>
        <v>0</v>
      </c>
      <c r="S121" s="270"/>
      <c r="T121" s="101">
        <f t="shared" ref="T121:AE126" si="81">$C121</f>
        <v>0</v>
      </c>
      <c r="U121" s="101">
        <f t="shared" si="81"/>
        <v>0</v>
      </c>
      <c r="V121" s="101">
        <f t="shared" si="81"/>
        <v>0</v>
      </c>
      <c r="W121" s="101">
        <f t="shared" si="81"/>
        <v>0</v>
      </c>
      <c r="X121" s="101">
        <f t="shared" si="81"/>
        <v>0</v>
      </c>
      <c r="Y121" s="101">
        <f t="shared" si="81"/>
        <v>0</v>
      </c>
      <c r="Z121" s="101">
        <f t="shared" si="81"/>
        <v>0</v>
      </c>
      <c r="AA121" s="101">
        <f t="shared" si="81"/>
        <v>0</v>
      </c>
      <c r="AB121" s="101">
        <f t="shared" si="81"/>
        <v>0</v>
      </c>
      <c r="AC121" s="101">
        <f t="shared" si="81"/>
        <v>0</v>
      </c>
      <c r="AD121" s="101">
        <f t="shared" si="81"/>
        <v>0</v>
      </c>
      <c r="AE121" s="101">
        <f t="shared" si="81"/>
        <v>0</v>
      </c>
      <c r="AF121" s="67">
        <f t="shared" si="77"/>
        <v>0</v>
      </c>
      <c r="AG121" s="270"/>
    </row>
    <row r="122" spans="1:35" s="62" customFormat="1">
      <c r="A122" s="53"/>
      <c r="B122" s="320"/>
      <c r="C122" s="154"/>
      <c r="D122" s="154"/>
      <c r="E122" s="53"/>
      <c r="F122" s="101">
        <f t="shared" si="80"/>
        <v>0</v>
      </c>
      <c r="G122" s="101">
        <f t="shared" si="80"/>
        <v>0</v>
      </c>
      <c r="H122" s="101">
        <f t="shared" si="80"/>
        <v>0</v>
      </c>
      <c r="I122" s="101">
        <f t="shared" si="80"/>
        <v>0</v>
      </c>
      <c r="J122" s="101">
        <f t="shared" si="80"/>
        <v>0</v>
      </c>
      <c r="K122" s="101">
        <f t="shared" si="80"/>
        <v>0</v>
      </c>
      <c r="L122" s="101">
        <f t="shared" si="80"/>
        <v>0</v>
      </c>
      <c r="M122" s="101">
        <f t="shared" si="80"/>
        <v>0</v>
      </c>
      <c r="N122" s="101">
        <f t="shared" si="80"/>
        <v>0</v>
      </c>
      <c r="O122" s="101">
        <f t="shared" si="80"/>
        <v>0</v>
      </c>
      <c r="P122" s="101">
        <f t="shared" si="80"/>
        <v>0</v>
      </c>
      <c r="Q122" s="101">
        <f t="shared" si="80"/>
        <v>0</v>
      </c>
      <c r="R122" s="67">
        <f t="shared" si="74"/>
        <v>0</v>
      </c>
      <c r="S122" s="270"/>
      <c r="T122" s="101">
        <f t="shared" si="81"/>
        <v>0</v>
      </c>
      <c r="U122" s="101">
        <f t="shared" si="81"/>
        <v>0</v>
      </c>
      <c r="V122" s="101">
        <f t="shared" si="81"/>
        <v>0</v>
      </c>
      <c r="W122" s="101">
        <f t="shared" si="81"/>
        <v>0</v>
      </c>
      <c r="X122" s="101">
        <f t="shared" si="81"/>
        <v>0</v>
      </c>
      <c r="Y122" s="101">
        <f t="shared" si="81"/>
        <v>0</v>
      </c>
      <c r="Z122" s="101">
        <f t="shared" si="81"/>
        <v>0</v>
      </c>
      <c r="AA122" s="101">
        <f t="shared" si="81"/>
        <v>0</v>
      </c>
      <c r="AB122" s="101">
        <f t="shared" si="81"/>
        <v>0</v>
      </c>
      <c r="AC122" s="101">
        <f t="shared" si="81"/>
        <v>0</v>
      </c>
      <c r="AD122" s="101">
        <f t="shared" si="81"/>
        <v>0</v>
      </c>
      <c r="AE122" s="101">
        <f t="shared" si="81"/>
        <v>0</v>
      </c>
      <c r="AF122" s="67">
        <f t="shared" si="77"/>
        <v>0</v>
      </c>
      <c r="AG122" s="270"/>
      <c r="AI122" s="71">
        <f>SUM(AI95:AI119)</f>
        <v>-15000</v>
      </c>
    </row>
    <row r="123" spans="1:35" s="62" customFormat="1">
      <c r="A123" s="53"/>
      <c r="B123" s="320"/>
      <c r="C123" s="154"/>
      <c r="D123" s="154"/>
      <c r="E123" s="53"/>
      <c r="F123" s="101">
        <f t="shared" si="80"/>
        <v>0</v>
      </c>
      <c r="G123" s="101">
        <f t="shared" si="80"/>
        <v>0</v>
      </c>
      <c r="H123" s="101">
        <f t="shared" si="80"/>
        <v>0</v>
      </c>
      <c r="I123" s="101">
        <f t="shared" si="80"/>
        <v>0</v>
      </c>
      <c r="J123" s="101">
        <f t="shared" si="80"/>
        <v>0</v>
      </c>
      <c r="K123" s="101">
        <f t="shared" si="80"/>
        <v>0</v>
      </c>
      <c r="L123" s="101">
        <f t="shared" si="80"/>
        <v>0</v>
      </c>
      <c r="M123" s="101">
        <f t="shared" si="80"/>
        <v>0</v>
      </c>
      <c r="N123" s="101">
        <f t="shared" si="80"/>
        <v>0</v>
      </c>
      <c r="O123" s="101">
        <f t="shared" si="80"/>
        <v>0</v>
      </c>
      <c r="P123" s="101">
        <f t="shared" si="80"/>
        <v>0</v>
      </c>
      <c r="Q123" s="101">
        <f t="shared" si="80"/>
        <v>0</v>
      </c>
      <c r="R123" s="67">
        <f t="shared" si="74"/>
        <v>0</v>
      </c>
      <c r="S123" s="270"/>
      <c r="T123" s="101">
        <f t="shared" si="81"/>
        <v>0</v>
      </c>
      <c r="U123" s="101">
        <f t="shared" si="81"/>
        <v>0</v>
      </c>
      <c r="V123" s="101">
        <f t="shared" si="81"/>
        <v>0</v>
      </c>
      <c r="W123" s="101">
        <f t="shared" si="81"/>
        <v>0</v>
      </c>
      <c r="X123" s="101">
        <f t="shared" si="81"/>
        <v>0</v>
      </c>
      <c r="Y123" s="101">
        <f t="shared" si="81"/>
        <v>0</v>
      </c>
      <c r="Z123" s="101">
        <f t="shared" si="81"/>
        <v>0</v>
      </c>
      <c r="AA123" s="101">
        <f t="shared" si="81"/>
        <v>0</v>
      </c>
      <c r="AB123" s="101">
        <f t="shared" si="81"/>
        <v>0</v>
      </c>
      <c r="AC123" s="101">
        <f t="shared" si="81"/>
        <v>0</v>
      </c>
      <c r="AD123" s="101">
        <f t="shared" si="81"/>
        <v>0</v>
      </c>
      <c r="AE123" s="101">
        <f t="shared" si="81"/>
        <v>0</v>
      </c>
      <c r="AF123" s="67">
        <f t="shared" si="77"/>
        <v>0</v>
      </c>
      <c r="AG123" s="270"/>
    </row>
    <row r="124" spans="1:35" s="62" customFormat="1">
      <c r="A124" s="53"/>
      <c r="B124" s="320"/>
      <c r="C124" s="154"/>
      <c r="D124" s="154"/>
      <c r="E124" s="53"/>
      <c r="F124" s="101">
        <f t="shared" si="80"/>
        <v>0</v>
      </c>
      <c r="G124" s="101">
        <f t="shared" si="80"/>
        <v>0</v>
      </c>
      <c r="H124" s="101">
        <f t="shared" si="80"/>
        <v>0</v>
      </c>
      <c r="I124" s="101">
        <f t="shared" si="80"/>
        <v>0</v>
      </c>
      <c r="J124" s="101">
        <f t="shared" si="80"/>
        <v>0</v>
      </c>
      <c r="K124" s="101">
        <f t="shared" si="80"/>
        <v>0</v>
      </c>
      <c r="L124" s="101">
        <f t="shared" si="80"/>
        <v>0</v>
      </c>
      <c r="M124" s="101">
        <f t="shared" si="80"/>
        <v>0</v>
      </c>
      <c r="N124" s="101">
        <f t="shared" si="80"/>
        <v>0</v>
      </c>
      <c r="O124" s="101">
        <f t="shared" si="80"/>
        <v>0</v>
      </c>
      <c r="P124" s="101">
        <f t="shared" si="80"/>
        <v>0</v>
      </c>
      <c r="Q124" s="101">
        <f t="shared" si="80"/>
        <v>0</v>
      </c>
      <c r="R124" s="67">
        <f t="shared" si="74"/>
        <v>0</v>
      </c>
      <c r="S124" s="270"/>
      <c r="T124" s="101">
        <f t="shared" si="81"/>
        <v>0</v>
      </c>
      <c r="U124" s="101">
        <f t="shared" si="81"/>
        <v>0</v>
      </c>
      <c r="V124" s="101">
        <f t="shared" si="81"/>
        <v>0</v>
      </c>
      <c r="W124" s="101">
        <f t="shared" si="81"/>
        <v>0</v>
      </c>
      <c r="X124" s="101">
        <f t="shared" si="81"/>
        <v>0</v>
      </c>
      <c r="Y124" s="101">
        <f t="shared" si="81"/>
        <v>0</v>
      </c>
      <c r="Z124" s="101">
        <f t="shared" si="81"/>
        <v>0</v>
      </c>
      <c r="AA124" s="101">
        <f t="shared" si="81"/>
        <v>0</v>
      </c>
      <c r="AB124" s="101">
        <f t="shared" si="81"/>
        <v>0</v>
      </c>
      <c r="AC124" s="101">
        <f t="shared" si="81"/>
        <v>0</v>
      </c>
      <c r="AD124" s="101">
        <f t="shared" si="81"/>
        <v>0</v>
      </c>
      <c r="AE124" s="101">
        <f t="shared" si="81"/>
        <v>0</v>
      </c>
      <c r="AF124" s="67">
        <f t="shared" si="77"/>
        <v>0</v>
      </c>
      <c r="AG124" s="270"/>
    </row>
    <row r="125" spans="1:35" s="62" customFormat="1">
      <c r="A125" s="53"/>
      <c r="B125" s="320"/>
      <c r="C125" s="154"/>
      <c r="D125" s="154"/>
      <c r="E125" s="53"/>
      <c r="F125" s="101">
        <f t="shared" si="80"/>
        <v>0</v>
      </c>
      <c r="G125" s="101">
        <f t="shared" si="80"/>
        <v>0</v>
      </c>
      <c r="H125" s="101">
        <f t="shared" si="80"/>
        <v>0</v>
      </c>
      <c r="I125" s="101">
        <f t="shared" si="80"/>
        <v>0</v>
      </c>
      <c r="J125" s="101">
        <f t="shared" si="80"/>
        <v>0</v>
      </c>
      <c r="K125" s="101">
        <f t="shared" si="80"/>
        <v>0</v>
      </c>
      <c r="L125" s="101">
        <f t="shared" si="80"/>
        <v>0</v>
      </c>
      <c r="M125" s="101">
        <f t="shared" si="80"/>
        <v>0</v>
      </c>
      <c r="N125" s="101">
        <f t="shared" si="80"/>
        <v>0</v>
      </c>
      <c r="O125" s="101">
        <f t="shared" si="80"/>
        <v>0</v>
      </c>
      <c r="P125" s="101">
        <f t="shared" si="80"/>
        <v>0</v>
      </c>
      <c r="Q125" s="101">
        <f t="shared" si="80"/>
        <v>0</v>
      </c>
      <c r="R125" s="67">
        <f t="shared" si="74"/>
        <v>0</v>
      </c>
      <c r="S125" s="270"/>
      <c r="T125" s="101">
        <f t="shared" si="81"/>
        <v>0</v>
      </c>
      <c r="U125" s="101">
        <f t="shared" si="81"/>
        <v>0</v>
      </c>
      <c r="V125" s="101">
        <f t="shared" si="81"/>
        <v>0</v>
      </c>
      <c r="W125" s="101">
        <f t="shared" si="81"/>
        <v>0</v>
      </c>
      <c r="X125" s="101">
        <f t="shared" si="81"/>
        <v>0</v>
      </c>
      <c r="Y125" s="101">
        <f t="shared" si="81"/>
        <v>0</v>
      </c>
      <c r="Z125" s="101">
        <f t="shared" si="81"/>
        <v>0</v>
      </c>
      <c r="AA125" s="101">
        <f t="shared" si="81"/>
        <v>0</v>
      </c>
      <c r="AB125" s="101">
        <f t="shared" si="81"/>
        <v>0</v>
      </c>
      <c r="AC125" s="101">
        <f t="shared" si="81"/>
        <v>0</v>
      </c>
      <c r="AD125" s="101">
        <f t="shared" si="81"/>
        <v>0</v>
      </c>
      <c r="AE125" s="101">
        <f t="shared" si="81"/>
        <v>0</v>
      </c>
      <c r="AF125" s="67">
        <f t="shared" si="77"/>
        <v>0</v>
      </c>
      <c r="AG125" s="270"/>
    </row>
    <row r="126" spans="1:35" s="62" customFormat="1">
      <c r="A126" s="53"/>
      <c r="B126" s="320"/>
      <c r="C126" s="154"/>
      <c r="D126" s="154"/>
      <c r="E126" s="53"/>
      <c r="F126" s="101">
        <f t="shared" si="80"/>
        <v>0</v>
      </c>
      <c r="G126" s="101">
        <f t="shared" si="80"/>
        <v>0</v>
      </c>
      <c r="H126" s="101">
        <f t="shared" si="80"/>
        <v>0</v>
      </c>
      <c r="I126" s="101">
        <f t="shared" si="80"/>
        <v>0</v>
      </c>
      <c r="J126" s="101">
        <f t="shared" si="80"/>
        <v>0</v>
      </c>
      <c r="K126" s="101">
        <f t="shared" si="80"/>
        <v>0</v>
      </c>
      <c r="L126" s="101">
        <f t="shared" si="80"/>
        <v>0</v>
      </c>
      <c r="M126" s="101">
        <f t="shared" si="80"/>
        <v>0</v>
      </c>
      <c r="N126" s="101">
        <f t="shared" si="80"/>
        <v>0</v>
      </c>
      <c r="O126" s="101">
        <f t="shared" si="80"/>
        <v>0</v>
      </c>
      <c r="P126" s="101">
        <f t="shared" si="80"/>
        <v>0</v>
      </c>
      <c r="Q126" s="101">
        <f t="shared" si="80"/>
        <v>0</v>
      </c>
      <c r="R126" s="67">
        <f t="shared" si="74"/>
        <v>0</v>
      </c>
      <c r="S126" s="270"/>
      <c r="T126" s="101">
        <f t="shared" si="81"/>
        <v>0</v>
      </c>
      <c r="U126" s="101">
        <f t="shared" si="81"/>
        <v>0</v>
      </c>
      <c r="V126" s="101">
        <f t="shared" si="81"/>
        <v>0</v>
      </c>
      <c r="W126" s="101">
        <f t="shared" si="81"/>
        <v>0</v>
      </c>
      <c r="X126" s="101">
        <f t="shared" si="81"/>
        <v>0</v>
      </c>
      <c r="Y126" s="101">
        <f t="shared" si="81"/>
        <v>0</v>
      </c>
      <c r="Z126" s="101">
        <f t="shared" si="81"/>
        <v>0</v>
      </c>
      <c r="AA126" s="101">
        <f t="shared" si="81"/>
        <v>0</v>
      </c>
      <c r="AB126" s="101">
        <f t="shared" si="81"/>
        <v>0</v>
      </c>
      <c r="AC126" s="101">
        <f t="shared" si="81"/>
        <v>0</v>
      </c>
      <c r="AD126" s="101">
        <f t="shared" si="81"/>
        <v>0</v>
      </c>
      <c r="AE126" s="101">
        <f t="shared" si="81"/>
        <v>0</v>
      </c>
      <c r="AF126" s="67">
        <f t="shared" si="77"/>
        <v>0</v>
      </c>
      <c r="AG126" s="270"/>
    </row>
    <row r="127" spans="1:35" s="62" customFormat="1">
      <c r="A127" s="53"/>
      <c r="B127" s="320"/>
      <c r="C127" s="154"/>
      <c r="D127" s="154"/>
      <c r="E127" s="53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299">
        <f t="shared" si="74"/>
        <v>0</v>
      </c>
      <c r="S127" s="270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299">
        <f t="shared" si="77"/>
        <v>0</v>
      </c>
      <c r="AG127" s="270"/>
    </row>
    <row r="128" spans="1:35" s="76" customFormat="1">
      <c r="A128" s="55" t="s">
        <v>116</v>
      </c>
      <c r="B128" s="321"/>
      <c r="C128" s="288">
        <f>SUM(C119:C127)</f>
        <v>0</v>
      </c>
      <c r="D128" s="288">
        <f>SUM(D119:D127)</f>
        <v>0</v>
      </c>
      <c r="E128" s="55"/>
      <c r="F128" s="103">
        <f t="shared" ref="F128:R128" si="82">SUM(F119:F127)</f>
        <v>0</v>
      </c>
      <c r="G128" s="103">
        <f t="shared" si="82"/>
        <v>0</v>
      </c>
      <c r="H128" s="103">
        <f t="shared" si="82"/>
        <v>0</v>
      </c>
      <c r="I128" s="103">
        <f t="shared" si="82"/>
        <v>0</v>
      </c>
      <c r="J128" s="103">
        <f t="shared" si="82"/>
        <v>0</v>
      </c>
      <c r="K128" s="103">
        <f t="shared" si="82"/>
        <v>0</v>
      </c>
      <c r="L128" s="103">
        <f t="shared" si="82"/>
        <v>0</v>
      </c>
      <c r="M128" s="103">
        <f t="shared" si="82"/>
        <v>0</v>
      </c>
      <c r="N128" s="103">
        <f t="shared" si="82"/>
        <v>0</v>
      </c>
      <c r="O128" s="103">
        <f t="shared" si="82"/>
        <v>0</v>
      </c>
      <c r="P128" s="103">
        <f t="shared" si="82"/>
        <v>0</v>
      </c>
      <c r="Q128" s="103">
        <f t="shared" si="82"/>
        <v>0</v>
      </c>
      <c r="R128" s="103">
        <f t="shared" si="82"/>
        <v>0</v>
      </c>
      <c r="S128" s="319"/>
      <c r="T128" s="103">
        <f t="shared" ref="T128:AF128" si="83">SUM(T119:T127)</f>
        <v>0</v>
      </c>
      <c r="U128" s="103">
        <f t="shared" si="83"/>
        <v>0</v>
      </c>
      <c r="V128" s="103">
        <f t="shared" si="83"/>
        <v>0</v>
      </c>
      <c r="W128" s="103">
        <f t="shared" si="83"/>
        <v>0</v>
      </c>
      <c r="X128" s="103">
        <f t="shared" si="83"/>
        <v>0</v>
      </c>
      <c r="Y128" s="103">
        <f t="shared" si="83"/>
        <v>0</v>
      </c>
      <c r="Z128" s="103">
        <f t="shared" si="83"/>
        <v>0</v>
      </c>
      <c r="AA128" s="103">
        <f t="shared" si="83"/>
        <v>0</v>
      </c>
      <c r="AB128" s="103">
        <f t="shared" si="83"/>
        <v>0</v>
      </c>
      <c r="AC128" s="103">
        <f t="shared" si="83"/>
        <v>0</v>
      </c>
      <c r="AD128" s="103">
        <f t="shared" si="83"/>
        <v>0</v>
      </c>
      <c r="AE128" s="103">
        <f t="shared" si="83"/>
        <v>0</v>
      </c>
      <c r="AF128" s="103">
        <f t="shared" si="83"/>
        <v>0</v>
      </c>
      <c r="AG128" s="319"/>
    </row>
    <row r="129" spans="1:33" s="62" customFormat="1">
      <c r="A129" s="53"/>
      <c r="B129" s="320"/>
      <c r="C129" s="154"/>
      <c r="D129" s="154"/>
      <c r="E129" s="53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67"/>
      <c r="S129" s="270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67"/>
      <c r="AG129" s="270"/>
    </row>
    <row r="130" spans="1:33" s="62" customFormat="1">
      <c r="A130" s="76" t="s">
        <v>46</v>
      </c>
      <c r="B130" s="320"/>
      <c r="C130" s="154"/>
      <c r="D130" s="154"/>
      <c r="E130" s="53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67"/>
      <c r="S130" s="270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67"/>
      <c r="AG130" s="270"/>
    </row>
    <row r="131" spans="1:33" s="62" customFormat="1">
      <c r="A131" s="53"/>
      <c r="B131" s="320"/>
      <c r="C131" s="69"/>
      <c r="D131" s="154"/>
      <c r="E131" s="53"/>
      <c r="F131" s="101">
        <f>+$B131</f>
        <v>0</v>
      </c>
      <c r="G131" s="101">
        <f t="shared" ref="G131:Q131" si="84">+$B131</f>
        <v>0</v>
      </c>
      <c r="H131" s="101">
        <f t="shared" si="84"/>
        <v>0</v>
      </c>
      <c r="I131" s="101">
        <f t="shared" si="84"/>
        <v>0</v>
      </c>
      <c r="J131" s="101">
        <f t="shared" si="84"/>
        <v>0</v>
      </c>
      <c r="K131" s="101">
        <f t="shared" si="84"/>
        <v>0</v>
      </c>
      <c r="L131" s="101">
        <f t="shared" si="84"/>
        <v>0</v>
      </c>
      <c r="M131" s="101">
        <f t="shared" si="84"/>
        <v>0</v>
      </c>
      <c r="N131" s="101">
        <f t="shared" si="84"/>
        <v>0</v>
      </c>
      <c r="O131" s="101">
        <f t="shared" si="84"/>
        <v>0</v>
      </c>
      <c r="P131" s="101">
        <f t="shared" si="84"/>
        <v>0</v>
      </c>
      <c r="Q131" s="101">
        <f t="shared" si="84"/>
        <v>0</v>
      </c>
      <c r="R131" s="67">
        <f t="shared" ref="R131:R139" si="85">SUM(F131:Q131)</f>
        <v>0</v>
      </c>
      <c r="S131" s="270"/>
      <c r="T131" s="101">
        <f>+$B131</f>
        <v>0</v>
      </c>
      <c r="U131" s="101">
        <f t="shared" ref="U131:AE131" si="86">+$B131</f>
        <v>0</v>
      </c>
      <c r="V131" s="101">
        <f t="shared" si="86"/>
        <v>0</v>
      </c>
      <c r="W131" s="101">
        <f t="shared" si="86"/>
        <v>0</v>
      </c>
      <c r="X131" s="101">
        <f t="shared" si="86"/>
        <v>0</v>
      </c>
      <c r="Y131" s="101">
        <f t="shared" si="86"/>
        <v>0</v>
      </c>
      <c r="Z131" s="101">
        <f t="shared" si="86"/>
        <v>0</v>
      </c>
      <c r="AA131" s="101">
        <f t="shared" si="86"/>
        <v>0</v>
      </c>
      <c r="AB131" s="101">
        <f t="shared" si="86"/>
        <v>0</v>
      </c>
      <c r="AC131" s="101">
        <f t="shared" si="86"/>
        <v>0</v>
      </c>
      <c r="AD131" s="101">
        <f t="shared" si="86"/>
        <v>0</v>
      </c>
      <c r="AE131" s="101">
        <f t="shared" si="86"/>
        <v>0</v>
      </c>
      <c r="AF131" s="67">
        <f t="shared" ref="AF131:AF139" si="87">SUM(T131:AE131)</f>
        <v>0</v>
      </c>
      <c r="AG131" s="270"/>
    </row>
    <row r="132" spans="1:33" s="62" customFormat="1">
      <c r="A132" s="53"/>
      <c r="B132" s="320"/>
      <c r="C132" s="69"/>
      <c r="D132" s="154"/>
      <c r="E132" s="53"/>
      <c r="F132" s="101">
        <f t="shared" ref="F132:Q138" si="88">+$B132</f>
        <v>0</v>
      </c>
      <c r="G132" s="101">
        <f t="shared" si="88"/>
        <v>0</v>
      </c>
      <c r="H132" s="101">
        <f t="shared" si="88"/>
        <v>0</v>
      </c>
      <c r="I132" s="101">
        <f t="shared" si="88"/>
        <v>0</v>
      </c>
      <c r="J132" s="101">
        <f t="shared" si="88"/>
        <v>0</v>
      </c>
      <c r="K132" s="101">
        <f t="shared" si="88"/>
        <v>0</v>
      </c>
      <c r="L132" s="101">
        <f t="shared" si="88"/>
        <v>0</v>
      </c>
      <c r="M132" s="101">
        <f t="shared" si="88"/>
        <v>0</v>
      </c>
      <c r="N132" s="101">
        <f t="shared" si="88"/>
        <v>0</v>
      </c>
      <c r="O132" s="101">
        <f t="shared" si="88"/>
        <v>0</v>
      </c>
      <c r="P132" s="101">
        <f t="shared" si="88"/>
        <v>0</v>
      </c>
      <c r="Q132" s="101">
        <f t="shared" si="88"/>
        <v>0</v>
      </c>
      <c r="R132" s="67">
        <f t="shared" si="85"/>
        <v>0</v>
      </c>
      <c r="S132" s="270"/>
      <c r="T132" s="101">
        <f t="shared" ref="T132:AE138" si="89">+$B132</f>
        <v>0</v>
      </c>
      <c r="U132" s="101">
        <f t="shared" si="89"/>
        <v>0</v>
      </c>
      <c r="V132" s="101">
        <f t="shared" si="89"/>
        <v>0</v>
      </c>
      <c r="W132" s="101">
        <f t="shared" si="89"/>
        <v>0</v>
      </c>
      <c r="X132" s="101">
        <f t="shared" si="89"/>
        <v>0</v>
      </c>
      <c r="Y132" s="101">
        <f t="shared" si="89"/>
        <v>0</v>
      </c>
      <c r="Z132" s="101">
        <f t="shared" si="89"/>
        <v>0</v>
      </c>
      <c r="AA132" s="101">
        <f t="shared" si="89"/>
        <v>0</v>
      </c>
      <c r="AB132" s="101">
        <f t="shared" si="89"/>
        <v>0</v>
      </c>
      <c r="AC132" s="101">
        <f t="shared" si="89"/>
        <v>0</v>
      </c>
      <c r="AD132" s="101">
        <f t="shared" si="89"/>
        <v>0</v>
      </c>
      <c r="AE132" s="101">
        <f t="shared" si="89"/>
        <v>0</v>
      </c>
      <c r="AF132" s="67">
        <f t="shared" si="87"/>
        <v>0</v>
      </c>
      <c r="AG132" s="270"/>
    </row>
    <row r="133" spans="1:33" s="62" customFormat="1">
      <c r="A133" s="53"/>
      <c r="B133" s="320"/>
      <c r="C133" s="69"/>
      <c r="D133" s="154"/>
      <c r="E133" s="53"/>
      <c r="F133" s="101">
        <f t="shared" si="88"/>
        <v>0</v>
      </c>
      <c r="G133" s="101">
        <f t="shared" si="88"/>
        <v>0</v>
      </c>
      <c r="H133" s="101">
        <f t="shared" si="88"/>
        <v>0</v>
      </c>
      <c r="I133" s="101">
        <f t="shared" si="88"/>
        <v>0</v>
      </c>
      <c r="J133" s="101">
        <f t="shared" si="88"/>
        <v>0</v>
      </c>
      <c r="K133" s="101">
        <f t="shared" si="88"/>
        <v>0</v>
      </c>
      <c r="L133" s="101">
        <f t="shared" si="88"/>
        <v>0</v>
      </c>
      <c r="M133" s="101">
        <f t="shared" si="88"/>
        <v>0</v>
      </c>
      <c r="N133" s="101">
        <f t="shared" si="88"/>
        <v>0</v>
      </c>
      <c r="O133" s="101">
        <f t="shared" si="88"/>
        <v>0</v>
      </c>
      <c r="P133" s="101">
        <f t="shared" si="88"/>
        <v>0</v>
      </c>
      <c r="Q133" s="101">
        <f t="shared" si="88"/>
        <v>0</v>
      </c>
      <c r="R133" s="67">
        <f t="shared" si="85"/>
        <v>0</v>
      </c>
      <c r="S133" s="270"/>
      <c r="T133" s="101">
        <f t="shared" si="89"/>
        <v>0</v>
      </c>
      <c r="U133" s="101">
        <f t="shared" si="89"/>
        <v>0</v>
      </c>
      <c r="V133" s="101">
        <f t="shared" si="89"/>
        <v>0</v>
      </c>
      <c r="W133" s="101">
        <f t="shared" si="89"/>
        <v>0</v>
      </c>
      <c r="X133" s="101">
        <f t="shared" si="89"/>
        <v>0</v>
      </c>
      <c r="Y133" s="101">
        <f t="shared" si="89"/>
        <v>0</v>
      </c>
      <c r="Z133" s="101">
        <f t="shared" si="89"/>
        <v>0</v>
      </c>
      <c r="AA133" s="101">
        <f t="shared" si="89"/>
        <v>0</v>
      </c>
      <c r="AB133" s="101">
        <f t="shared" si="89"/>
        <v>0</v>
      </c>
      <c r="AC133" s="101">
        <f t="shared" si="89"/>
        <v>0</v>
      </c>
      <c r="AD133" s="101">
        <f t="shared" si="89"/>
        <v>0</v>
      </c>
      <c r="AE133" s="101">
        <f t="shared" si="89"/>
        <v>0</v>
      </c>
      <c r="AF133" s="67">
        <f t="shared" si="87"/>
        <v>0</v>
      </c>
      <c r="AG133" s="270"/>
    </row>
    <row r="134" spans="1:33" s="62" customFormat="1">
      <c r="A134" s="53"/>
      <c r="B134" s="320"/>
      <c r="C134" s="69"/>
      <c r="D134" s="154"/>
      <c r="E134" s="53"/>
      <c r="F134" s="101">
        <f t="shared" si="88"/>
        <v>0</v>
      </c>
      <c r="G134" s="101">
        <f t="shared" si="88"/>
        <v>0</v>
      </c>
      <c r="H134" s="101">
        <f t="shared" si="88"/>
        <v>0</v>
      </c>
      <c r="I134" s="101">
        <f t="shared" si="88"/>
        <v>0</v>
      </c>
      <c r="J134" s="101">
        <f t="shared" si="88"/>
        <v>0</v>
      </c>
      <c r="K134" s="101">
        <f t="shared" si="88"/>
        <v>0</v>
      </c>
      <c r="L134" s="101">
        <f t="shared" si="88"/>
        <v>0</v>
      </c>
      <c r="M134" s="101">
        <f t="shared" si="88"/>
        <v>0</v>
      </c>
      <c r="N134" s="101">
        <f t="shared" si="88"/>
        <v>0</v>
      </c>
      <c r="O134" s="101">
        <f t="shared" si="88"/>
        <v>0</v>
      </c>
      <c r="P134" s="101">
        <f t="shared" si="88"/>
        <v>0</v>
      </c>
      <c r="Q134" s="101">
        <f t="shared" si="88"/>
        <v>0</v>
      </c>
      <c r="R134" s="67">
        <f t="shared" si="85"/>
        <v>0</v>
      </c>
      <c r="S134" s="270"/>
      <c r="T134" s="101">
        <f t="shared" si="89"/>
        <v>0</v>
      </c>
      <c r="U134" s="101">
        <f t="shared" si="89"/>
        <v>0</v>
      </c>
      <c r="V134" s="101">
        <f t="shared" si="89"/>
        <v>0</v>
      </c>
      <c r="W134" s="101">
        <f t="shared" si="89"/>
        <v>0</v>
      </c>
      <c r="X134" s="101">
        <f t="shared" si="89"/>
        <v>0</v>
      </c>
      <c r="Y134" s="101">
        <f t="shared" si="89"/>
        <v>0</v>
      </c>
      <c r="Z134" s="101">
        <f t="shared" si="89"/>
        <v>0</v>
      </c>
      <c r="AA134" s="101">
        <f t="shared" si="89"/>
        <v>0</v>
      </c>
      <c r="AB134" s="101">
        <f t="shared" si="89"/>
        <v>0</v>
      </c>
      <c r="AC134" s="101">
        <f t="shared" si="89"/>
        <v>0</v>
      </c>
      <c r="AD134" s="101">
        <f t="shared" si="89"/>
        <v>0</v>
      </c>
      <c r="AE134" s="101">
        <f t="shared" si="89"/>
        <v>0</v>
      </c>
      <c r="AF134" s="67">
        <f t="shared" si="87"/>
        <v>0</v>
      </c>
      <c r="AG134" s="270"/>
    </row>
    <row r="135" spans="1:33" s="62" customFormat="1">
      <c r="A135" s="53"/>
      <c r="B135" s="320"/>
      <c r="C135" s="69"/>
      <c r="D135" s="154"/>
      <c r="E135" s="53"/>
      <c r="F135" s="101">
        <f t="shared" si="88"/>
        <v>0</v>
      </c>
      <c r="G135" s="101">
        <f t="shared" si="88"/>
        <v>0</v>
      </c>
      <c r="H135" s="101">
        <f t="shared" si="88"/>
        <v>0</v>
      </c>
      <c r="I135" s="101">
        <f t="shared" si="88"/>
        <v>0</v>
      </c>
      <c r="J135" s="101">
        <f t="shared" si="88"/>
        <v>0</v>
      </c>
      <c r="K135" s="101">
        <f t="shared" si="88"/>
        <v>0</v>
      </c>
      <c r="L135" s="101">
        <f t="shared" si="88"/>
        <v>0</v>
      </c>
      <c r="M135" s="101">
        <f t="shared" si="88"/>
        <v>0</v>
      </c>
      <c r="N135" s="101">
        <f t="shared" si="88"/>
        <v>0</v>
      </c>
      <c r="O135" s="101">
        <f t="shared" si="88"/>
        <v>0</v>
      </c>
      <c r="P135" s="101">
        <f t="shared" si="88"/>
        <v>0</v>
      </c>
      <c r="Q135" s="101">
        <f t="shared" si="88"/>
        <v>0</v>
      </c>
      <c r="R135" s="67">
        <f t="shared" si="85"/>
        <v>0</v>
      </c>
      <c r="S135" s="270"/>
      <c r="T135" s="101">
        <f t="shared" si="89"/>
        <v>0</v>
      </c>
      <c r="U135" s="101">
        <f t="shared" si="89"/>
        <v>0</v>
      </c>
      <c r="V135" s="101">
        <f t="shared" si="89"/>
        <v>0</v>
      </c>
      <c r="W135" s="101">
        <f t="shared" si="89"/>
        <v>0</v>
      </c>
      <c r="X135" s="101">
        <f t="shared" si="89"/>
        <v>0</v>
      </c>
      <c r="Y135" s="101">
        <f t="shared" si="89"/>
        <v>0</v>
      </c>
      <c r="Z135" s="101">
        <f t="shared" si="89"/>
        <v>0</v>
      </c>
      <c r="AA135" s="101">
        <f t="shared" si="89"/>
        <v>0</v>
      </c>
      <c r="AB135" s="101">
        <f t="shared" si="89"/>
        <v>0</v>
      </c>
      <c r="AC135" s="101">
        <f t="shared" si="89"/>
        <v>0</v>
      </c>
      <c r="AD135" s="101">
        <f t="shared" si="89"/>
        <v>0</v>
      </c>
      <c r="AE135" s="101">
        <f t="shared" si="89"/>
        <v>0</v>
      </c>
      <c r="AF135" s="67">
        <f t="shared" si="87"/>
        <v>0</v>
      </c>
      <c r="AG135" s="270"/>
    </row>
    <row r="136" spans="1:33" s="62" customFormat="1">
      <c r="A136" s="53"/>
      <c r="B136" s="320"/>
      <c r="C136" s="69"/>
      <c r="D136" s="154"/>
      <c r="E136" s="53"/>
      <c r="F136" s="101">
        <f t="shared" si="88"/>
        <v>0</v>
      </c>
      <c r="G136" s="101">
        <f t="shared" si="88"/>
        <v>0</v>
      </c>
      <c r="H136" s="101">
        <f t="shared" si="88"/>
        <v>0</v>
      </c>
      <c r="I136" s="101">
        <f t="shared" si="88"/>
        <v>0</v>
      </c>
      <c r="J136" s="101">
        <f t="shared" si="88"/>
        <v>0</v>
      </c>
      <c r="K136" s="101">
        <f t="shared" si="88"/>
        <v>0</v>
      </c>
      <c r="L136" s="101">
        <f t="shared" si="88"/>
        <v>0</v>
      </c>
      <c r="M136" s="101">
        <f t="shared" si="88"/>
        <v>0</v>
      </c>
      <c r="N136" s="101">
        <f t="shared" si="88"/>
        <v>0</v>
      </c>
      <c r="O136" s="101">
        <f t="shared" si="88"/>
        <v>0</v>
      </c>
      <c r="P136" s="101">
        <f t="shared" si="88"/>
        <v>0</v>
      </c>
      <c r="Q136" s="101">
        <f t="shared" si="88"/>
        <v>0</v>
      </c>
      <c r="R136" s="67">
        <f t="shared" si="85"/>
        <v>0</v>
      </c>
      <c r="S136" s="270"/>
      <c r="T136" s="101">
        <f t="shared" si="89"/>
        <v>0</v>
      </c>
      <c r="U136" s="101">
        <f t="shared" si="89"/>
        <v>0</v>
      </c>
      <c r="V136" s="101">
        <f t="shared" si="89"/>
        <v>0</v>
      </c>
      <c r="W136" s="101">
        <f t="shared" si="89"/>
        <v>0</v>
      </c>
      <c r="X136" s="101">
        <f t="shared" si="89"/>
        <v>0</v>
      </c>
      <c r="Y136" s="101">
        <f t="shared" si="89"/>
        <v>0</v>
      </c>
      <c r="Z136" s="101">
        <f t="shared" si="89"/>
        <v>0</v>
      </c>
      <c r="AA136" s="101">
        <f t="shared" si="89"/>
        <v>0</v>
      </c>
      <c r="AB136" s="101">
        <f t="shared" si="89"/>
        <v>0</v>
      </c>
      <c r="AC136" s="101">
        <f t="shared" si="89"/>
        <v>0</v>
      </c>
      <c r="AD136" s="101">
        <f t="shared" si="89"/>
        <v>0</v>
      </c>
      <c r="AE136" s="101">
        <f t="shared" si="89"/>
        <v>0</v>
      </c>
      <c r="AF136" s="67">
        <f t="shared" si="87"/>
        <v>0</v>
      </c>
      <c r="AG136" s="270"/>
    </row>
    <row r="137" spans="1:33" s="62" customFormat="1">
      <c r="A137" s="53"/>
      <c r="B137" s="320"/>
      <c r="C137" s="69"/>
      <c r="D137" s="154"/>
      <c r="E137" s="53"/>
      <c r="F137" s="101">
        <f t="shared" si="88"/>
        <v>0</v>
      </c>
      <c r="G137" s="101">
        <f t="shared" si="88"/>
        <v>0</v>
      </c>
      <c r="H137" s="101">
        <f t="shared" si="88"/>
        <v>0</v>
      </c>
      <c r="I137" s="101">
        <f t="shared" si="88"/>
        <v>0</v>
      </c>
      <c r="J137" s="101">
        <f t="shared" si="88"/>
        <v>0</v>
      </c>
      <c r="K137" s="101">
        <f t="shared" si="88"/>
        <v>0</v>
      </c>
      <c r="L137" s="101">
        <f t="shared" si="88"/>
        <v>0</v>
      </c>
      <c r="M137" s="101">
        <f t="shared" si="88"/>
        <v>0</v>
      </c>
      <c r="N137" s="101">
        <f t="shared" si="88"/>
        <v>0</v>
      </c>
      <c r="O137" s="101">
        <f t="shared" si="88"/>
        <v>0</v>
      </c>
      <c r="P137" s="101">
        <f t="shared" si="88"/>
        <v>0</v>
      </c>
      <c r="Q137" s="101">
        <f t="shared" si="88"/>
        <v>0</v>
      </c>
      <c r="R137" s="67">
        <f t="shared" si="85"/>
        <v>0</v>
      </c>
      <c r="S137" s="270"/>
      <c r="T137" s="101">
        <f t="shared" si="89"/>
        <v>0</v>
      </c>
      <c r="U137" s="101">
        <f t="shared" si="89"/>
        <v>0</v>
      </c>
      <c r="V137" s="101">
        <f t="shared" si="89"/>
        <v>0</v>
      </c>
      <c r="W137" s="101">
        <f t="shared" si="89"/>
        <v>0</v>
      </c>
      <c r="X137" s="101">
        <f t="shared" si="89"/>
        <v>0</v>
      </c>
      <c r="Y137" s="101">
        <f t="shared" si="89"/>
        <v>0</v>
      </c>
      <c r="Z137" s="101">
        <f t="shared" si="89"/>
        <v>0</v>
      </c>
      <c r="AA137" s="101">
        <f t="shared" si="89"/>
        <v>0</v>
      </c>
      <c r="AB137" s="101">
        <f t="shared" si="89"/>
        <v>0</v>
      </c>
      <c r="AC137" s="101">
        <f t="shared" si="89"/>
        <v>0</v>
      </c>
      <c r="AD137" s="101">
        <f t="shared" si="89"/>
        <v>0</v>
      </c>
      <c r="AE137" s="101">
        <f t="shared" si="89"/>
        <v>0</v>
      </c>
      <c r="AF137" s="67">
        <f t="shared" si="87"/>
        <v>0</v>
      </c>
      <c r="AG137" s="270"/>
    </row>
    <row r="138" spans="1:33" s="62" customFormat="1">
      <c r="A138" s="53"/>
      <c r="B138" s="320"/>
      <c r="C138" s="69"/>
      <c r="D138" s="154"/>
      <c r="E138" s="53"/>
      <c r="F138" s="101">
        <f t="shared" si="88"/>
        <v>0</v>
      </c>
      <c r="G138" s="101">
        <f t="shared" si="88"/>
        <v>0</v>
      </c>
      <c r="H138" s="101">
        <f t="shared" si="88"/>
        <v>0</v>
      </c>
      <c r="I138" s="101">
        <f t="shared" si="88"/>
        <v>0</v>
      </c>
      <c r="J138" s="101">
        <f t="shared" si="88"/>
        <v>0</v>
      </c>
      <c r="K138" s="101">
        <f t="shared" si="88"/>
        <v>0</v>
      </c>
      <c r="L138" s="101">
        <f t="shared" si="88"/>
        <v>0</v>
      </c>
      <c r="M138" s="101">
        <f t="shared" si="88"/>
        <v>0</v>
      </c>
      <c r="N138" s="101">
        <f t="shared" si="88"/>
        <v>0</v>
      </c>
      <c r="O138" s="101">
        <f t="shared" si="88"/>
        <v>0</v>
      </c>
      <c r="P138" s="101">
        <f t="shared" si="88"/>
        <v>0</v>
      </c>
      <c r="Q138" s="101">
        <f t="shared" si="88"/>
        <v>0</v>
      </c>
      <c r="R138" s="67">
        <f t="shared" si="85"/>
        <v>0</v>
      </c>
      <c r="S138" s="270"/>
      <c r="T138" s="101">
        <f t="shared" si="89"/>
        <v>0</v>
      </c>
      <c r="U138" s="101">
        <f t="shared" si="89"/>
        <v>0</v>
      </c>
      <c r="V138" s="101">
        <f t="shared" si="89"/>
        <v>0</v>
      </c>
      <c r="W138" s="101">
        <f t="shared" si="89"/>
        <v>0</v>
      </c>
      <c r="X138" s="101">
        <f t="shared" si="89"/>
        <v>0</v>
      </c>
      <c r="Y138" s="101">
        <f t="shared" si="89"/>
        <v>0</v>
      </c>
      <c r="Z138" s="101">
        <f t="shared" si="89"/>
        <v>0</v>
      </c>
      <c r="AA138" s="101">
        <f t="shared" si="89"/>
        <v>0</v>
      </c>
      <c r="AB138" s="101">
        <f t="shared" si="89"/>
        <v>0</v>
      </c>
      <c r="AC138" s="101">
        <f t="shared" si="89"/>
        <v>0</v>
      </c>
      <c r="AD138" s="101">
        <f t="shared" si="89"/>
        <v>0</v>
      </c>
      <c r="AE138" s="101">
        <f t="shared" si="89"/>
        <v>0</v>
      </c>
      <c r="AF138" s="67">
        <f t="shared" si="87"/>
        <v>0</v>
      </c>
      <c r="AG138" s="270"/>
    </row>
    <row r="139" spans="1:33" s="62" customFormat="1">
      <c r="A139" s="53"/>
      <c r="B139" s="320"/>
      <c r="C139" s="69"/>
      <c r="D139" s="154"/>
      <c r="E139" s="53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299">
        <f t="shared" si="85"/>
        <v>0</v>
      </c>
      <c r="S139" s="270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299">
        <f t="shared" si="87"/>
        <v>0</v>
      </c>
      <c r="AG139" s="270"/>
    </row>
    <row r="140" spans="1:33" s="76" customFormat="1">
      <c r="A140" s="55" t="s">
        <v>116</v>
      </c>
      <c r="B140" s="321"/>
      <c r="C140" s="323">
        <f>SUM(C131:C139)</f>
        <v>0</v>
      </c>
      <c r="D140" s="288">
        <f>SUM(D131:D139)</f>
        <v>0</v>
      </c>
      <c r="E140" s="55"/>
      <c r="F140" s="103">
        <f t="shared" ref="F140:R140" si="90">SUM(F131:F139)</f>
        <v>0</v>
      </c>
      <c r="G140" s="103">
        <f t="shared" si="90"/>
        <v>0</v>
      </c>
      <c r="H140" s="103">
        <f t="shared" si="90"/>
        <v>0</v>
      </c>
      <c r="I140" s="103">
        <f t="shared" si="90"/>
        <v>0</v>
      </c>
      <c r="J140" s="103">
        <f t="shared" si="90"/>
        <v>0</v>
      </c>
      <c r="K140" s="103">
        <f t="shared" si="90"/>
        <v>0</v>
      </c>
      <c r="L140" s="103">
        <f t="shared" si="90"/>
        <v>0</v>
      </c>
      <c r="M140" s="103">
        <f t="shared" si="90"/>
        <v>0</v>
      </c>
      <c r="N140" s="103">
        <f t="shared" si="90"/>
        <v>0</v>
      </c>
      <c r="O140" s="103">
        <f t="shared" si="90"/>
        <v>0</v>
      </c>
      <c r="P140" s="103">
        <f t="shared" si="90"/>
        <v>0</v>
      </c>
      <c r="Q140" s="103">
        <f t="shared" si="90"/>
        <v>0</v>
      </c>
      <c r="R140" s="103">
        <f t="shared" si="90"/>
        <v>0</v>
      </c>
      <c r="S140" s="319"/>
      <c r="T140" s="103">
        <f t="shared" ref="T140:AF140" si="91">SUM(T131:T139)</f>
        <v>0</v>
      </c>
      <c r="U140" s="103">
        <f t="shared" si="91"/>
        <v>0</v>
      </c>
      <c r="V140" s="103">
        <f t="shared" si="91"/>
        <v>0</v>
      </c>
      <c r="W140" s="103">
        <f t="shared" si="91"/>
        <v>0</v>
      </c>
      <c r="X140" s="103">
        <f t="shared" si="91"/>
        <v>0</v>
      </c>
      <c r="Y140" s="103">
        <f t="shared" si="91"/>
        <v>0</v>
      </c>
      <c r="Z140" s="103">
        <f t="shared" si="91"/>
        <v>0</v>
      </c>
      <c r="AA140" s="103">
        <f t="shared" si="91"/>
        <v>0</v>
      </c>
      <c r="AB140" s="103">
        <f t="shared" si="91"/>
        <v>0</v>
      </c>
      <c r="AC140" s="103">
        <f t="shared" si="91"/>
        <v>0</v>
      </c>
      <c r="AD140" s="103">
        <f t="shared" si="91"/>
        <v>0</v>
      </c>
      <c r="AE140" s="103">
        <f t="shared" si="91"/>
        <v>0</v>
      </c>
      <c r="AF140" s="103">
        <f t="shared" si="91"/>
        <v>0</v>
      </c>
      <c r="AG140" s="319"/>
    </row>
    <row r="141" spans="1:33" s="62" customFormat="1">
      <c r="A141" s="53"/>
      <c r="B141" s="320"/>
      <c r="C141" s="69"/>
      <c r="D141" s="154"/>
      <c r="E141" s="53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67"/>
      <c r="S141" s="270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67"/>
      <c r="AG141" s="270"/>
    </row>
    <row r="142" spans="1:33" s="62" customFormat="1">
      <c r="A142" s="76" t="s">
        <v>126</v>
      </c>
      <c r="B142" s="320"/>
      <c r="C142" s="69"/>
      <c r="D142" s="154"/>
      <c r="E142" s="53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67"/>
      <c r="S142" s="270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67"/>
      <c r="AG142" s="270"/>
    </row>
    <row r="143" spans="1:33" s="62" customFormat="1">
      <c r="A143" s="53"/>
      <c r="B143" s="320"/>
      <c r="C143" s="69"/>
      <c r="D143" s="154"/>
      <c r="E143" s="53"/>
      <c r="F143" s="101">
        <f t="shared" ref="F143:Q150" si="92">+$B143</f>
        <v>0</v>
      </c>
      <c r="G143" s="101">
        <f t="shared" si="92"/>
        <v>0</v>
      </c>
      <c r="H143" s="101">
        <f t="shared" si="92"/>
        <v>0</v>
      </c>
      <c r="I143" s="101">
        <f t="shared" si="92"/>
        <v>0</v>
      </c>
      <c r="J143" s="101">
        <f t="shared" si="92"/>
        <v>0</v>
      </c>
      <c r="K143" s="101">
        <f t="shared" si="92"/>
        <v>0</v>
      </c>
      <c r="L143" s="101">
        <f t="shared" si="92"/>
        <v>0</v>
      </c>
      <c r="M143" s="101">
        <f t="shared" si="92"/>
        <v>0</v>
      </c>
      <c r="N143" s="101">
        <f t="shared" si="92"/>
        <v>0</v>
      </c>
      <c r="O143" s="101">
        <f t="shared" si="92"/>
        <v>0</v>
      </c>
      <c r="P143" s="101">
        <f t="shared" si="92"/>
        <v>0</v>
      </c>
      <c r="Q143" s="101">
        <f t="shared" si="92"/>
        <v>0</v>
      </c>
      <c r="R143" s="67">
        <f t="shared" ref="R143:R151" si="93">SUM(F143:Q143)</f>
        <v>0</v>
      </c>
      <c r="S143" s="270"/>
      <c r="T143" s="101">
        <f t="shared" ref="T143:AE150" si="94">+$B143</f>
        <v>0</v>
      </c>
      <c r="U143" s="101">
        <f t="shared" si="94"/>
        <v>0</v>
      </c>
      <c r="V143" s="101">
        <f t="shared" si="94"/>
        <v>0</v>
      </c>
      <c r="W143" s="101">
        <f t="shared" si="94"/>
        <v>0</v>
      </c>
      <c r="X143" s="101">
        <f t="shared" si="94"/>
        <v>0</v>
      </c>
      <c r="Y143" s="101">
        <f t="shared" si="94"/>
        <v>0</v>
      </c>
      <c r="Z143" s="101">
        <f t="shared" si="94"/>
        <v>0</v>
      </c>
      <c r="AA143" s="101">
        <f t="shared" si="94"/>
        <v>0</v>
      </c>
      <c r="AB143" s="101">
        <f t="shared" si="94"/>
        <v>0</v>
      </c>
      <c r="AC143" s="101">
        <f t="shared" si="94"/>
        <v>0</v>
      </c>
      <c r="AD143" s="101">
        <f t="shared" si="94"/>
        <v>0</v>
      </c>
      <c r="AE143" s="101">
        <f t="shared" si="94"/>
        <v>0</v>
      </c>
      <c r="AF143" s="67">
        <f t="shared" ref="AF143:AF151" si="95">SUM(T143:AE143)</f>
        <v>0</v>
      </c>
      <c r="AG143" s="270"/>
    </row>
    <row r="144" spans="1:33" s="62" customFormat="1">
      <c r="A144" s="53"/>
      <c r="B144" s="320"/>
      <c r="C144" s="69"/>
      <c r="D144" s="154"/>
      <c r="E144" s="53"/>
      <c r="F144" s="101">
        <f t="shared" si="92"/>
        <v>0</v>
      </c>
      <c r="G144" s="101">
        <f t="shared" si="92"/>
        <v>0</v>
      </c>
      <c r="H144" s="101">
        <f t="shared" si="92"/>
        <v>0</v>
      </c>
      <c r="I144" s="101">
        <f t="shared" si="92"/>
        <v>0</v>
      </c>
      <c r="J144" s="101">
        <f t="shared" si="92"/>
        <v>0</v>
      </c>
      <c r="K144" s="101">
        <f t="shared" si="92"/>
        <v>0</v>
      </c>
      <c r="L144" s="101">
        <f t="shared" si="92"/>
        <v>0</v>
      </c>
      <c r="M144" s="101">
        <f t="shared" si="92"/>
        <v>0</v>
      </c>
      <c r="N144" s="101">
        <f t="shared" si="92"/>
        <v>0</v>
      </c>
      <c r="O144" s="101">
        <f t="shared" si="92"/>
        <v>0</v>
      </c>
      <c r="P144" s="101">
        <f t="shared" si="92"/>
        <v>0</v>
      </c>
      <c r="Q144" s="101">
        <f t="shared" si="92"/>
        <v>0</v>
      </c>
      <c r="R144" s="67">
        <f t="shared" si="93"/>
        <v>0</v>
      </c>
      <c r="S144" s="270"/>
      <c r="T144" s="101">
        <f t="shared" si="94"/>
        <v>0</v>
      </c>
      <c r="U144" s="101">
        <f t="shared" si="94"/>
        <v>0</v>
      </c>
      <c r="V144" s="101">
        <f t="shared" si="94"/>
        <v>0</v>
      </c>
      <c r="W144" s="101">
        <f t="shared" si="94"/>
        <v>0</v>
      </c>
      <c r="X144" s="101">
        <f t="shared" si="94"/>
        <v>0</v>
      </c>
      <c r="Y144" s="101">
        <f t="shared" si="94"/>
        <v>0</v>
      </c>
      <c r="Z144" s="101">
        <f t="shared" si="94"/>
        <v>0</v>
      </c>
      <c r="AA144" s="101">
        <f t="shared" si="94"/>
        <v>0</v>
      </c>
      <c r="AB144" s="101">
        <f t="shared" si="94"/>
        <v>0</v>
      </c>
      <c r="AC144" s="101">
        <f t="shared" si="94"/>
        <v>0</v>
      </c>
      <c r="AD144" s="101">
        <f t="shared" si="94"/>
        <v>0</v>
      </c>
      <c r="AE144" s="101">
        <f t="shared" si="94"/>
        <v>0</v>
      </c>
      <c r="AF144" s="67">
        <f t="shared" si="95"/>
        <v>0</v>
      </c>
      <c r="AG144" s="270"/>
    </row>
    <row r="145" spans="1:33" s="62" customFormat="1">
      <c r="A145" s="53"/>
      <c r="B145" s="320"/>
      <c r="C145" s="69"/>
      <c r="D145" s="154"/>
      <c r="E145" s="53"/>
      <c r="F145" s="101">
        <f t="shared" si="92"/>
        <v>0</v>
      </c>
      <c r="G145" s="101">
        <f t="shared" si="92"/>
        <v>0</v>
      </c>
      <c r="H145" s="101">
        <f t="shared" si="92"/>
        <v>0</v>
      </c>
      <c r="I145" s="101">
        <f t="shared" si="92"/>
        <v>0</v>
      </c>
      <c r="J145" s="101">
        <f t="shared" si="92"/>
        <v>0</v>
      </c>
      <c r="K145" s="101">
        <f t="shared" si="92"/>
        <v>0</v>
      </c>
      <c r="L145" s="101">
        <f t="shared" si="92"/>
        <v>0</v>
      </c>
      <c r="M145" s="101">
        <f t="shared" si="92"/>
        <v>0</v>
      </c>
      <c r="N145" s="101">
        <f t="shared" si="92"/>
        <v>0</v>
      </c>
      <c r="O145" s="101">
        <f t="shared" si="92"/>
        <v>0</v>
      </c>
      <c r="P145" s="101">
        <f t="shared" si="92"/>
        <v>0</v>
      </c>
      <c r="Q145" s="101">
        <f t="shared" si="92"/>
        <v>0</v>
      </c>
      <c r="R145" s="67">
        <f t="shared" si="93"/>
        <v>0</v>
      </c>
      <c r="S145" s="270"/>
      <c r="T145" s="101">
        <f t="shared" si="94"/>
        <v>0</v>
      </c>
      <c r="U145" s="101">
        <f t="shared" si="94"/>
        <v>0</v>
      </c>
      <c r="V145" s="101">
        <f t="shared" si="94"/>
        <v>0</v>
      </c>
      <c r="W145" s="101">
        <f t="shared" si="94"/>
        <v>0</v>
      </c>
      <c r="X145" s="101">
        <f t="shared" si="94"/>
        <v>0</v>
      </c>
      <c r="Y145" s="101">
        <f t="shared" si="94"/>
        <v>0</v>
      </c>
      <c r="Z145" s="101">
        <f t="shared" si="94"/>
        <v>0</v>
      </c>
      <c r="AA145" s="101">
        <f t="shared" si="94"/>
        <v>0</v>
      </c>
      <c r="AB145" s="101">
        <f t="shared" si="94"/>
        <v>0</v>
      </c>
      <c r="AC145" s="101">
        <f t="shared" si="94"/>
        <v>0</v>
      </c>
      <c r="AD145" s="101">
        <f t="shared" si="94"/>
        <v>0</v>
      </c>
      <c r="AE145" s="101">
        <f t="shared" si="94"/>
        <v>0</v>
      </c>
      <c r="AF145" s="67">
        <f t="shared" si="95"/>
        <v>0</v>
      </c>
      <c r="AG145" s="270"/>
    </row>
    <row r="146" spans="1:33" s="62" customFormat="1">
      <c r="A146" s="53"/>
      <c r="B146" s="320"/>
      <c r="C146" s="69"/>
      <c r="D146" s="154"/>
      <c r="E146" s="53"/>
      <c r="F146" s="101">
        <f t="shared" si="92"/>
        <v>0</v>
      </c>
      <c r="G146" s="101">
        <f t="shared" si="92"/>
        <v>0</v>
      </c>
      <c r="H146" s="101">
        <f t="shared" si="92"/>
        <v>0</v>
      </c>
      <c r="I146" s="101">
        <f t="shared" si="92"/>
        <v>0</v>
      </c>
      <c r="J146" s="101">
        <f t="shared" si="92"/>
        <v>0</v>
      </c>
      <c r="K146" s="101">
        <f t="shared" si="92"/>
        <v>0</v>
      </c>
      <c r="L146" s="101">
        <f t="shared" si="92"/>
        <v>0</v>
      </c>
      <c r="M146" s="101">
        <f t="shared" si="92"/>
        <v>0</v>
      </c>
      <c r="N146" s="101">
        <f t="shared" si="92"/>
        <v>0</v>
      </c>
      <c r="O146" s="101">
        <f t="shared" si="92"/>
        <v>0</v>
      </c>
      <c r="P146" s="101">
        <f t="shared" si="92"/>
        <v>0</v>
      </c>
      <c r="Q146" s="101">
        <f t="shared" si="92"/>
        <v>0</v>
      </c>
      <c r="R146" s="67">
        <f t="shared" si="93"/>
        <v>0</v>
      </c>
      <c r="S146" s="270"/>
      <c r="T146" s="101">
        <f t="shared" si="94"/>
        <v>0</v>
      </c>
      <c r="U146" s="101">
        <f t="shared" si="94"/>
        <v>0</v>
      </c>
      <c r="V146" s="101">
        <f t="shared" si="94"/>
        <v>0</v>
      </c>
      <c r="W146" s="101">
        <f t="shared" si="94"/>
        <v>0</v>
      </c>
      <c r="X146" s="101">
        <f t="shared" si="94"/>
        <v>0</v>
      </c>
      <c r="Y146" s="101">
        <f t="shared" si="94"/>
        <v>0</v>
      </c>
      <c r="Z146" s="101">
        <f t="shared" si="94"/>
        <v>0</v>
      </c>
      <c r="AA146" s="101">
        <f t="shared" si="94"/>
        <v>0</v>
      </c>
      <c r="AB146" s="101">
        <f t="shared" si="94"/>
        <v>0</v>
      </c>
      <c r="AC146" s="101">
        <f t="shared" si="94"/>
        <v>0</v>
      </c>
      <c r="AD146" s="101">
        <f t="shared" si="94"/>
        <v>0</v>
      </c>
      <c r="AE146" s="101">
        <f t="shared" si="94"/>
        <v>0</v>
      </c>
      <c r="AF146" s="67">
        <f t="shared" si="95"/>
        <v>0</v>
      </c>
      <c r="AG146" s="270"/>
    </row>
    <row r="147" spans="1:33" s="62" customFormat="1">
      <c r="A147" s="53"/>
      <c r="B147" s="320"/>
      <c r="C147" s="69"/>
      <c r="D147" s="154"/>
      <c r="E147" s="53"/>
      <c r="F147" s="101">
        <f t="shared" si="92"/>
        <v>0</v>
      </c>
      <c r="G147" s="101">
        <f t="shared" si="92"/>
        <v>0</v>
      </c>
      <c r="H147" s="101">
        <f t="shared" si="92"/>
        <v>0</v>
      </c>
      <c r="I147" s="101">
        <f t="shared" si="92"/>
        <v>0</v>
      </c>
      <c r="J147" s="101">
        <f t="shared" si="92"/>
        <v>0</v>
      </c>
      <c r="K147" s="101">
        <f t="shared" si="92"/>
        <v>0</v>
      </c>
      <c r="L147" s="101">
        <f t="shared" si="92"/>
        <v>0</v>
      </c>
      <c r="M147" s="101">
        <f t="shared" si="92"/>
        <v>0</v>
      </c>
      <c r="N147" s="101">
        <f t="shared" si="92"/>
        <v>0</v>
      </c>
      <c r="O147" s="101">
        <f t="shared" si="92"/>
        <v>0</v>
      </c>
      <c r="P147" s="101">
        <f t="shared" si="92"/>
        <v>0</v>
      </c>
      <c r="Q147" s="101">
        <f t="shared" si="92"/>
        <v>0</v>
      </c>
      <c r="R147" s="67">
        <f t="shared" si="93"/>
        <v>0</v>
      </c>
      <c r="S147" s="270"/>
      <c r="T147" s="101">
        <f t="shared" si="94"/>
        <v>0</v>
      </c>
      <c r="U147" s="101">
        <f t="shared" si="94"/>
        <v>0</v>
      </c>
      <c r="V147" s="101">
        <f t="shared" si="94"/>
        <v>0</v>
      </c>
      <c r="W147" s="101">
        <f t="shared" si="94"/>
        <v>0</v>
      </c>
      <c r="X147" s="101">
        <f t="shared" si="94"/>
        <v>0</v>
      </c>
      <c r="Y147" s="101">
        <f t="shared" si="94"/>
        <v>0</v>
      </c>
      <c r="Z147" s="101">
        <f t="shared" si="94"/>
        <v>0</v>
      </c>
      <c r="AA147" s="101">
        <f t="shared" si="94"/>
        <v>0</v>
      </c>
      <c r="AB147" s="101">
        <f t="shared" si="94"/>
        <v>0</v>
      </c>
      <c r="AC147" s="101">
        <f t="shared" si="94"/>
        <v>0</v>
      </c>
      <c r="AD147" s="101">
        <f t="shared" si="94"/>
        <v>0</v>
      </c>
      <c r="AE147" s="101">
        <f t="shared" si="94"/>
        <v>0</v>
      </c>
      <c r="AF147" s="67">
        <f t="shared" si="95"/>
        <v>0</v>
      </c>
      <c r="AG147" s="270"/>
    </row>
    <row r="148" spans="1:33" s="62" customFormat="1">
      <c r="A148" s="53"/>
      <c r="B148" s="320"/>
      <c r="C148" s="69"/>
      <c r="D148" s="154"/>
      <c r="E148" s="53"/>
      <c r="F148" s="101">
        <f t="shared" si="92"/>
        <v>0</v>
      </c>
      <c r="G148" s="101">
        <f t="shared" si="92"/>
        <v>0</v>
      </c>
      <c r="H148" s="101">
        <f t="shared" si="92"/>
        <v>0</v>
      </c>
      <c r="I148" s="101">
        <f t="shared" si="92"/>
        <v>0</v>
      </c>
      <c r="J148" s="101">
        <f t="shared" si="92"/>
        <v>0</v>
      </c>
      <c r="K148" s="101">
        <f t="shared" si="92"/>
        <v>0</v>
      </c>
      <c r="L148" s="101">
        <f t="shared" si="92"/>
        <v>0</v>
      </c>
      <c r="M148" s="101">
        <f t="shared" si="92"/>
        <v>0</v>
      </c>
      <c r="N148" s="101">
        <f t="shared" si="92"/>
        <v>0</v>
      </c>
      <c r="O148" s="101">
        <f t="shared" si="92"/>
        <v>0</v>
      </c>
      <c r="P148" s="101">
        <f t="shared" si="92"/>
        <v>0</v>
      </c>
      <c r="Q148" s="101">
        <f t="shared" si="92"/>
        <v>0</v>
      </c>
      <c r="R148" s="67">
        <f t="shared" si="93"/>
        <v>0</v>
      </c>
      <c r="S148" s="270"/>
      <c r="T148" s="101">
        <f t="shared" si="94"/>
        <v>0</v>
      </c>
      <c r="U148" s="101">
        <f t="shared" si="94"/>
        <v>0</v>
      </c>
      <c r="V148" s="101">
        <f t="shared" si="94"/>
        <v>0</v>
      </c>
      <c r="W148" s="101">
        <f t="shared" si="94"/>
        <v>0</v>
      </c>
      <c r="X148" s="101">
        <f t="shared" si="94"/>
        <v>0</v>
      </c>
      <c r="Y148" s="101">
        <f t="shared" si="94"/>
        <v>0</v>
      </c>
      <c r="Z148" s="101">
        <f t="shared" si="94"/>
        <v>0</v>
      </c>
      <c r="AA148" s="101">
        <f t="shared" si="94"/>
        <v>0</v>
      </c>
      <c r="AB148" s="101">
        <f t="shared" si="94"/>
        <v>0</v>
      </c>
      <c r="AC148" s="101">
        <f t="shared" si="94"/>
        <v>0</v>
      </c>
      <c r="AD148" s="101">
        <f t="shared" si="94"/>
        <v>0</v>
      </c>
      <c r="AE148" s="101">
        <f t="shared" si="94"/>
        <v>0</v>
      </c>
      <c r="AF148" s="67">
        <f t="shared" si="95"/>
        <v>0</v>
      </c>
      <c r="AG148" s="270"/>
    </row>
    <row r="149" spans="1:33" s="62" customFormat="1">
      <c r="A149" s="53"/>
      <c r="B149" s="320"/>
      <c r="C149" s="69"/>
      <c r="D149" s="154"/>
      <c r="E149" s="53"/>
      <c r="F149" s="101">
        <f t="shared" si="92"/>
        <v>0</v>
      </c>
      <c r="G149" s="101">
        <f t="shared" si="92"/>
        <v>0</v>
      </c>
      <c r="H149" s="101">
        <f t="shared" si="92"/>
        <v>0</v>
      </c>
      <c r="I149" s="101">
        <f t="shared" si="92"/>
        <v>0</v>
      </c>
      <c r="J149" s="101">
        <f t="shared" si="92"/>
        <v>0</v>
      </c>
      <c r="K149" s="101">
        <f t="shared" si="92"/>
        <v>0</v>
      </c>
      <c r="L149" s="101">
        <f t="shared" si="92"/>
        <v>0</v>
      </c>
      <c r="M149" s="101">
        <f t="shared" si="92"/>
        <v>0</v>
      </c>
      <c r="N149" s="101">
        <f t="shared" si="92"/>
        <v>0</v>
      </c>
      <c r="O149" s="101">
        <f t="shared" si="92"/>
        <v>0</v>
      </c>
      <c r="P149" s="101">
        <f t="shared" si="92"/>
        <v>0</v>
      </c>
      <c r="Q149" s="101">
        <f t="shared" si="92"/>
        <v>0</v>
      </c>
      <c r="R149" s="67">
        <f t="shared" si="93"/>
        <v>0</v>
      </c>
      <c r="S149" s="270"/>
      <c r="T149" s="101">
        <f t="shared" si="94"/>
        <v>0</v>
      </c>
      <c r="U149" s="101">
        <f t="shared" si="94"/>
        <v>0</v>
      </c>
      <c r="V149" s="101">
        <f t="shared" si="94"/>
        <v>0</v>
      </c>
      <c r="W149" s="101">
        <f t="shared" si="94"/>
        <v>0</v>
      </c>
      <c r="X149" s="101">
        <f t="shared" si="94"/>
        <v>0</v>
      </c>
      <c r="Y149" s="101">
        <f t="shared" si="94"/>
        <v>0</v>
      </c>
      <c r="Z149" s="101">
        <f t="shared" si="94"/>
        <v>0</v>
      </c>
      <c r="AA149" s="101">
        <f t="shared" si="94"/>
        <v>0</v>
      </c>
      <c r="AB149" s="101">
        <f t="shared" si="94"/>
        <v>0</v>
      </c>
      <c r="AC149" s="101">
        <f t="shared" si="94"/>
        <v>0</v>
      </c>
      <c r="AD149" s="101">
        <f t="shared" si="94"/>
        <v>0</v>
      </c>
      <c r="AE149" s="101">
        <f t="shared" si="94"/>
        <v>0</v>
      </c>
      <c r="AF149" s="67">
        <f t="shared" si="95"/>
        <v>0</v>
      </c>
      <c r="AG149" s="270"/>
    </row>
    <row r="150" spans="1:33" s="62" customFormat="1">
      <c r="A150" s="53"/>
      <c r="B150" s="320"/>
      <c r="C150" s="69"/>
      <c r="D150" s="154"/>
      <c r="E150" s="53"/>
      <c r="F150" s="101">
        <f t="shared" si="92"/>
        <v>0</v>
      </c>
      <c r="G150" s="101">
        <f t="shared" si="92"/>
        <v>0</v>
      </c>
      <c r="H150" s="101">
        <f t="shared" si="92"/>
        <v>0</v>
      </c>
      <c r="I150" s="101">
        <f t="shared" si="92"/>
        <v>0</v>
      </c>
      <c r="J150" s="101">
        <f t="shared" si="92"/>
        <v>0</v>
      </c>
      <c r="K150" s="101">
        <f t="shared" si="92"/>
        <v>0</v>
      </c>
      <c r="L150" s="101">
        <f t="shared" si="92"/>
        <v>0</v>
      </c>
      <c r="M150" s="101">
        <f t="shared" si="92"/>
        <v>0</v>
      </c>
      <c r="N150" s="101">
        <f t="shared" si="92"/>
        <v>0</v>
      </c>
      <c r="O150" s="101">
        <f t="shared" si="92"/>
        <v>0</v>
      </c>
      <c r="P150" s="101">
        <f t="shared" si="92"/>
        <v>0</v>
      </c>
      <c r="Q150" s="101">
        <f t="shared" si="92"/>
        <v>0</v>
      </c>
      <c r="R150" s="67">
        <f t="shared" si="93"/>
        <v>0</v>
      </c>
      <c r="S150" s="270"/>
      <c r="T150" s="101">
        <f t="shared" si="94"/>
        <v>0</v>
      </c>
      <c r="U150" s="101">
        <f t="shared" si="94"/>
        <v>0</v>
      </c>
      <c r="V150" s="101">
        <f t="shared" si="94"/>
        <v>0</v>
      </c>
      <c r="W150" s="101">
        <f t="shared" si="94"/>
        <v>0</v>
      </c>
      <c r="X150" s="101">
        <f t="shared" si="94"/>
        <v>0</v>
      </c>
      <c r="Y150" s="101">
        <f t="shared" si="94"/>
        <v>0</v>
      </c>
      <c r="Z150" s="101">
        <f t="shared" si="94"/>
        <v>0</v>
      </c>
      <c r="AA150" s="101">
        <f t="shared" si="94"/>
        <v>0</v>
      </c>
      <c r="AB150" s="101">
        <f t="shared" si="94"/>
        <v>0</v>
      </c>
      <c r="AC150" s="101">
        <f t="shared" si="94"/>
        <v>0</v>
      </c>
      <c r="AD150" s="101">
        <f t="shared" si="94"/>
        <v>0</v>
      </c>
      <c r="AE150" s="101">
        <f t="shared" si="94"/>
        <v>0</v>
      </c>
      <c r="AF150" s="67">
        <f t="shared" si="95"/>
        <v>0</v>
      </c>
      <c r="AG150" s="270"/>
    </row>
    <row r="151" spans="1:33" s="62" customFormat="1">
      <c r="B151" s="320"/>
      <c r="C151" s="69"/>
      <c r="D151" s="154"/>
      <c r="E151" s="53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299">
        <f t="shared" si="93"/>
        <v>0</v>
      </c>
      <c r="S151" s="270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299">
        <f t="shared" si="95"/>
        <v>0</v>
      </c>
      <c r="AG151" s="270"/>
    </row>
    <row r="152" spans="1:33" s="76" customFormat="1">
      <c r="A152" s="55" t="s">
        <v>116</v>
      </c>
      <c r="B152" s="321"/>
      <c r="C152" s="323">
        <f>SUM(C143:C151)</f>
        <v>0</v>
      </c>
      <c r="D152" s="288">
        <f>SUM(D143:D151)</f>
        <v>0</v>
      </c>
      <c r="E152" s="55"/>
      <c r="F152" s="103">
        <f t="shared" ref="F152:R152" si="96">SUM(F143:F151)</f>
        <v>0</v>
      </c>
      <c r="G152" s="103">
        <f t="shared" si="96"/>
        <v>0</v>
      </c>
      <c r="H152" s="103">
        <f t="shared" si="96"/>
        <v>0</v>
      </c>
      <c r="I152" s="103">
        <f t="shared" si="96"/>
        <v>0</v>
      </c>
      <c r="J152" s="103">
        <f t="shared" si="96"/>
        <v>0</v>
      </c>
      <c r="K152" s="103">
        <f t="shared" si="96"/>
        <v>0</v>
      </c>
      <c r="L152" s="103">
        <f t="shared" si="96"/>
        <v>0</v>
      </c>
      <c r="M152" s="103">
        <f t="shared" si="96"/>
        <v>0</v>
      </c>
      <c r="N152" s="103">
        <f t="shared" si="96"/>
        <v>0</v>
      </c>
      <c r="O152" s="103">
        <f t="shared" si="96"/>
        <v>0</v>
      </c>
      <c r="P152" s="103">
        <f t="shared" si="96"/>
        <v>0</v>
      </c>
      <c r="Q152" s="103">
        <f t="shared" si="96"/>
        <v>0</v>
      </c>
      <c r="R152" s="103">
        <f t="shared" si="96"/>
        <v>0</v>
      </c>
      <c r="S152" s="319"/>
      <c r="T152" s="103">
        <f t="shared" ref="T152:AF152" si="97">SUM(T143:T151)</f>
        <v>0</v>
      </c>
      <c r="U152" s="103">
        <f t="shared" si="97"/>
        <v>0</v>
      </c>
      <c r="V152" s="103">
        <f t="shared" si="97"/>
        <v>0</v>
      </c>
      <c r="W152" s="103">
        <f t="shared" si="97"/>
        <v>0</v>
      </c>
      <c r="X152" s="103">
        <f t="shared" si="97"/>
        <v>0</v>
      </c>
      <c r="Y152" s="103">
        <f t="shared" si="97"/>
        <v>0</v>
      </c>
      <c r="Z152" s="103">
        <f t="shared" si="97"/>
        <v>0</v>
      </c>
      <c r="AA152" s="103">
        <f t="shared" si="97"/>
        <v>0</v>
      </c>
      <c r="AB152" s="103">
        <f t="shared" si="97"/>
        <v>0</v>
      </c>
      <c r="AC152" s="103">
        <f t="shared" si="97"/>
        <v>0</v>
      </c>
      <c r="AD152" s="103">
        <f t="shared" si="97"/>
        <v>0</v>
      </c>
      <c r="AE152" s="103">
        <f t="shared" si="97"/>
        <v>0</v>
      </c>
      <c r="AF152" s="103">
        <f t="shared" si="97"/>
        <v>0</v>
      </c>
      <c r="AG152" s="319"/>
    </row>
    <row r="153" spans="1:33" s="62" customFormat="1">
      <c r="A153" s="53"/>
      <c r="B153" s="320"/>
      <c r="C153" s="69"/>
      <c r="D153" s="154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270"/>
    </row>
    <row r="154" spans="1:33" s="62" customFormat="1">
      <c r="A154" s="76" t="s">
        <v>127</v>
      </c>
      <c r="B154" s="320"/>
      <c r="C154" s="69"/>
      <c r="D154" s="154"/>
      <c r="E154" s="53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270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270"/>
    </row>
    <row r="155" spans="1:33" s="62" customFormat="1">
      <c r="A155" s="53"/>
      <c r="B155" s="320"/>
      <c r="C155" s="69"/>
      <c r="D155" s="154"/>
      <c r="E155" s="53"/>
      <c r="F155" s="101">
        <f t="shared" ref="F155:Q162" si="98">+$B155</f>
        <v>0</v>
      </c>
      <c r="G155" s="101">
        <f t="shared" si="98"/>
        <v>0</v>
      </c>
      <c r="H155" s="101">
        <f t="shared" si="98"/>
        <v>0</v>
      </c>
      <c r="I155" s="101">
        <f t="shared" si="98"/>
        <v>0</v>
      </c>
      <c r="J155" s="101">
        <f t="shared" si="98"/>
        <v>0</v>
      </c>
      <c r="K155" s="101">
        <f t="shared" si="98"/>
        <v>0</v>
      </c>
      <c r="L155" s="101">
        <f t="shared" si="98"/>
        <v>0</v>
      </c>
      <c r="M155" s="101">
        <f t="shared" si="98"/>
        <v>0</v>
      </c>
      <c r="N155" s="101">
        <f t="shared" si="98"/>
        <v>0</v>
      </c>
      <c r="O155" s="101">
        <f t="shared" si="98"/>
        <v>0</v>
      </c>
      <c r="P155" s="101">
        <f t="shared" si="98"/>
        <v>0</v>
      </c>
      <c r="Q155" s="101">
        <f t="shared" si="98"/>
        <v>0</v>
      </c>
      <c r="R155" s="67">
        <f t="shared" ref="R155:R163" si="99">SUM(F155:Q155)</f>
        <v>0</v>
      </c>
      <c r="S155" s="270"/>
      <c r="T155" s="101">
        <f t="shared" ref="T155:AE162" si="100">+$B155</f>
        <v>0</v>
      </c>
      <c r="U155" s="101">
        <f t="shared" si="100"/>
        <v>0</v>
      </c>
      <c r="V155" s="101">
        <f t="shared" si="100"/>
        <v>0</v>
      </c>
      <c r="W155" s="101">
        <f t="shared" si="100"/>
        <v>0</v>
      </c>
      <c r="X155" s="101">
        <f t="shared" si="100"/>
        <v>0</v>
      </c>
      <c r="Y155" s="101">
        <f t="shared" si="100"/>
        <v>0</v>
      </c>
      <c r="Z155" s="101">
        <f t="shared" si="100"/>
        <v>0</v>
      </c>
      <c r="AA155" s="101">
        <f t="shared" si="100"/>
        <v>0</v>
      </c>
      <c r="AB155" s="101">
        <f t="shared" si="100"/>
        <v>0</v>
      </c>
      <c r="AC155" s="101">
        <f t="shared" si="100"/>
        <v>0</v>
      </c>
      <c r="AD155" s="101">
        <f t="shared" si="100"/>
        <v>0</v>
      </c>
      <c r="AE155" s="101">
        <f t="shared" si="100"/>
        <v>0</v>
      </c>
      <c r="AF155" s="67">
        <f t="shared" ref="AF155:AF163" si="101">SUM(T155:AE155)</f>
        <v>0</v>
      </c>
      <c r="AG155" s="270"/>
    </row>
    <row r="156" spans="1:33" s="62" customFormat="1">
      <c r="A156" s="53"/>
      <c r="B156" s="320"/>
      <c r="C156" s="69"/>
      <c r="D156" s="154"/>
      <c r="E156" s="53"/>
      <c r="F156" s="101">
        <f t="shared" si="98"/>
        <v>0</v>
      </c>
      <c r="G156" s="101">
        <f t="shared" si="98"/>
        <v>0</v>
      </c>
      <c r="H156" s="101">
        <f t="shared" si="98"/>
        <v>0</v>
      </c>
      <c r="I156" s="101">
        <f t="shared" si="98"/>
        <v>0</v>
      </c>
      <c r="J156" s="101">
        <f t="shared" si="98"/>
        <v>0</v>
      </c>
      <c r="K156" s="101">
        <f t="shared" si="98"/>
        <v>0</v>
      </c>
      <c r="L156" s="101">
        <f t="shared" si="98"/>
        <v>0</v>
      </c>
      <c r="M156" s="101">
        <f t="shared" si="98"/>
        <v>0</v>
      </c>
      <c r="N156" s="101">
        <f t="shared" si="98"/>
        <v>0</v>
      </c>
      <c r="O156" s="101">
        <f t="shared" si="98"/>
        <v>0</v>
      </c>
      <c r="P156" s="101">
        <f t="shared" si="98"/>
        <v>0</v>
      </c>
      <c r="Q156" s="101">
        <f t="shared" si="98"/>
        <v>0</v>
      </c>
      <c r="R156" s="67">
        <f t="shared" si="99"/>
        <v>0</v>
      </c>
      <c r="S156" s="270"/>
      <c r="T156" s="101">
        <f t="shared" si="100"/>
        <v>0</v>
      </c>
      <c r="U156" s="101">
        <f t="shared" si="100"/>
        <v>0</v>
      </c>
      <c r="V156" s="101">
        <f t="shared" si="100"/>
        <v>0</v>
      </c>
      <c r="W156" s="101">
        <f t="shared" si="100"/>
        <v>0</v>
      </c>
      <c r="X156" s="101">
        <f t="shared" si="100"/>
        <v>0</v>
      </c>
      <c r="Y156" s="101">
        <f t="shared" si="100"/>
        <v>0</v>
      </c>
      <c r="Z156" s="101">
        <f t="shared" si="100"/>
        <v>0</v>
      </c>
      <c r="AA156" s="101">
        <f t="shared" si="100"/>
        <v>0</v>
      </c>
      <c r="AB156" s="101">
        <f t="shared" si="100"/>
        <v>0</v>
      </c>
      <c r="AC156" s="101">
        <f t="shared" si="100"/>
        <v>0</v>
      </c>
      <c r="AD156" s="101">
        <f t="shared" si="100"/>
        <v>0</v>
      </c>
      <c r="AE156" s="101">
        <f t="shared" si="100"/>
        <v>0</v>
      </c>
      <c r="AF156" s="67">
        <f t="shared" si="101"/>
        <v>0</v>
      </c>
      <c r="AG156" s="270"/>
    </row>
    <row r="157" spans="1:33" s="62" customFormat="1">
      <c r="A157" s="53"/>
      <c r="B157" s="320"/>
      <c r="C157" s="69"/>
      <c r="D157" s="154"/>
      <c r="E157" s="53"/>
      <c r="F157" s="101">
        <f t="shared" si="98"/>
        <v>0</v>
      </c>
      <c r="G157" s="101">
        <f t="shared" si="98"/>
        <v>0</v>
      </c>
      <c r="H157" s="101">
        <f t="shared" si="98"/>
        <v>0</v>
      </c>
      <c r="I157" s="101">
        <f t="shared" si="98"/>
        <v>0</v>
      </c>
      <c r="J157" s="101">
        <f t="shared" si="98"/>
        <v>0</v>
      </c>
      <c r="K157" s="101">
        <f t="shared" si="98"/>
        <v>0</v>
      </c>
      <c r="L157" s="101">
        <f t="shared" si="98"/>
        <v>0</v>
      </c>
      <c r="M157" s="101">
        <f t="shared" si="98"/>
        <v>0</v>
      </c>
      <c r="N157" s="101">
        <f t="shared" si="98"/>
        <v>0</v>
      </c>
      <c r="O157" s="101">
        <f t="shared" si="98"/>
        <v>0</v>
      </c>
      <c r="P157" s="101">
        <f t="shared" si="98"/>
        <v>0</v>
      </c>
      <c r="Q157" s="101">
        <f t="shared" si="98"/>
        <v>0</v>
      </c>
      <c r="R157" s="67">
        <f t="shared" si="99"/>
        <v>0</v>
      </c>
      <c r="S157" s="270"/>
      <c r="T157" s="101">
        <f t="shared" si="100"/>
        <v>0</v>
      </c>
      <c r="U157" s="101">
        <f t="shared" si="100"/>
        <v>0</v>
      </c>
      <c r="V157" s="101">
        <f t="shared" si="100"/>
        <v>0</v>
      </c>
      <c r="W157" s="101">
        <f t="shared" si="100"/>
        <v>0</v>
      </c>
      <c r="X157" s="101">
        <f t="shared" si="100"/>
        <v>0</v>
      </c>
      <c r="Y157" s="101">
        <f t="shared" si="100"/>
        <v>0</v>
      </c>
      <c r="Z157" s="101">
        <f t="shared" si="100"/>
        <v>0</v>
      </c>
      <c r="AA157" s="101">
        <f t="shared" si="100"/>
        <v>0</v>
      </c>
      <c r="AB157" s="101">
        <f t="shared" si="100"/>
        <v>0</v>
      </c>
      <c r="AC157" s="101">
        <f t="shared" si="100"/>
        <v>0</v>
      </c>
      <c r="AD157" s="101">
        <f t="shared" si="100"/>
        <v>0</v>
      </c>
      <c r="AE157" s="101">
        <f t="shared" si="100"/>
        <v>0</v>
      </c>
      <c r="AF157" s="67">
        <f t="shared" si="101"/>
        <v>0</v>
      </c>
      <c r="AG157" s="270"/>
    </row>
    <row r="158" spans="1:33" s="62" customFormat="1">
      <c r="A158" s="53"/>
      <c r="B158" s="320"/>
      <c r="C158" s="69"/>
      <c r="D158" s="154"/>
      <c r="E158" s="53"/>
      <c r="F158" s="101">
        <f t="shared" si="98"/>
        <v>0</v>
      </c>
      <c r="G158" s="101">
        <f t="shared" si="98"/>
        <v>0</v>
      </c>
      <c r="H158" s="101">
        <f t="shared" si="98"/>
        <v>0</v>
      </c>
      <c r="I158" s="101">
        <f t="shared" si="98"/>
        <v>0</v>
      </c>
      <c r="J158" s="101">
        <f t="shared" si="98"/>
        <v>0</v>
      </c>
      <c r="K158" s="101">
        <f t="shared" si="98"/>
        <v>0</v>
      </c>
      <c r="L158" s="101">
        <f t="shared" si="98"/>
        <v>0</v>
      </c>
      <c r="M158" s="101">
        <f t="shared" si="98"/>
        <v>0</v>
      </c>
      <c r="N158" s="101">
        <f t="shared" si="98"/>
        <v>0</v>
      </c>
      <c r="O158" s="101">
        <f t="shared" si="98"/>
        <v>0</v>
      </c>
      <c r="P158" s="101">
        <f t="shared" si="98"/>
        <v>0</v>
      </c>
      <c r="Q158" s="101">
        <f t="shared" si="98"/>
        <v>0</v>
      </c>
      <c r="R158" s="67">
        <f t="shared" si="99"/>
        <v>0</v>
      </c>
      <c r="S158" s="270"/>
      <c r="T158" s="101">
        <f t="shared" si="100"/>
        <v>0</v>
      </c>
      <c r="U158" s="101">
        <f t="shared" si="100"/>
        <v>0</v>
      </c>
      <c r="V158" s="101">
        <f t="shared" si="100"/>
        <v>0</v>
      </c>
      <c r="W158" s="101">
        <f t="shared" si="100"/>
        <v>0</v>
      </c>
      <c r="X158" s="101">
        <f t="shared" si="100"/>
        <v>0</v>
      </c>
      <c r="Y158" s="101">
        <f t="shared" si="100"/>
        <v>0</v>
      </c>
      <c r="Z158" s="101">
        <f t="shared" si="100"/>
        <v>0</v>
      </c>
      <c r="AA158" s="101">
        <f t="shared" si="100"/>
        <v>0</v>
      </c>
      <c r="AB158" s="101">
        <f t="shared" si="100"/>
        <v>0</v>
      </c>
      <c r="AC158" s="101">
        <f t="shared" si="100"/>
        <v>0</v>
      </c>
      <c r="AD158" s="101">
        <f t="shared" si="100"/>
        <v>0</v>
      </c>
      <c r="AE158" s="101">
        <f t="shared" si="100"/>
        <v>0</v>
      </c>
      <c r="AF158" s="67">
        <f t="shared" si="101"/>
        <v>0</v>
      </c>
      <c r="AG158" s="270"/>
    </row>
    <row r="159" spans="1:33" s="62" customFormat="1">
      <c r="A159" s="53"/>
      <c r="B159" s="320"/>
      <c r="C159" s="69"/>
      <c r="D159" s="154"/>
      <c r="E159" s="53"/>
      <c r="F159" s="101">
        <f t="shared" si="98"/>
        <v>0</v>
      </c>
      <c r="G159" s="101">
        <f t="shared" si="98"/>
        <v>0</v>
      </c>
      <c r="H159" s="101">
        <f t="shared" si="98"/>
        <v>0</v>
      </c>
      <c r="I159" s="101">
        <f t="shared" si="98"/>
        <v>0</v>
      </c>
      <c r="J159" s="101">
        <f t="shared" si="98"/>
        <v>0</v>
      </c>
      <c r="K159" s="101">
        <f t="shared" si="98"/>
        <v>0</v>
      </c>
      <c r="L159" s="101">
        <f t="shared" si="98"/>
        <v>0</v>
      </c>
      <c r="M159" s="101">
        <f t="shared" si="98"/>
        <v>0</v>
      </c>
      <c r="N159" s="101">
        <f t="shared" si="98"/>
        <v>0</v>
      </c>
      <c r="O159" s="101">
        <f t="shared" si="98"/>
        <v>0</v>
      </c>
      <c r="P159" s="101">
        <f t="shared" si="98"/>
        <v>0</v>
      </c>
      <c r="Q159" s="101">
        <f t="shared" si="98"/>
        <v>0</v>
      </c>
      <c r="R159" s="67">
        <f t="shared" si="99"/>
        <v>0</v>
      </c>
      <c r="S159" s="270"/>
      <c r="T159" s="101">
        <f t="shared" si="100"/>
        <v>0</v>
      </c>
      <c r="U159" s="101">
        <f t="shared" si="100"/>
        <v>0</v>
      </c>
      <c r="V159" s="101">
        <f t="shared" si="100"/>
        <v>0</v>
      </c>
      <c r="W159" s="101">
        <f t="shared" si="100"/>
        <v>0</v>
      </c>
      <c r="X159" s="101">
        <f t="shared" si="100"/>
        <v>0</v>
      </c>
      <c r="Y159" s="101">
        <f t="shared" si="100"/>
        <v>0</v>
      </c>
      <c r="Z159" s="101">
        <f t="shared" si="100"/>
        <v>0</v>
      </c>
      <c r="AA159" s="101">
        <f t="shared" si="100"/>
        <v>0</v>
      </c>
      <c r="AB159" s="101">
        <f t="shared" si="100"/>
        <v>0</v>
      </c>
      <c r="AC159" s="101">
        <f t="shared" si="100"/>
        <v>0</v>
      </c>
      <c r="AD159" s="101">
        <f t="shared" si="100"/>
        <v>0</v>
      </c>
      <c r="AE159" s="101">
        <f t="shared" si="100"/>
        <v>0</v>
      </c>
      <c r="AF159" s="67">
        <f t="shared" si="101"/>
        <v>0</v>
      </c>
      <c r="AG159" s="270"/>
    </row>
    <row r="160" spans="1:33" s="62" customFormat="1">
      <c r="A160" s="53"/>
      <c r="B160" s="320"/>
      <c r="C160" s="69"/>
      <c r="D160" s="154"/>
      <c r="E160" s="53"/>
      <c r="F160" s="101">
        <f t="shared" si="98"/>
        <v>0</v>
      </c>
      <c r="G160" s="101">
        <f t="shared" si="98"/>
        <v>0</v>
      </c>
      <c r="H160" s="101">
        <f t="shared" si="98"/>
        <v>0</v>
      </c>
      <c r="I160" s="101">
        <f t="shared" si="98"/>
        <v>0</v>
      </c>
      <c r="J160" s="101">
        <f t="shared" si="98"/>
        <v>0</v>
      </c>
      <c r="K160" s="101">
        <f t="shared" si="98"/>
        <v>0</v>
      </c>
      <c r="L160" s="101">
        <f t="shared" si="98"/>
        <v>0</v>
      </c>
      <c r="M160" s="101">
        <f t="shared" si="98"/>
        <v>0</v>
      </c>
      <c r="N160" s="101">
        <f t="shared" si="98"/>
        <v>0</v>
      </c>
      <c r="O160" s="101">
        <f t="shared" si="98"/>
        <v>0</v>
      </c>
      <c r="P160" s="101">
        <f t="shared" si="98"/>
        <v>0</v>
      </c>
      <c r="Q160" s="101">
        <f t="shared" si="98"/>
        <v>0</v>
      </c>
      <c r="R160" s="67">
        <f t="shared" si="99"/>
        <v>0</v>
      </c>
      <c r="S160" s="270"/>
      <c r="T160" s="101">
        <f t="shared" si="100"/>
        <v>0</v>
      </c>
      <c r="U160" s="101">
        <f t="shared" si="100"/>
        <v>0</v>
      </c>
      <c r="V160" s="101">
        <f t="shared" si="100"/>
        <v>0</v>
      </c>
      <c r="W160" s="101">
        <f t="shared" si="100"/>
        <v>0</v>
      </c>
      <c r="X160" s="101">
        <f t="shared" si="100"/>
        <v>0</v>
      </c>
      <c r="Y160" s="101">
        <f t="shared" si="100"/>
        <v>0</v>
      </c>
      <c r="Z160" s="101">
        <f t="shared" si="100"/>
        <v>0</v>
      </c>
      <c r="AA160" s="101">
        <f t="shared" si="100"/>
        <v>0</v>
      </c>
      <c r="AB160" s="101">
        <f t="shared" si="100"/>
        <v>0</v>
      </c>
      <c r="AC160" s="101">
        <f t="shared" si="100"/>
        <v>0</v>
      </c>
      <c r="AD160" s="101">
        <f t="shared" si="100"/>
        <v>0</v>
      </c>
      <c r="AE160" s="101">
        <f t="shared" si="100"/>
        <v>0</v>
      </c>
      <c r="AF160" s="67">
        <f t="shared" si="101"/>
        <v>0</v>
      </c>
      <c r="AG160" s="270"/>
    </row>
    <row r="161" spans="1:33" s="62" customFormat="1">
      <c r="A161" s="53"/>
      <c r="B161" s="320"/>
      <c r="C161" s="69"/>
      <c r="D161" s="154"/>
      <c r="E161" s="53"/>
      <c r="F161" s="101">
        <f t="shared" si="98"/>
        <v>0</v>
      </c>
      <c r="G161" s="101">
        <f t="shared" si="98"/>
        <v>0</v>
      </c>
      <c r="H161" s="101">
        <f t="shared" si="98"/>
        <v>0</v>
      </c>
      <c r="I161" s="101">
        <f t="shared" si="98"/>
        <v>0</v>
      </c>
      <c r="J161" s="101">
        <f t="shared" si="98"/>
        <v>0</v>
      </c>
      <c r="K161" s="101">
        <f t="shared" si="98"/>
        <v>0</v>
      </c>
      <c r="L161" s="101">
        <f t="shared" si="98"/>
        <v>0</v>
      </c>
      <c r="M161" s="101">
        <f t="shared" si="98"/>
        <v>0</v>
      </c>
      <c r="N161" s="101">
        <f t="shared" si="98"/>
        <v>0</v>
      </c>
      <c r="O161" s="101">
        <f t="shared" si="98"/>
        <v>0</v>
      </c>
      <c r="P161" s="101">
        <f t="shared" si="98"/>
        <v>0</v>
      </c>
      <c r="Q161" s="101">
        <f t="shared" si="98"/>
        <v>0</v>
      </c>
      <c r="R161" s="67">
        <f t="shared" si="99"/>
        <v>0</v>
      </c>
      <c r="S161" s="270"/>
      <c r="T161" s="101">
        <f t="shared" si="100"/>
        <v>0</v>
      </c>
      <c r="U161" s="101">
        <f t="shared" si="100"/>
        <v>0</v>
      </c>
      <c r="V161" s="101">
        <f t="shared" si="100"/>
        <v>0</v>
      </c>
      <c r="W161" s="101">
        <f t="shared" si="100"/>
        <v>0</v>
      </c>
      <c r="X161" s="101">
        <f t="shared" si="100"/>
        <v>0</v>
      </c>
      <c r="Y161" s="101">
        <f t="shared" si="100"/>
        <v>0</v>
      </c>
      <c r="Z161" s="101">
        <f t="shared" si="100"/>
        <v>0</v>
      </c>
      <c r="AA161" s="101">
        <f t="shared" si="100"/>
        <v>0</v>
      </c>
      <c r="AB161" s="101">
        <f t="shared" si="100"/>
        <v>0</v>
      </c>
      <c r="AC161" s="101">
        <f t="shared" si="100"/>
        <v>0</v>
      </c>
      <c r="AD161" s="101">
        <f t="shared" si="100"/>
        <v>0</v>
      </c>
      <c r="AE161" s="101">
        <f t="shared" si="100"/>
        <v>0</v>
      </c>
      <c r="AF161" s="67">
        <f t="shared" si="101"/>
        <v>0</v>
      </c>
      <c r="AG161" s="270"/>
    </row>
    <row r="162" spans="1:33" s="62" customFormat="1">
      <c r="A162" s="53"/>
      <c r="B162" s="320"/>
      <c r="C162" s="69"/>
      <c r="D162" s="154"/>
      <c r="E162" s="53"/>
      <c r="F162" s="101">
        <f t="shared" si="98"/>
        <v>0</v>
      </c>
      <c r="G162" s="101">
        <f t="shared" si="98"/>
        <v>0</v>
      </c>
      <c r="H162" s="101">
        <f t="shared" si="98"/>
        <v>0</v>
      </c>
      <c r="I162" s="101">
        <f t="shared" si="98"/>
        <v>0</v>
      </c>
      <c r="J162" s="101">
        <f t="shared" si="98"/>
        <v>0</v>
      </c>
      <c r="K162" s="101">
        <f t="shared" si="98"/>
        <v>0</v>
      </c>
      <c r="L162" s="101">
        <f t="shared" si="98"/>
        <v>0</v>
      </c>
      <c r="M162" s="101">
        <f t="shared" si="98"/>
        <v>0</v>
      </c>
      <c r="N162" s="101">
        <f t="shared" si="98"/>
        <v>0</v>
      </c>
      <c r="O162" s="101">
        <f t="shared" si="98"/>
        <v>0</v>
      </c>
      <c r="P162" s="101">
        <f t="shared" si="98"/>
        <v>0</v>
      </c>
      <c r="Q162" s="101">
        <f t="shared" si="98"/>
        <v>0</v>
      </c>
      <c r="R162" s="67">
        <f t="shared" si="99"/>
        <v>0</v>
      </c>
      <c r="S162" s="270"/>
      <c r="T162" s="101">
        <f t="shared" si="100"/>
        <v>0</v>
      </c>
      <c r="U162" s="101">
        <f t="shared" si="100"/>
        <v>0</v>
      </c>
      <c r="V162" s="101">
        <f t="shared" si="100"/>
        <v>0</v>
      </c>
      <c r="W162" s="101">
        <f t="shared" si="100"/>
        <v>0</v>
      </c>
      <c r="X162" s="101">
        <f t="shared" si="100"/>
        <v>0</v>
      </c>
      <c r="Y162" s="101">
        <f t="shared" si="100"/>
        <v>0</v>
      </c>
      <c r="Z162" s="101">
        <f t="shared" si="100"/>
        <v>0</v>
      </c>
      <c r="AA162" s="101">
        <f t="shared" si="100"/>
        <v>0</v>
      </c>
      <c r="AB162" s="101">
        <f t="shared" si="100"/>
        <v>0</v>
      </c>
      <c r="AC162" s="101">
        <f t="shared" si="100"/>
        <v>0</v>
      </c>
      <c r="AD162" s="101">
        <f t="shared" si="100"/>
        <v>0</v>
      </c>
      <c r="AE162" s="101">
        <f t="shared" si="100"/>
        <v>0</v>
      </c>
      <c r="AF162" s="67">
        <f t="shared" si="101"/>
        <v>0</v>
      </c>
      <c r="AG162" s="270"/>
    </row>
    <row r="163" spans="1:33" s="62" customFormat="1">
      <c r="B163" s="320"/>
      <c r="C163" s="69"/>
      <c r="D163" s="154"/>
      <c r="E163" s="53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299">
        <f t="shared" si="99"/>
        <v>0</v>
      </c>
      <c r="S163" s="270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299">
        <f t="shared" si="101"/>
        <v>0</v>
      </c>
      <c r="AG163" s="270"/>
    </row>
    <row r="164" spans="1:33" s="76" customFormat="1">
      <c r="A164" s="55" t="s">
        <v>116</v>
      </c>
      <c r="B164" s="321"/>
      <c r="C164" s="323">
        <f>SUM(C155:C163)</f>
        <v>0</v>
      </c>
      <c r="D164" s="288">
        <f>SUM(D155:D163)</f>
        <v>0</v>
      </c>
      <c r="E164" s="55"/>
      <c r="F164" s="103">
        <f t="shared" ref="F164:R164" si="102">SUM(F155:F163)</f>
        <v>0</v>
      </c>
      <c r="G164" s="103">
        <f t="shared" si="102"/>
        <v>0</v>
      </c>
      <c r="H164" s="103">
        <f t="shared" si="102"/>
        <v>0</v>
      </c>
      <c r="I164" s="103">
        <f t="shared" si="102"/>
        <v>0</v>
      </c>
      <c r="J164" s="103">
        <f t="shared" si="102"/>
        <v>0</v>
      </c>
      <c r="K164" s="103">
        <f t="shared" si="102"/>
        <v>0</v>
      </c>
      <c r="L164" s="103">
        <f t="shared" si="102"/>
        <v>0</v>
      </c>
      <c r="M164" s="103">
        <f t="shared" si="102"/>
        <v>0</v>
      </c>
      <c r="N164" s="103">
        <f t="shared" si="102"/>
        <v>0</v>
      </c>
      <c r="O164" s="103">
        <f t="shared" si="102"/>
        <v>0</v>
      </c>
      <c r="P164" s="103">
        <f t="shared" si="102"/>
        <v>0</v>
      </c>
      <c r="Q164" s="103">
        <f t="shared" si="102"/>
        <v>0</v>
      </c>
      <c r="R164" s="103">
        <f t="shared" si="102"/>
        <v>0</v>
      </c>
      <c r="S164" s="319"/>
      <c r="T164" s="103">
        <f t="shared" ref="T164:AF164" si="103">SUM(T155:T163)</f>
        <v>0</v>
      </c>
      <c r="U164" s="103">
        <f t="shared" si="103"/>
        <v>0</v>
      </c>
      <c r="V164" s="103">
        <f t="shared" si="103"/>
        <v>0</v>
      </c>
      <c r="W164" s="103">
        <f t="shared" si="103"/>
        <v>0</v>
      </c>
      <c r="X164" s="103">
        <f t="shared" si="103"/>
        <v>0</v>
      </c>
      <c r="Y164" s="103">
        <f t="shared" si="103"/>
        <v>0</v>
      </c>
      <c r="Z164" s="103">
        <f t="shared" si="103"/>
        <v>0</v>
      </c>
      <c r="AA164" s="103">
        <f t="shared" si="103"/>
        <v>0</v>
      </c>
      <c r="AB164" s="103">
        <f t="shared" si="103"/>
        <v>0</v>
      </c>
      <c r="AC164" s="103">
        <f t="shared" si="103"/>
        <v>0</v>
      </c>
      <c r="AD164" s="103">
        <f t="shared" si="103"/>
        <v>0</v>
      </c>
      <c r="AE164" s="103">
        <f t="shared" si="103"/>
        <v>0</v>
      </c>
      <c r="AF164" s="103">
        <f t="shared" si="103"/>
        <v>0</v>
      </c>
      <c r="AG164" s="319"/>
    </row>
    <row r="165" spans="1:33" s="62" customFormat="1">
      <c r="A165" s="53"/>
      <c r="B165" s="320"/>
      <c r="C165" s="69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67"/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67"/>
      <c r="AG165" s="270"/>
    </row>
    <row r="166" spans="1:33" s="62" customFormat="1">
      <c r="A166" s="76" t="s">
        <v>121</v>
      </c>
      <c r="B166" s="320"/>
      <c r="C166" s="69"/>
      <c r="D166" s="154"/>
      <c r="E166" s="53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67"/>
      <c r="S166" s="270"/>
      <c r="T166" s="272"/>
      <c r="U166" s="272"/>
      <c r="V166" s="272"/>
      <c r="W166" s="272"/>
      <c r="X166" s="272"/>
      <c r="Y166" s="272"/>
      <c r="Z166" s="272"/>
      <c r="AA166" s="272"/>
      <c r="AB166" s="272"/>
      <c r="AC166" s="272"/>
      <c r="AD166" s="272"/>
      <c r="AE166" s="272"/>
      <c r="AF166" s="67"/>
      <c r="AG166" s="270"/>
    </row>
    <row r="167" spans="1:33" s="62" customFormat="1">
      <c r="A167" s="53"/>
      <c r="B167" s="320"/>
      <c r="C167" s="69"/>
      <c r="D167" s="154"/>
      <c r="E167" s="53"/>
      <c r="F167" s="101">
        <f t="shared" ref="F167:Q174" si="104">+$B167</f>
        <v>0</v>
      </c>
      <c r="G167" s="101">
        <f t="shared" si="104"/>
        <v>0</v>
      </c>
      <c r="H167" s="101">
        <f t="shared" si="104"/>
        <v>0</v>
      </c>
      <c r="I167" s="101">
        <f t="shared" si="104"/>
        <v>0</v>
      </c>
      <c r="J167" s="101">
        <f t="shared" si="104"/>
        <v>0</v>
      </c>
      <c r="K167" s="101">
        <f t="shared" si="104"/>
        <v>0</v>
      </c>
      <c r="L167" s="101">
        <f t="shared" si="104"/>
        <v>0</v>
      </c>
      <c r="M167" s="101">
        <f t="shared" si="104"/>
        <v>0</v>
      </c>
      <c r="N167" s="101">
        <f t="shared" si="104"/>
        <v>0</v>
      </c>
      <c r="O167" s="101">
        <f t="shared" si="104"/>
        <v>0</v>
      </c>
      <c r="P167" s="101">
        <f t="shared" si="104"/>
        <v>0</v>
      </c>
      <c r="Q167" s="101">
        <f t="shared" si="104"/>
        <v>0</v>
      </c>
      <c r="R167" s="67">
        <f t="shared" ref="R167:R175" si="105">SUM(F167:Q167)</f>
        <v>0</v>
      </c>
      <c r="S167" s="270"/>
      <c r="T167" s="101">
        <f t="shared" ref="T167:AE174" si="106">+$B167</f>
        <v>0</v>
      </c>
      <c r="U167" s="101">
        <f t="shared" si="106"/>
        <v>0</v>
      </c>
      <c r="V167" s="101">
        <f t="shared" si="106"/>
        <v>0</v>
      </c>
      <c r="W167" s="101">
        <f t="shared" si="106"/>
        <v>0</v>
      </c>
      <c r="X167" s="101">
        <f t="shared" si="106"/>
        <v>0</v>
      </c>
      <c r="Y167" s="101">
        <f t="shared" si="106"/>
        <v>0</v>
      </c>
      <c r="Z167" s="101">
        <f t="shared" si="106"/>
        <v>0</v>
      </c>
      <c r="AA167" s="101">
        <f t="shared" si="106"/>
        <v>0</v>
      </c>
      <c r="AB167" s="101">
        <f t="shared" si="106"/>
        <v>0</v>
      </c>
      <c r="AC167" s="101">
        <f t="shared" si="106"/>
        <v>0</v>
      </c>
      <c r="AD167" s="101">
        <f t="shared" si="106"/>
        <v>0</v>
      </c>
      <c r="AE167" s="101">
        <f t="shared" si="106"/>
        <v>0</v>
      </c>
      <c r="AF167" s="67">
        <f t="shared" ref="AF167:AF175" si="107">SUM(T167:AE167)</f>
        <v>0</v>
      </c>
      <c r="AG167" s="270"/>
    </row>
    <row r="168" spans="1:33" s="62" customFormat="1">
      <c r="A168" s="53"/>
      <c r="B168" s="320"/>
      <c r="C168" s="69"/>
      <c r="D168" s="154"/>
      <c r="E168" s="53"/>
      <c r="F168" s="101">
        <f t="shared" si="104"/>
        <v>0</v>
      </c>
      <c r="G168" s="101">
        <f t="shared" si="104"/>
        <v>0</v>
      </c>
      <c r="H168" s="101">
        <f t="shared" si="104"/>
        <v>0</v>
      </c>
      <c r="I168" s="101">
        <f t="shared" si="104"/>
        <v>0</v>
      </c>
      <c r="J168" s="101">
        <f t="shared" si="104"/>
        <v>0</v>
      </c>
      <c r="K168" s="101">
        <f t="shared" si="104"/>
        <v>0</v>
      </c>
      <c r="L168" s="101">
        <f t="shared" si="104"/>
        <v>0</v>
      </c>
      <c r="M168" s="101">
        <f t="shared" si="104"/>
        <v>0</v>
      </c>
      <c r="N168" s="101">
        <f t="shared" si="104"/>
        <v>0</v>
      </c>
      <c r="O168" s="101">
        <f t="shared" si="104"/>
        <v>0</v>
      </c>
      <c r="P168" s="101">
        <f t="shared" si="104"/>
        <v>0</v>
      </c>
      <c r="Q168" s="101">
        <f t="shared" si="104"/>
        <v>0</v>
      </c>
      <c r="R168" s="67">
        <f t="shared" si="105"/>
        <v>0</v>
      </c>
      <c r="S168" s="270"/>
      <c r="T168" s="101">
        <f t="shared" si="106"/>
        <v>0</v>
      </c>
      <c r="U168" s="101">
        <f t="shared" si="106"/>
        <v>0</v>
      </c>
      <c r="V168" s="101">
        <f t="shared" si="106"/>
        <v>0</v>
      </c>
      <c r="W168" s="101">
        <f t="shared" si="106"/>
        <v>0</v>
      </c>
      <c r="X168" s="101">
        <f t="shared" si="106"/>
        <v>0</v>
      </c>
      <c r="Y168" s="101">
        <f t="shared" si="106"/>
        <v>0</v>
      </c>
      <c r="Z168" s="101">
        <f t="shared" si="106"/>
        <v>0</v>
      </c>
      <c r="AA168" s="101">
        <f t="shared" si="106"/>
        <v>0</v>
      </c>
      <c r="AB168" s="101">
        <f t="shared" si="106"/>
        <v>0</v>
      </c>
      <c r="AC168" s="101">
        <f t="shared" si="106"/>
        <v>0</v>
      </c>
      <c r="AD168" s="101">
        <f t="shared" si="106"/>
        <v>0</v>
      </c>
      <c r="AE168" s="101">
        <f t="shared" si="106"/>
        <v>0</v>
      </c>
      <c r="AF168" s="67">
        <f t="shared" si="107"/>
        <v>0</v>
      </c>
      <c r="AG168" s="270"/>
    </row>
    <row r="169" spans="1:33" s="62" customFormat="1">
      <c r="A169" s="53"/>
      <c r="B169" s="320"/>
      <c r="C169" s="69"/>
      <c r="D169" s="154"/>
      <c r="E169" s="53"/>
      <c r="F169" s="101">
        <f t="shared" si="104"/>
        <v>0</v>
      </c>
      <c r="G169" s="101">
        <f t="shared" si="104"/>
        <v>0</v>
      </c>
      <c r="H169" s="101">
        <f t="shared" si="104"/>
        <v>0</v>
      </c>
      <c r="I169" s="101">
        <f t="shared" si="104"/>
        <v>0</v>
      </c>
      <c r="J169" s="101">
        <f t="shared" si="104"/>
        <v>0</v>
      </c>
      <c r="K169" s="101">
        <f t="shared" si="104"/>
        <v>0</v>
      </c>
      <c r="L169" s="101">
        <f t="shared" si="104"/>
        <v>0</v>
      </c>
      <c r="M169" s="101">
        <f t="shared" si="104"/>
        <v>0</v>
      </c>
      <c r="N169" s="101">
        <f t="shared" si="104"/>
        <v>0</v>
      </c>
      <c r="O169" s="101">
        <f t="shared" si="104"/>
        <v>0</v>
      </c>
      <c r="P169" s="101">
        <f t="shared" si="104"/>
        <v>0</v>
      </c>
      <c r="Q169" s="101">
        <f t="shared" si="104"/>
        <v>0</v>
      </c>
      <c r="R169" s="67">
        <f t="shared" si="105"/>
        <v>0</v>
      </c>
      <c r="S169" s="270"/>
      <c r="T169" s="101">
        <f t="shared" si="106"/>
        <v>0</v>
      </c>
      <c r="U169" s="101">
        <f t="shared" si="106"/>
        <v>0</v>
      </c>
      <c r="V169" s="101">
        <f t="shared" si="106"/>
        <v>0</v>
      </c>
      <c r="W169" s="101">
        <f t="shared" si="106"/>
        <v>0</v>
      </c>
      <c r="X169" s="101">
        <f t="shared" si="106"/>
        <v>0</v>
      </c>
      <c r="Y169" s="101">
        <f t="shared" si="106"/>
        <v>0</v>
      </c>
      <c r="Z169" s="101">
        <f t="shared" si="106"/>
        <v>0</v>
      </c>
      <c r="AA169" s="101">
        <f t="shared" si="106"/>
        <v>0</v>
      </c>
      <c r="AB169" s="101">
        <f t="shared" si="106"/>
        <v>0</v>
      </c>
      <c r="AC169" s="101">
        <f t="shared" si="106"/>
        <v>0</v>
      </c>
      <c r="AD169" s="101">
        <f t="shared" si="106"/>
        <v>0</v>
      </c>
      <c r="AE169" s="101">
        <f t="shared" si="106"/>
        <v>0</v>
      </c>
      <c r="AF169" s="67">
        <f t="shared" si="107"/>
        <v>0</v>
      </c>
      <c r="AG169" s="270"/>
    </row>
    <row r="170" spans="1:33" s="62" customFormat="1">
      <c r="A170" s="53"/>
      <c r="B170" s="320"/>
      <c r="C170" s="69"/>
      <c r="D170" s="154"/>
      <c r="E170" s="53"/>
      <c r="F170" s="101">
        <f t="shared" si="104"/>
        <v>0</v>
      </c>
      <c r="G170" s="101">
        <f t="shared" si="104"/>
        <v>0</v>
      </c>
      <c r="H170" s="101">
        <f t="shared" si="104"/>
        <v>0</v>
      </c>
      <c r="I170" s="101">
        <f t="shared" si="104"/>
        <v>0</v>
      </c>
      <c r="J170" s="101">
        <f t="shared" si="104"/>
        <v>0</v>
      </c>
      <c r="K170" s="101">
        <f t="shared" si="104"/>
        <v>0</v>
      </c>
      <c r="L170" s="101">
        <f t="shared" si="104"/>
        <v>0</v>
      </c>
      <c r="M170" s="101">
        <f t="shared" si="104"/>
        <v>0</v>
      </c>
      <c r="N170" s="101">
        <f t="shared" si="104"/>
        <v>0</v>
      </c>
      <c r="O170" s="101">
        <f t="shared" si="104"/>
        <v>0</v>
      </c>
      <c r="P170" s="101">
        <f t="shared" si="104"/>
        <v>0</v>
      </c>
      <c r="Q170" s="101">
        <f t="shared" si="104"/>
        <v>0</v>
      </c>
      <c r="R170" s="67">
        <f t="shared" si="105"/>
        <v>0</v>
      </c>
      <c r="S170" s="270"/>
      <c r="T170" s="101">
        <f t="shared" si="106"/>
        <v>0</v>
      </c>
      <c r="U170" s="101">
        <f t="shared" si="106"/>
        <v>0</v>
      </c>
      <c r="V170" s="101">
        <f t="shared" si="106"/>
        <v>0</v>
      </c>
      <c r="W170" s="101">
        <f t="shared" si="106"/>
        <v>0</v>
      </c>
      <c r="X170" s="101">
        <f t="shared" si="106"/>
        <v>0</v>
      </c>
      <c r="Y170" s="101">
        <f t="shared" si="106"/>
        <v>0</v>
      </c>
      <c r="Z170" s="101">
        <f t="shared" si="106"/>
        <v>0</v>
      </c>
      <c r="AA170" s="101">
        <f t="shared" si="106"/>
        <v>0</v>
      </c>
      <c r="AB170" s="101">
        <f t="shared" si="106"/>
        <v>0</v>
      </c>
      <c r="AC170" s="101">
        <f t="shared" si="106"/>
        <v>0</v>
      </c>
      <c r="AD170" s="101">
        <f t="shared" si="106"/>
        <v>0</v>
      </c>
      <c r="AE170" s="101">
        <f t="shared" si="106"/>
        <v>0</v>
      </c>
      <c r="AF170" s="67">
        <f t="shared" si="107"/>
        <v>0</v>
      </c>
      <c r="AG170" s="270"/>
    </row>
    <row r="171" spans="1:33" s="62" customFormat="1">
      <c r="A171" s="53"/>
      <c r="B171" s="320"/>
      <c r="C171" s="69"/>
      <c r="D171" s="154"/>
      <c r="E171" s="53"/>
      <c r="F171" s="101">
        <f t="shared" si="104"/>
        <v>0</v>
      </c>
      <c r="G171" s="101">
        <f t="shared" si="104"/>
        <v>0</v>
      </c>
      <c r="H171" s="101">
        <f t="shared" si="104"/>
        <v>0</v>
      </c>
      <c r="I171" s="101">
        <f t="shared" si="104"/>
        <v>0</v>
      </c>
      <c r="J171" s="101">
        <f t="shared" si="104"/>
        <v>0</v>
      </c>
      <c r="K171" s="101">
        <f t="shared" si="104"/>
        <v>0</v>
      </c>
      <c r="L171" s="101">
        <f t="shared" si="104"/>
        <v>0</v>
      </c>
      <c r="M171" s="101">
        <f t="shared" si="104"/>
        <v>0</v>
      </c>
      <c r="N171" s="101">
        <f t="shared" si="104"/>
        <v>0</v>
      </c>
      <c r="O171" s="101">
        <f t="shared" si="104"/>
        <v>0</v>
      </c>
      <c r="P171" s="101">
        <f t="shared" si="104"/>
        <v>0</v>
      </c>
      <c r="Q171" s="101">
        <f t="shared" si="104"/>
        <v>0</v>
      </c>
      <c r="R171" s="67">
        <f t="shared" si="105"/>
        <v>0</v>
      </c>
      <c r="S171" s="270"/>
      <c r="T171" s="101">
        <f t="shared" si="106"/>
        <v>0</v>
      </c>
      <c r="U171" s="101">
        <f t="shared" si="106"/>
        <v>0</v>
      </c>
      <c r="V171" s="101">
        <f t="shared" si="106"/>
        <v>0</v>
      </c>
      <c r="W171" s="101">
        <f t="shared" si="106"/>
        <v>0</v>
      </c>
      <c r="X171" s="101">
        <f t="shared" si="106"/>
        <v>0</v>
      </c>
      <c r="Y171" s="101">
        <f t="shared" si="106"/>
        <v>0</v>
      </c>
      <c r="Z171" s="101">
        <f t="shared" si="106"/>
        <v>0</v>
      </c>
      <c r="AA171" s="101">
        <f t="shared" si="106"/>
        <v>0</v>
      </c>
      <c r="AB171" s="101">
        <f t="shared" si="106"/>
        <v>0</v>
      </c>
      <c r="AC171" s="101">
        <f t="shared" si="106"/>
        <v>0</v>
      </c>
      <c r="AD171" s="101">
        <f t="shared" si="106"/>
        <v>0</v>
      </c>
      <c r="AE171" s="101">
        <f t="shared" si="106"/>
        <v>0</v>
      </c>
      <c r="AF171" s="67">
        <f t="shared" si="107"/>
        <v>0</v>
      </c>
      <c r="AG171" s="270"/>
    </row>
    <row r="172" spans="1:33" s="62" customFormat="1">
      <c r="A172" s="53"/>
      <c r="B172" s="320"/>
      <c r="C172" s="154"/>
      <c r="D172" s="154"/>
      <c r="E172" s="53"/>
      <c r="F172" s="101">
        <f t="shared" si="104"/>
        <v>0</v>
      </c>
      <c r="G172" s="101">
        <f t="shared" si="104"/>
        <v>0</v>
      </c>
      <c r="H172" s="101">
        <f t="shared" si="104"/>
        <v>0</v>
      </c>
      <c r="I172" s="101">
        <f t="shared" si="104"/>
        <v>0</v>
      </c>
      <c r="J172" s="101">
        <f t="shared" si="104"/>
        <v>0</v>
      </c>
      <c r="K172" s="101">
        <f t="shared" si="104"/>
        <v>0</v>
      </c>
      <c r="L172" s="101">
        <f t="shared" si="104"/>
        <v>0</v>
      </c>
      <c r="M172" s="101">
        <f t="shared" si="104"/>
        <v>0</v>
      </c>
      <c r="N172" s="101">
        <f t="shared" si="104"/>
        <v>0</v>
      </c>
      <c r="O172" s="101">
        <f t="shared" si="104"/>
        <v>0</v>
      </c>
      <c r="P172" s="101">
        <f t="shared" si="104"/>
        <v>0</v>
      </c>
      <c r="Q172" s="101">
        <f t="shared" si="104"/>
        <v>0</v>
      </c>
      <c r="R172" s="67">
        <f t="shared" si="105"/>
        <v>0</v>
      </c>
      <c r="S172" s="270"/>
      <c r="T172" s="101">
        <f t="shared" si="106"/>
        <v>0</v>
      </c>
      <c r="U172" s="101">
        <f t="shared" si="106"/>
        <v>0</v>
      </c>
      <c r="V172" s="101">
        <f t="shared" si="106"/>
        <v>0</v>
      </c>
      <c r="W172" s="101">
        <f t="shared" si="106"/>
        <v>0</v>
      </c>
      <c r="X172" s="101">
        <f t="shared" si="106"/>
        <v>0</v>
      </c>
      <c r="Y172" s="101">
        <f t="shared" si="106"/>
        <v>0</v>
      </c>
      <c r="Z172" s="101">
        <f t="shared" si="106"/>
        <v>0</v>
      </c>
      <c r="AA172" s="101">
        <f t="shared" si="106"/>
        <v>0</v>
      </c>
      <c r="AB172" s="101">
        <f t="shared" si="106"/>
        <v>0</v>
      </c>
      <c r="AC172" s="101">
        <f t="shared" si="106"/>
        <v>0</v>
      </c>
      <c r="AD172" s="101">
        <f t="shared" si="106"/>
        <v>0</v>
      </c>
      <c r="AE172" s="101">
        <f t="shared" si="106"/>
        <v>0</v>
      </c>
      <c r="AF172" s="67">
        <f t="shared" si="107"/>
        <v>0</v>
      </c>
      <c r="AG172" s="270"/>
    </row>
    <row r="173" spans="1:33" s="62" customFormat="1">
      <c r="A173" s="53"/>
      <c r="B173" s="320"/>
      <c r="C173" s="154"/>
      <c r="D173" s="154"/>
      <c r="E173" s="53"/>
      <c r="F173" s="101">
        <f t="shared" si="104"/>
        <v>0</v>
      </c>
      <c r="G173" s="101">
        <f t="shared" si="104"/>
        <v>0</v>
      </c>
      <c r="H173" s="101">
        <f t="shared" si="104"/>
        <v>0</v>
      </c>
      <c r="I173" s="101">
        <f t="shared" si="104"/>
        <v>0</v>
      </c>
      <c r="J173" s="101">
        <f t="shared" si="104"/>
        <v>0</v>
      </c>
      <c r="K173" s="101">
        <f t="shared" si="104"/>
        <v>0</v>
      </c>
      <c r="L173" s="101">
        <f t="shared" si="104"/>
        <v>0</v>
      </c>
      <c r="M173" s="101">
        <f t="shared" si="104"/>
        <v>0</v>
      </c>
      <c r="N173" s="101">
        <f t="shared" si="104"/>
        <v>0</v>
      </c>
      <c r="O173" s="101">
        <f t="shared" si="104"/>
        <v>0</v>
      </c>
      <c r="P173" s="101">
        <f t="shared" si="104"/>
        <v>0</v>
      </c>
      <c r="Q173" s="101">
        <f t="shared" si="104"/>
        <v>0</v>
      </c>
      <c r="R173" s="67">
        <f t="shared" si="105"/>
        <v>0</v>
      </c>
      <c r="S173" s="270"/>
      <c r="T173" s="101">
        <f t="shared" si="106"/>
        <v>0</v>
      </c>
      <c r="U173" s="101">
        <f t="shared" si="106"/>
        <v>0</v>
      </c>
      <c r="V173" s="101">
        <f t="shared" si="106"/>
        <v>0</v>
      </c>
      <c r="W173" s="101">
        <f t="shared" si="106"/>
        <v>0</v>
      </c>
      <c r="X173" s="101">
        <f t="shared" si="106"/>
        <v>0</v>
      </c>
      <c r="Y173" s="101">
        <f t="shared" si="106"/>
        <v>0</v>
      </c>
      <c r="Z173" s="101">
        <f t="shared" si="106"/>
        <v>0</v>
      </c>
      <c r="AA173" s="101">
        <f t="shared" si="106"/>
        <v>0</v>
      </c>
      <c r="AB173" s="101">
        <f t="shared" si="106"/>
        <v>0</v>
      </c>
      <c r="AC173" s="101">
        <f t="shared" si="106"/>
        <v>0</v>
      </c>
      <c r="AD173" s="101">
        <f t="shared" si="106"/>
        <v>0</v>
      </c>
      <c r="AE173" s="101">
        <f t="shared" si="106"/>
        <v>0</v>
      </c>
      <c r="AF173" s="67">
        <f t="shared" si="107"/>
        <v>0</v>
      </c>
      <c r="AG173" s="270"/>
    </row>
    <row r="174" spans="1:33" s="62" customFormat="1">
      <c r="A174" s="53"/>
      <c r="B174" s="320"/>
      <c r="C174" s="154"/>
      <c r="D174" s="154"/>
      <c r="E174" s="53"/>
      <c r="F174" s="101">
        <f t="shared" si="104"/>
        <v>0</v>
      </c>
      <c r="G174" s="101">
        <f t="shared" si="104"/>
        <v>0</v>
      </c>
      <c r="H174" s="101">
        <f t="shared" si="104"/>
        <v>0</v>
      </c>
      <c r="I174" s="101">
        <f t="shared" si="104"/>
        <v>0</v>
      </c>
      <c r="J174" s="101">
        <f t="shared" si="104"/>
        <v>0</v>
      </c>
      <c r="K174" s="101">
        <f t="shared" si="104"/>
        <v>0</v>
      </c>
      <c r="L174" s="101">
        <f t="shared" si="104"/>
        <v>0</v>
      </c>
      <c r="M174" s="101">
        <f t="shared" si="104"/>
        <v>0</v>
      </c>
      <c r="N174" s="101">
        <f t="shared" si="104"/>
        <v>0</v>
      </c>
      <c r="O174" s="101">
        <f t="shared" si="104"/>
        <v>0</v>
      </c>
      <c r="P174" s="101">
        <f t="shared" si="104"/>
        <v>0</v>
      </c>
      <c r="Q174" s="101">
        <f t="shared" si="104"/>
        <v>0</v>
      </c>
      <c r="R174" s="67">
        <f t="shared" si="105"/>
        <v>0</v>
      </c>
      <c r="S174" s="270"/>
      <c r="T174" s="101">
        <f t="shared" si="106"/>
        <v>0</v>
      </c>
      <c r="U174" s="101">
        <f t="shared" si="106"/>
        <v>0</v>
      </c>
      <c r="V174" s="101">
        <f t="shared" si="106"/>
        <v>0</v>
      </c>
      <c r="W174" s="101">
        <f t="shared" si="106"/>
        <v>0</v>
      </c>
      <c r="X174" s="101">
        <f t="shared" si="106"/>
        <v>0</v>
      </c>
      <c r="Y174" s="101">
        <f t="shared" si="106"/>
        <v>0</v>
      </c>
      <c r="Z174" s="101">
        <f t="shared" si="106"/>
        <v>0</v>
      </c>
      <c r="AA174" s="101">
        <f t="shared" si="106"/>
        <v>0</v>
      </c>
      <c r="AB174" s="101">
        <f t="shared" si="106"/>
        <v>0</v>
      </c>
      <c r="AC174" s="101">
        <f t="shared" si="106"/>
        <v>0</v>
      </c>
      <c r="AD174" s="101">
        <f t="shared" si="106"/>
        <v>0</v>
      </c>
      <c r="AE174" s="101">
        <f t="shared" si="106"/>
        <v>0</v>
      </c>
      <c r="AF174" s="67">
        <f t="shared" si="107"/>
        <v>0</v>
      </c>
      <c r="AG174" s="270"/>
    </row>
    <row r="175" spans="1:33" s="62" customFormat="1">
      <c r="A175" s="53"/>
      <c r="B175" s="320"/>
      <c r="C175" s="154"/>
      <c r="D175" s="154"/>
      <c r="E175" s="53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299">
        <f t="shared" si="105"/>
        <v>0</v>
      </c>
      <c r="S175" s="270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299">
        <f t="shared" si="107"/>
        <v>0</v>
      </c>
      <c r="AG175" s="270"/>
    </row>
    <row r="176" spans="1:33" s="76" customFormat="1">
      <c r="A176" s="55" t="s">
        <v>116</v>
      </c>
      <c r="B176" s="321"/>
      <c r="C176" s="288">
        <f>SUM(C167:C175)</f>
        <v>0</v>
      </c>
      <c r="D176" s="288">
        <f>SUM(D167:D175)</f>
        <v>0</v>
      </c>
      <c r="E176" s="55"/>
      <c r="F176" s="103">
        <f t="shared" ref="F176:R176" si="108">SUM(F167:F175)</f>
        <v>0</v>
      </c>
      <c r="G176" s="103">
        <f t="shared" si="108"/>
        <v>0</v>
      </c>
      <c r="H176" s="103">
        <f t="shared" si="108"/>
        <v>0</v>
      </c>
      <c r="I176" s="103">
        <f t="shared" si="108"/>
        <v>0</v>
      </c>
      <c r="J176" s="103">
        <f t="shared" si="108"/>
        <v>0</v>
      </c>
      <c r="K176" s="103">
        <f t="shared" si="108"/>
        <v>0</v>
      </c>
      <c r="L176" s="103">
        <f t="shared" si="108"/>
        <v>0</v>
      </c>
      <c r="M176" s="103">
        <f t="shared" si="108"/>
        <v>0</v>
      </c>
      <c r="N176" s="103">
        <f t="shared" si="108"/>
        <v>0</v>
      </c>
      <c r="O176" s="103">
        <f t="shared" si="108"/>
        <v>0</v>
      </c>
      <c r="P176" s="103">
        <f t="shared" si="108"/>
        <v>0</v>
      </c>
      <c r="Q176" s="103">
        <f t="shared" si="108"/>
        <v>0</v>
      </c>
      <c r="R176" s="103">
        <f t="shared" si="108"/>
        <v>0</v>
      </c>
      <c r="S176" s="319"/>
      <c r="T176" s="103">
        <f t="shared" ref="T176:AF176" si="109">SUM(T167:T175)</f>
        <v>0</v>
      </c>
      <c r="U176" s="103">
        <f t="shared" si="109"/>
        <v>0</v>
      </c>
      <c r="V176" s="103">
        <f t="shared" si="109"/>
        <v>0</v>
      </c>
      <c r="W176" s="103">
        <f t="shared" si="109"/>
        <v>0</v>
      </c>
      <c r="X176" s="103">
        <f t="shared" si="109"/>
        <v>0</v>
      </c>
      <c r="Y176" s="103">
        <f t="shared" si="109"/>
        <v>0</v>
      </c>
      <c r="Z176" s="103">
        <f t="shared" si="109"/>
        <v>0</v>
      </c>
      <c r="AA176" s="103">
        <f t="shared" si="109"/>
        <v>0</v>
      </c>
      <c r="AB176" s="103">
        <f t="shared" si="109"/>
        <v>0</v>
      </c>
      <c r="AC176" s="103">
        <f t="shared" si="109"/>
        <v>0</v>
      </c>
      <c r="AD176" s="103">
        <f t="shared" si="109"/>
        <v>0</v>
      </c>
      <c r="AE176" s="103">
        <f t="shared" si="109"/>
        <v>0</v>
      </c>
      <c r="AF176" s="103">
        <f t="shared" si="109"/>
        <v>0</v>
      </c>
      <c r="AG176" s="319"/>
    </row>
    <row r="177" spans="1:33" s="62" customFormat="1">
      <c r="A177" s="53"/>
      <c r="B177" s="320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67"/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67"/>
      <c r="AG177" s="270"/>
    </row>
    <row r="178" spans="1:33" s="62" customFormat="1">
      <c r="A178" s="76" t="s">
        <v>128</v>
      </c>
      <c r="B178" s="67"/>
      <c r="C178" s="288">
        <f>C176+C164+C152+C140+C128+C116+C104</f>
        <v>0</v>
      </c>
      <c r="D178" s="288">
        <f>D176+D164+D152+D140+D128+D116+D104</f>
        <v>0</v>
      </c>
      <c r="F178" s="84">
        <f t="shared" ref="F178:R178" si="110">+F104+F116+F128+F140+F152+F164+F176</f>
        <v>0</v>
      </c>
      <c r="G178" s="84">
        <f t="shared" si="110"/>
        <v>0</v>
      </c>
      <c r="H178" s="84">
        <f t="shared" si="110"/>
        <v>0</v>
      </c>
      <c r="I178" s="84">
        <f t="shared" si="110"/>
        <v>0</v>
      </c>
      <c r="J178" s="84">
        <f t="shared" si="110"/>
        <v>0</v>
      </c>
      <c r="K178" s="84">
        <f t="shared" si="110"/>
        <v>0</v>
      </c>
      <c r="L178" s="84">
        <f t="shared" si="110"/>
        <v>0</v>
      </c>
      <c r="M178" s="84">
        <f t="shared" si="110"/>
        <v>0</v>
      </c>
      <c r="N178" s="84">
        <f t="shared" si="110"/>
        <v>0</v>
      </c>
      <c r="O178" s="84">
        <f t="shared" si="110"/>
        <v>0</v>
      </c>
      <c r="P178" s="84">
        <f t="shared" si="110"/>
        <v>0</v>
      </c>
      <c r="Q178" s="84">
        <f t="shared" si="110"/>
        <v>0</v>
      </c>
      <c r="R178" s="84">
        <f t="shared" si="110"/>
        <v>0</v>
      </c>
      <c r="S178" s="87"/>
      <c r="T178" s="84">
        <f t="shared" ref="T178:AF178" si="111">+T104+T116+T128+T140+T152+T164+T176</f>
        <v>0</v>
      </c>
      <c r="U178" s="84">
        <f t="shared" si="111"/>
        <v>0</v>
      </c>
      <c r="V178" s="84">
        <f t="shared" si="111"/>
        <v>0</v>
      </c>
      <c r="W178" s="84">
        <f t="shared" si="111"/>
        <v>0</v>
      </c>
      <c r="X178" s="84">
        <f t="shared" si="111"/>
        <v>0</v>
      </c>
      <c r="Y178" s="84">
        <f t="shared" si="111"/>
        <v>0</v>
      </c>
      <c r="Z178" s="84">
        <f t="shared" si="111"/>
        <v>0</v>
      </c>
      <c r="AA178" s="84">
        <f t="shared" si="111"/>
        <v>0</v>
      </c>
      <c r="AB178" s="84">
        <f t="shared" si="111"/>
        <v>0</v>
      </c>
      <c r="AC178" s="84">
        <f t="shared" si="111"/>
        <v>0</v>
      </c>
      <c r="AD178" s="84">
        <f t="shared" si="111"/>
        <v>0</v>
      </c>
      <c r="AE178" s="84">
        <f t="shared" si="111"/>
        <v>0</v>
      </c>
      <c r="AF178" s="84">
        <f t="shared" si="111"/>
        <v>0</v>
      </c>
      <c r="AG178" s="87"/>
    </row>
    <row r="179" spans="1:33">
      <c r="B179" s="66"/>
    </row>
    <row r="180" spans="1:33">
      <c r="B180" s="66"/>
    </row>
    <row r="181" spans="1:33">
      <c r="B181" s="66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161"/>
  <sheetViews>
    <sheetView zoomScale="115" zoomScaleNormal="115" zoomScalePageLayoutView="115" workbookViewId="0">
      <pane xSplit="2" ySplit="5" topLeftCell="C6" activePane="bottomRight" state="frozen"/>
      <selection activeCell="I14" sqref="I14"/>
      <selection pane="topRight" activeCell="I14" sqref="I14"/>
      <selection pane="bottomLeft" activeCell="I14" sqref="I14"/>
      <selection pane="bottomRight" activeCell="C6" sqref="C6"/>
    </sheetView>
  </sheetViews>
  <sheetFormatPr baseColWidth="10" defaultColWidth="8.83203125" defaultRowHeight="13" outlineLevelCol="1"/>
  <cols>
    <col min="1" max="1" width="9" style="441" customWidth="1"/>
    <col min="2" max="2" width="35" style="441" customWidth="1"/>
    <col min="3" max="3" width="10.5" style="537" customWidth="1"/>
    <col min="4" max="4" width="10.5" style="576" customWidth="1"/>
    <col min="5" max="15" width="12.1640625" style="441" customWidth="1" outlineLevel="1"/>
    <col min="16" max="16" width="12" style="441" customWidth="1" outlineLevel="1"/>
    <col min="17" max="17" width="11.5" style="505" bestFit="1" customWidth="1"/>
    <col min="18" max="18" width="12.33203125" style="441" customWidth="1"/>
    <col min="19" max="29" width="12.1640625" style="441" customWidth="1" outlineLevel="1"/>
    <col min="30" max="30" width="12" style="441" customWidth="1" outlineLevel="1"/>
    <col min="31" max="31" width="11.5" style="505" bestFit="1" customWidth="1"/>
    <col min="32" max="35" width="9.5" style="441" customWidth="1"/>
    <col min="36" max="16384" width="8.83203125" style="441"/>
  </cols>
  <sheetData>
    <row r="1" spans="1:31" ht="14">
      <c r="B1" s="575" t="s">
        <v>324</v>
      </c>
      <c r="J1" s="575"/>
      <c r="K1" s="577"/>
      <c r="X1" s="575"/>
      <c r="Y1" s="577"/>
    </row>
    <row r="2" spans="1:31" ht="14">
      <c r="C2" s="578" t="s">
        <v>325</v>
      </c>
      <c r="J2" s="579"/>
      <c r="X2" s="579"/>
    </row>
    <row r="3" spans="1:31" ht="14">
      <c r="B3" s="580" t="s">
        <v>326</v>
      </c>
      <c r="C3" s="578" t="s">
        <v>327</v>
      </c>
      <c r="D3" s="581"/>
      <c r="J3" s="579"/>
      <c r="X3" s="579"/>
    </row>
    <row r="4" spans="1:31" ht="14">
      <c r="C4" s="582" t="s">
        <v>328</v>
      </c>
      <c r="D4" s="583" t="s">
        <v>329</v>
      </c>
      <c r="J4" s="579"/>
      <c r="P4" s="585"/>
      <c r="Q4" s="584">
        <f>+'Stmts Monthly'!R8</f>
        <v>2020</v>
      </c>
      <c r="X4" s="579"/>
      <c r="AD4" s="585"/>
      <c r="AE4" s="584">
        <f>+'Stmts Monthly'!AH8</f>
        <v>2021</v>
      </c>
    </row>
    <row r="5" spans="1:31">
      <c r="A5" s="586"/>
      <c r="B5" s="587"/>
      <c r="C5" s="588" t="s">
        <v>330</v>
      </c>
      <c r="D5" s="589" t="s">
        <v>330</v>
      </c>
      <c r="E5" s="59">
        <f>+'Stmts Monthly'!F8</f>
        <v>43831</v>
      </c>
      <c r="F5" s="59">
        <f>+'Stmts Monthly'!G8</f>
        <v>43862</v>
      </c>
      <c r="G5" s="59">
        <f>+'Stmts Monthly'!H8</f>
        <v>43891</v>
      </c>
      <c r="H5" s="59">
        <f>+'Stmts Monthly'!I8</f>
        <v>43922</v>
      </c>
      <c r="I5" s="59">
        <f>+'Stmts Monthly'!J8</f>
        <v>43952</v>
      </c>
      <c r="J5" s="59">
        <f>+'Stmts Monthly'!K8</f>
        <v>43983</v>
      </c>
      <c r="K5" s="59">
        <f>+'Stmts Monthly'!L8</f>
        <v>44013</v>
      </c>
      <c r="L5" s="59">
        <f>+'Stmts Monthly'!M8</f>
        <v>44044</v>
      </c>
      <c r="M5" s="59">
        <f>+'Stmts Monthly'!N8</f>
        <v>44075</v>
      </c>
      <c r="N5" s="59">
        <f>+'Stmts Monthly'!O8</f>
        <v>44105</v>
      </c>
      <c r="O5" s="59">
        <f>+'Stmts Monthly'!P8</f>
        <v>44136</v>
      </c>
      <c r="P5" s="59">
        <f>+'Stmts Monthly'!Q8</f>
        <v>44166</v>
      </c>
      <c r="Q5" s="590" t="s">
        <v>6</v>
      </c>
      <c r="S5" s="59">
        <f>+'Stmts Monthly'!V8</f>
        <v>44197</v>
      </c>
      <c r="T5" s="59">
        <f>+'Stmts Monthly'!W8</f>
        <v>44228</v>
      </c>
      <c r="U5" s="59">
        <f>+'Stmts Monthly'!X8</f>
        <v>44256</v>
      </c>
      <c r="V5" s="59">
        <f>+'Stmts Monthly'!Y8</f>
        <v>44287</v>
      </c>
      <c r="W5" s="59">
        <f>+'Stmts Monthly'!Z8</f>
        <v>44317</v>
      </c>
      <c r="X5" s="59">
        <f>+'Stmts Monthly'!AA8</f>
        <v>44348</v>
      </c>
      <c r="Y5" s="59">
        <f>+'Stmts Monthly'!AB8</f>
        <v>44378</v>
      </c>
      <c r="Z5" s="59">
        <f>+'Stmts Monthly'!AC8</f>
        <v>44409</v>
      </c>
      <c r="AA5" s="59">
        <f>+'Stmts Monthly'!AD8</f>
        <v>44440</v>
      </c>
      <c r="AB5" s="59">
        <f>+'Stmts Monthly'!AE8</f>
        <v>44470</v>
      </c>
      <c r="AC5" s="59">
        <f>+'Stmts Monthly'!AF8</f>
        <v>44501</v>
      </c>
      <c r="AD5" s="59">
        <f>+'Stmts Monthly'!AG8</f>
        <v>44531</v>
      </c>
      <c r="AE5" s="590" t="s">
        <v>6</v>
      </c>
    </row>
    <row r="6" spans="1:31">
      <c r="A6" s="591" t="s">
        <v>608</v>
      </c>
      <c r="B6" s="505"/>
      <c r="C6" s="592"/>
      <c r="D6" s="565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5"/>
      <c r="Q6" s="594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5"/>
      <c r="AE6" s="594"/>
    </row>
    <row r="7" spans="1:31">
      <c r="A7" s="596" t="s">
        <v>331</v>
      </c>
      <c r="E7" s="593">
        <f t="shared" ref="E7:P7" si="0">+E32</f>
        <v>3000</v>
      </c>
      <c r="F7" s="593">
        <f t="shared" si="0"/>
        <v>0</v>
      </c>
      <c r="G7" s="593">
        <f t="shared" si="0"/>
        <v>1500</v>
      </c>
      <c r="H7" s="593">
        <f t="shared" si="0"/>
        <v>1500</v>
      </c>
      <c r="I7" s="593">
        <f t="shared" si="0"/>
        <v>1500</v>
      </c>
      <c r="J7" s="593">
        <f t="shared" si="0"/>
        <v>1500</v>
      </c>
      <c r="K7" s="593">
        <f t="shared" si="0"/>
        <v>0</v>
      </c>
      <c r="L7" s="593">
        <f t="shared" si="0"/>
        <v>3750</v>
      </c>
      <c r="M7" s="593">
        <f t="shared" si="0"/>
        <v>3000</v>
      </c>
      <c r="N7" s="593">
        <f t="shared" si="0"/>
        <v>1500</v>
      </c>
      <c r="O7" s="593">
        <f t="shared" si="0"/>
        <v>3750</v>
      </c>
      <c r="P7" s="595">
        <f t="shared" si="0"/>
        <v>1500</v>
      </c>
      <c r="Q7" s="594">
        <f>SUM(E7:P7)</f>
        <v>22500</v>
      </c>
      <c r="S7" s="593">
        <f t="shared" ref="S7:AD7" si="1">+S32</f>
        <v>0</v>
      </c>
      <c r="T7" s="593">
        <f t="shared" si="1"/>
        <v>0</v>
      </c>
      <c r="U7" s="593">
        <f t="shared" si="1"/>
        <v>750</v>
      </c>
      <c r="V7" s="593">
        <f t="shared" si="1"/>
        <v>0</v>
      </c>
      <c r="W7" s="593">
        <f t="shared" si="1"/>
        <v>4500</v>
      </c>
      <c r="X7" s="593">
        <f t="shared" si="1"/>
        <v>4500</v>
      </c>
      <c r="Y7" s="593">
        <f t="shared" si="1"/>
        <v>750</v>
      </c>
      <c r="Z7" s="593">
        <f t="shared" si="1"/>
        <v>0</v>
      </c>
      <c r="AA7" s="593">
        <f t="shared" si="1"/>
        <v>0</v>
      </c>
      <c r="AB7" s="593">
        <f t="shared" si="1"/>
        <v>5250</v>
      </c>
      <c r="AC7" s="593">
        <f t="shared" si="1"/>
        <v>3000</v>
      </c>
      <c r="AD7" s="595">
        <f t="shared" si="1"/>
        <v>0</v>
      </c>
      <c r="AE7" s="594">
        <f>SUM(S7:AD7)</f>
        <v>18750</v>
      </c>
    </row>
    <row r="8" spans="1:31">
      <c r="A8" s="596" t="s">
        <v>332</v>
      </c>
      <c r="E8" s="593">
        <f>+E47</f>
        <v>0</v>
      </c>
      <c r="F8" s="593">
        <f t="shared" ref="F8:P8" si="2">+F47</f>
        <v>0</v>
      </c>
      <c r="G8" s="593">
        <f t="shared" si="2"/>
        <v>0</v>
      </c>
      <c r="H8" s="593">
        <f t="shared" si="2"/>
        <v>13000</v>
      </c>
      <c r="I8" s="593">
        <f t="shared" si="2"/>
        <v>0</v>
      </c>
      <c r="J8" s="593">
        <f t="shared" si="2"/>
        <v>5000</v>
      </c>
      <c r="K8" s="593">
        <f t="shared" si="2"/>
        <v>0</v>
      </c>
      <c r="L8" s="593">
        <f t="shared" si="2"/>
        <v>0</v>
      </c>
      <c r="M8" s="593">
        <f t="shared" si="2"/>
        <v>10000</v>
      </c>
      <c r="N8" s="593">
        <f t="shared" si="2"/>
        <v>0</v>
      </c>
      <c r="O8" s="593">
        <f t="shared" si="2"/>
        <v>0</v>
      </c>
      <c r="P8" s="595">
        <f t="shared" si="2"/>
        <v>0</v>
      </c>
      <c r="Q8" s="594">
        <f>SUM(E8:P8)</f>
        <v>28000</v>
      </c>
      <c r="S8" s="593">
        <f>+S47</f>
        <v>0</v>
      </c>
      <c r="T8" s="593">
        <f t="shared" ref="T8:AD8" si="3">+T47</f>
        <v>0</v>
      </c>
      <c r="U8" s="593">
        <f t="shared" si="3"/>
        <v>5000</v>
      </c>
      <c r="V8" s="593">
        <f t="shared" si="3"/>
        <v>0</v>
      </c>
      <c r="W8" s="593">
        <f t="shared" si="3"/>
        <v>0</v>
      </c>
      <c r="X8" s="593">
        <f t="shared" si="3"/>
        <v>15000</v>
      </c>
      <c r="Y8" s="593">
        <f t="shared" si="3"/>
        <v>0</v>
      </c>
      <c r="Z8" s="593">
        <f t="shared" si="3"/>
        <v>0</v>
      </c>
      <c r="AA8" s="593">
        <f t="shared" si="3"/>
        <v>0</v>
      </c>
      <c r="AB8" s="593">
        <f t="shared" si="3"/>
        <v>0</v>
      </c>
      <c r="AC8" s="593">
        <f t="shared" si="3"/>
        <v>0</v>
      </c>
      <c r="AD8" s="595">
        <f t="shared" si="3"/>
        <v>0</v>
      </c>
      <c r="AE8" s="594">
        <f>SUM(S8:AD8)</f>
        <v>20000</v>
      </c>
    </row>
    <row r="9" spans="1:31">
      <c r="A9" s="596" t="s">
        <v>333</v>
      </c>
      <c r="E9" s="593">
        <f t="shared" ref="E9:P9" si="4">+E64</f>
        <v>0</v>
      </c>
      <c r="F9" s="593">
        <f t="shared" si="4"/>
        <v>0</v>
      </c>
      <c r="G9" s="593">
        <f t="shared" si="4"/>
        <v>3000</v>
      </c>
      <c r="H9" s="593">
        <f t="shared" si="4"/>
        <v>0</v>
      </c>
      <c r="I9" s="593">
        <f t="shared" si="4"/>
        <v>5000</v>
      </c>
      <c r="J9" s="593">
        <f t="shared" si="4"/>
        <v>5000</v>
      </c>
      <c r="K9" s="593">
        <f t="shared" si="4"/>
        <v>0</v>
      </c>
      <c r="L9" s="593">
        <f t="shared" si="4"/>
        <v>0</v>
      </c>
      <c r="M9" s="593">
        <f t="shared" si="4"/>
        <v>0</v>
      </c>
      <c r="N9" s="593">
        <f t="shared" si="4"/>
        <v>8000</v>
      </c>
      <c r="O9" s="593">
        <f t="shared" si="4"/>
        <v>0</v>
      </c>
      <c r="P9" s="595">
        <f t="shared" si="4"/>
        <v>0</v>
      </c>
      <c r="Q9" s="594">
        <f>SUM(E9:P9)</f>
        <v>21000</v>
      </c>
      <c r="S9" s="593">
        <f t="shared" ref="S9:AD9" si="5">+S64</f>
        <v>0</v>
      </c>
      <c r="T9" s="593">
        <f t="shared" si="5"/>
        <v>0</v>
      </c>
      <c r="U9" s="593">
        <f t="shared" si="5"/>
        <v>0</v>
      </c>
      <c r="V9" s="593">
        <f t="shared" si="5"/>
        <v>10000</v>
      </c>
      <c r="W9" s="593">
        <f t="shared" si="5"/>
        <v>0</v>
      </c>
      <c r="X9" s="593">
        <f t="shared" si="5"/>
        <v>0</v>
      </c>
      <c r="Y9" s="593">
        <f t="shared" si="5"/>
        <v>0</v>
      </c>
      <c r="Z9" s="593">
        <f t="shared" si="5"/>
        <v>0</v>
      </c>
      <c r="AA9" s="593">
        <f t="shared" si="5"/>
        <v>0</v>
      </c>
      <c r="AB9" s="593">
        <f t="shared" si="5"/>
        <v>0</v>
      </c>
      <c r="AC9" s="593">
        <f t="shared" si="5"/>
        <v>0</v>
      </c>
      <c r="AD9" s="595">
        <f t="shared" si="5"/>
        <v>0</v>
      </c>
      <c r="AE9" s="594">
        <f>SUM(S9:AD9)</f>
        <v>10000</v>
      </c>
    </row>
    <row r="10" spans="1:31">
      <c r="A10" s="441" t="s">
        <v>334</v>
      </c>
      <c r="E10" s="593">
        <f t="shared" ref="E10:P10" si="6">+E79</f>
        <v>0</v>
      </c>
      <c r="F10" s="593">
        <f t="shared" si="6"/>
        <v>0</v>
      </c>
      <c r="G10" s="593">
        <f t="shared" si="6"/>
        <v>0</v>
      </c>
      <c r="H10" s="593">
        <f t="shared" si="6"/>
        <v>0</v>
      </c>
      <c r="I10" s="593">
        <f t="shared" si="6"/>
        <v>0</v>
      </c>
      <c r="J10" s="593">
        <f t="shared" si="6"/>
        <v>0</v>
      </c>
      <c r="K10" s="593">
        <f t="shared" si="6"/>
        <v>0</v>
      </c>
      <c r="L10" s="593">
        <f t="shared" si="6"/>
        <v>0</v>
      </c>
      <c r="M10" s="593">
        <f t="shared" si="6"/>
        <v>0</v>
      </c>
      <c r="N10" s="593">
        <f t="shared" si="6"/>
        <v>0</v>
      </c>
      <c r="O10" s="593">
        <f t="shared" si="6"/>
        <v>0</v>
      </c>
      <c r="P10" s="595">
        <f t="shared" si="6"/>
        <v>0</v>
      </c>
      <c r="Q10" s="594">
        <f>SUM(E10:N10)</f>
        <v>0</v>
      </c>
      <c r="S10" s="593">
        <f t="shared" ref="S10:AD10" si="7">+S79</f>
        <v>0</v>
      </c>
      <c r="T10" s="593">
        <f t="shared" si="7"/>
        <v>0</v>
      </c>
      <c r="U10" s="593">
        <f t="shared" si="7"/>
        <v>10000</v>
      </c>
      <c r="V10" s="593">
        <f t="shared" si="7"/>
        <v>0</v>
      </c>
      <c r="W10" s="593">
        <f t="shared" si="7"/>
        <v>0</v>
      </c>
      <c r="X10" s="593">
        <f t="shared" si="7"/>
        <v>0</v>
      </c>
      <c r="Y10" s="593">
        <f t="shared" si="7"/>
        <v>0</v>
      </c>
      <c r="Z10" s="593">
        <f t="shared" si="7"/>
        <v>0</v>
      </c>
      <c r="AA10" s="593">
        <f t="shared" si="7"/>
        <v>0</v>
      </c>
      <c r="AB10" s="593">
        <f t="shared" si="7"/>
        <v>0</v>
      </c>
      <c r="AC10" s="593">
        <f t="shared" si="7"/>
        <v>0</v>
      </c>
      <c r="AD10" s="595">
        <f t="shared" si="7"/>
        <v>0</v>
      </c>
      <c r="AE10" s="594">
        <f>SUM(S10:AB10)</f>
        <v>10000</v>
      </c>
    </row>
    <row r="11" spans="1:31">
      <c r="A11" s="596" t="s">
        <v>335</v>
      </c>
      <c r="E11" s="593">
        <f t="shared" ref="E11:P11" si="8">+E93</f>
        <v>0</v>
      </c>
      <c r="F11" s="593">
        <f t="shared" si="8"/>
        <v>0</v>
      </c>
      <c r="G11" s="593">
        <f t="shared" si="8"/>
        <v>0</v>
      </c>
      <c r="H11" s="593">
        <f t="shared" si="8"/>
        <v>0</v>
      </c>
      <c r="I11" s="593">
        <f t="shared" si="8"/>
        <v>0</v>
      </c>
      <c r="J11" s="593">
        <f t="shared" si="8"/>
        <v>0</v>
      </c>
      <c r="K11" s="593">
        <f t="shared" si="8"/>
        <v>0</v>
      </c>
      <c r="L11" s="593">
        <f t="shared" si="8"/>
        <v>0</v>
      </c>
      <c r="M11" s="593">
        <f t="shared" si="8"/>
        <v>0</v>
      </c>
      <c r="N11" s="593">
        <f t="shared" si="8"/>
        <v>0</v>
      </c>
      <c r="O11" s="593">
        <f t="shared" si="8"/>
        <v>0</v>
      </c>
      <c r="P11" s="595">
        <f t="shared" si="8"/>
        <v>0</v>
      </c>
      <c r="Q11" s="594">
        <f>SUM(E11:P11)</f>
        <v>0</v>
      </c>
      <c r="S11" s="593">
        <f t="shared" ref="S11:AD11" si="9">+S93</f>
        <v>0</v>
      </c>
      <c r="T11" s="593">
        <f t="shared" si="9"/>
        <v>0</v>
      </c>
      <c r="U11" s="593">
        <f t="shared" si="9"/>
        <v>10000</v>
      </c>
      <c r="V11" s="593">
        <f t="shared" si="9"/>
        <v>8000</v>
      </c>
      <c r="W11" s="593">
        <f t="shared" si="9"/>
        <v>0</v>
      </c>
      <c r="X11" s="593">
        <f t="shared" si="9"/>
        <v>0</v>
      </c>
      <c r="Y11" s="593">
        <f t="shared" si="9"/>
        <v>0</v>
      </c>
      <c r="Z11" s="593">
        <f t="shared" si="9"/>
        <v>0</v>
      </c>
      <c r="AA11" s="593">
        <f t="shared" si="9"/>
        <v>0</v>
      </c>
      <c r="AB11" s="593">
        <f t="shared" si="9"/>
        <v>0</v>
      </c>
      <c r="AC11" s="593">
        <f t="shared" si="9"/>
        <v>0</v>
      </c>
      <c r="AD11" s="595">
        <f t="shared" si="9"/>
        <v>0</v>
      </c>
      <c r="AE11" s="594">
        <f>SUM(S11:AD11)</f>
        <v>18000</v>
      </c>
    </row>
    <row r="12" spans="1:31">
      <c r="A12" s="597"/>
      <c r="C12" s="598"/>
      <c r="E12" s="599"/>
      <c r="F12" s="599"/>
      <c r="G12" s="599"/>
      <c r="H12" s="599"/>
      <c r="I12" s="599"/>
      <c r="J12" s="599"/>
      <c r="K12" s="599"/>
      <c r="L12" s="599"/>
      <c r="M12" s="599"/>
      <c r="N12" s="599"/>
      <c r="O12" s="599"/>
      <c r="P12" s="601"/>
      <c r="Q12" s="600"/>
      <c r="S12" s="599"/>
      <c r="T12" s="599"/>
      <c r="U12" s="599"/>
      <c r="V12" s="599"/>
      <c r="W12" s="599"/>
      <c r="X12" s="599"/>
      <c r="Y12" s="599"/>
      <c r="Z12" s="599"/>
      <c r="AA12" s="599"/>
      <c r="AB12" s="599"/>
      <c r="AC12" s="599"/>
      <c r="AD12" s="601"/>
      <c r="AE12" s="600"/>
    </row>
    <row r="13" spans="1:31" s="445" customFormat="1" ht="14" thickBot="1">
      <c r="A13" s="602" t="s">
        <v>336</v>
      </c>
      <c r="C13" s="592"/>
      <c r="D13" s="565"/>
      <c r="E13" s="603">
        <f t="shared" ref="E13:P13" si="10">SUM(E7:E12)</f>
        <v>3000</v>
      </c>
      <c r="F13" s="603">
        <f t="shared" si="10"/>
        <v>0</v>
      </c>
      <c r="G13" s="603">
        <f t="shared" si="10"/>
        <v>4500</v>
      </c>
      <c r="H13" s="603">
        <f t="shared" si="10"/>
        <v>14500</v>
      </c>
      <c r="I13" s="603">
        <f t="shared" si="10"/>
        <v>6500</v>
      </c>
      <c r="J13" s="603">
        <f t="shared" si="10"/>
        <v>11500</v>
      </c>
      <c r="K13" s="603">
        <f t="shared" si="10"/>
        <v>0</v>
      </c>
      <c r="L13" s="603">
        <f t="shared" si="10"/>
        <v>3750</v>
      </c>
      <c r="M13" s="603">
        <f t="shared" si="10"/>
        <v>13000</v>
      </c>
      <c r="N13" s="603">
        <f t="shared" si="10"/>
        <v>9500</v>
      </c>
      <c r="O13" s="603">
        <f t="shared" si="10"/>
        <v>3750</v>
      </c>
      <c r="P13" s="603">
        <f t="shared" si="10"/>
        <v>1500</v>
      </c>
      <c r="Q13" s="604">
        <f>SUM(E13:P13)</f>
        <v>71500</v>
      </c>
      <c r="S13" s="603">
        <f t="shared" ref="S13:AD13" si="11">SUM(S7:S12)</f>
        <v>0</v>
      </c>
      <c r="T13" s="603">
        <f t="shared" si="11"/>
        <v>0</v>
      </c>
      <c r="U13" s="603">
        <f t="shared" si="11"/>
        <v>25750</v>
      </c>
      <c r="V13" s="603">
        <f t="shared" si="11"/>
        <v>18000</v>
      </c>
      <c r="W13" s="603">
        <f t="shared" si="11"/>
        <v>4500</v>
      </c>
      <c r="X13" s="603">
        <f t="shared" si="11"/>
        <v>19500</v>
      </c>
      <c r="Y13" s="603">
        <f t="shared" si="11"/>
        <v>750</v>
      </c>
      <c r="Z13" s="603">
        <f t="shared" si="11"/>
        <v>0</v>
      </c>
      <c r="AA13" s="603">
        <f t="shared" si="11"/>
        <v>0</v>
      </c>
      <c r="AB13" s="603">
        <f t="shared" si="11"/>
        <v>5250</v>
      </c>
      <c r="AC13" s="603">
        <f t="shared" si="11"/>
        <v>3000</v>
      </c>
      <c r="AD13" s="603">
        <f t="shared" si="11"/>
        <v>0</v>
      </c>
      <c r="AE13" s="604">
        <f>SUM(S13:AD13)</f>
        <v>76750</v>
      </c>
    </row>
    <row r="14" spans="1:31" ht="14" thickTop="1">
      <c r="A14" s="596"/>
      <c r="C14" s="598"/>
      <c r="E14" s="535"/>
      <c r="F14" s="535"/>
      <c r="G14" s="535"/>
      <c r="H14" s="535"/>
      <c r="I14" s="535"/>
      <c r="J14" s="535"/>
      <c r="K14" s="535"/>
      <c r="L14" s="535"/>
      <c r="M14" s="535"/>
      <c r="N14" s="535"/>
      <c r="O14" s="535"/>
      <c r="P14" s="605"/>
      <c r="Q14" s="594"/>
      <c r="S14" s="535"/>
      <c r="T14" s="535"/>
      <c r="U14" s="535"/>
      <c r="V14" s="535"/>
      <c r="W14" s="535"/>
      <c r="X14" s="535"/>
      <c r="Y14" s="535"/>
      <c r="Z14" s="535"/>
      <c r="AA14" s="535"/>
      <c r="AB14" s="535"/>
      <c r="AC14" s="535"/>
      <c r="AD14" s="605"/>
      <c r="AE14" s="594"/>
    </row>
    <row r="15" spans="1:31">
      <c r="B15" s="580" t="s">
        <v>337</v>
      </c>
      <c r="C15" s="592"/>
      <c r="D15" s="581"/>
      <c r="P15" s="585"/>
      <c r="Q15" s="584"/>
      <c r="AD15" s="585"/>
      <c r="AE15" s="584"/>
    </row>
    <row r="16" spans="1:31">
      <c r="A16" s="537"/>
      <c r="B16" s="445"/>
      <c r="C16" s="592"/>
      <c r="D16" s="569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607"/>
      <c r="Q16" s="606"/>
      <c r="S16" s="501"/>
      <c r="T16" s="501"/>
      <c r="U16" s="501"/>
      <c r="V16" s="501"/>
      <c r="W16" s="501"/>
      <c r="X16" s="501"/>
      <c r="Y16" s="501"/>
      <c r="Z16" s="501"/>
      <c r="AA16" s="501"/>
      <c r="AB16" s="501"/>
      <c r="AC16" s="501"/>
      <c r="AD16" s="607"/>
      <c r="AE16" s="606"/>
    </row>
    <row r="17" spans="1:31">
      <c r="A17" s="445" t="s">
        <v>338</v>
      </c>
      <c r="C17" s="598"/>
      <c r="D17" s="568"/>
      <c r="P17" s="585"/>
      <c r="Q17" s="608"/>
      <c r="AD17" s="585"/>
      <c r="AE17" s="608"/>
    </row>
    <row r="18" spans="1:31">
      <c r="A18" s="582">
        <v>36</v>
      </c>
      <c r="B18" s="53" t="s">
        <v>165</v>
      </c>
      <c r="C18" s="598"/>
      <c r="D18" s="568"/>
      <c r="E18" s="509">
        <f t="shared" ref="E18:P18" si="12">+E99*$A$19</f>
        <v>1500</v>
      </c>
      <c r="F18" s="509">
        <f t="shared" si="12"/>
        <v>0</v>
      </c>
      <c r="G18" s="509">
        <f t="shared" si="12"/>
        <v>1500</v>
      </c>
      <c r="H18" s="509">
        <f t="shared" si="12"/>
        <v>0</v>
      </c>
      <c r="I18" s="509">
        <f t="shared" si="12"/>
        <v>1500</v>
      </c>
      <c r="J18" s="509">
        <f t="shared" si="12"/>
        <v>1500</v>
      </c>
      <c r="K18" s="509">
        <f t="shared" si="12"/>
        <v>0</v>
      </c>
      <c r="L18" s="509">
        <f t="shared" si="12"/>
        <v>2250</v>
      </c>
      <c r="M18" s="509">
        <f t="shared" si="12"/>
        <v>3000</v>
      </c>
      <c r="N18" s="509">
        <f t="shared" si="12"/>
        <v>1500</v>
      </c>
      <c r="O18" s="509">
        <f t="shared" si="12"/>
        <v>3750</v>
      </c>
      <c r="P18" s="509">
        <f t="shared" si="12"/>
        <v>1500</v>
      </c>
      <c r="Q18" s="606">
        <f t="shared" ref="Q18:Q30" si="13">SUM(E18:P18)</f>
        <v>18000</v>
      </c>
      <c r="S18" s="509">
        <f t="shared" ref="S18:AD18" si="14">+S99*$A$19</f>
        <v>0</v>
      </c>
      <c r="T18" s="509">
        <f t="shared" si="14"/>
        <v>0</v>
      </c>
      <c r="U18" s="509">
        <f t="shared" si="14"/>
        <v>750</v>
      </c>
      <c r="V18" s="509">
        <f t="shared" si="14"/>
        <v>0</v>
      </c>
      <c r="W18" s="509">
        <f t="shared" si="14"/>
        <v>0</v>
      </c>
      <c r="X18" s="509">
        <f t="shared" si="14"/>
        <v>3000</v>
      </c>
      <c r="Y18" s="509">
        <f t="shared" si="14"/>
        <v>750</v>
      </c>
      <c r="Z18" s="509">
        <f t="shared" si="14"/>
        <v>0</v>
      </c>
      <c r="AA18" s="509">
        <f t="shared" si="14"/>
        <v>0</v>
      </c>
      <c r="AB18" s="509">
        <f t="shared" si="14"/>
        <v>2250</v>
      </c>
      <c r="AC18" s="509">
        <f t="shared" si="14"/>
        <v>3000</v>
      </c>
      <c r="AD18" s="509">
        <f t="shared" si="14"/>
        <v>0</v>
      </c>
      <c r="AE18" s="606">
        <f t="shared" ref="AE18:AE30" si="15">SUM(S18:AD18)</f>
        <v>9750</v>
      </c>
    </row>
    <row r="19" spans="1:31">
      <c r="A19" s="609">
        <v>1500</v>
      </c>
      <c r="B19" s="53" t="s">
        <v>166</v>
      </c>
      <c r="C19" s="598"/>
      <c r="D19" s="441"/>
      <c r="E19" s="509">
        <f t="shared" ref="E19:P19" si="16">+E100*$A$19</f>
        <v>0</v>
      </c>
      <c r="F19" s="509">
        <f t="shared" si="16"/>
        <v>0</v>
      </c>
      <c r="G19" s="509">
        <f t="shared" si="16"/>
        <v>0</v>
      </c>
      <c r="H19" s="509">
        <f t="shared" si="16"/>
        <v>0</v>
      </c>
      <c r="I19" s="509">
        <f t="shared" si="16"/>
        <v>0</v>
      </c>
      <c r="J19" s="509">
        <f t="shared" si="16"/>
        <v>0</v>
      </c>
      <c r="K19" s="509">
        <f t="shared" si="16"/>
        <v>0</v>
      </c>
      <c r="L19" s="509">
        <f t="shared" si="16"/>
        <v>0</v>
      </c>
      <c r="M19" s="509">
        <f t="shared" si="16"/>
        <v>0</v>
      </c>
      <c r="N19" s="509">
        <f t="shared" si="16"/>
        <v>0</v>
      </c>
      <c r="O19" s="509">
        <f t="shared" si="16"/>
        <v>0</v>
      </c>
      <c r="P19" s="509">
        <f t="shared" si="16"/>
        <v>0</v>
      </c>
      <c r="Q19" s="606">
        <f t="shared" si="13"/>
        <v>0</v>
      </c>
      <c r="S19" s="509">
        <f t="shared" ref="S19:AD19" si="17">+S100*$A$19</f>
        <v>0</v>
      </c>
      <c r="T19" s="509">
        <f t="shared" si="17"/>
        <v>0</v>
      </c>
      <c r="U19" s="509">
        <f t="shared" si="17"/>
        <v>0</v>
      </c>
      <c r="V19" s="509">
        <f t="shared" si="17"/>
        <v>0</v>
      </c>
      <c r="W19" s="509">
        <f t="shared" si="17"/>
        <v>1500</v>
      </c>
      <c r="X19" s="509">
        <f t="shared" si="17"/>
        <v>0</v>
      </c>
      <c r="Y19" s="509">
        <f t="shared" si="17"/>
        <v>0</v>
      </c>
      <c r="Z19" s="509">
        <f t="shared" si="17"/>
        <v>0</v>
      </c>
      <c r="AA19" s="509">
        <f t="shared" si="17"/>
        <v>0</v>
      </c>
      <c r="AB19" s="509">
        <f t="shared" si="17"/>
        <v>0</v>
      </c>
      <c r="AC19" s="509">
        <f t="shared" si="17"/>
        <v>0</v>
      </c>
      <c r="AD19" s="509">
        <f t="shared" si="17"/>
        <v>0</v>
      </c>
      <c r="AE19" s="606">
        <f t="shared" si="15"/>
        <v>1500</v>
      </c>
    </row>
    <row r="20" spans="1:31">
      <c r="B20" s="53" t="s">
        <v>174</v>
      </c>
      <c r="C20" s="598"/>
      <c r="D20" s="441"/>
      <c r="E20" s="509">
        <f t="shared" ref="E20:P20" si="18">+E101*$A$19</f>
        <v>0</v>
      </c>
      <c r="F20" s="509">
        <f t="shared" si="18"/>
        <v>0</v>
      </c>
      <c r="G20" s="509">
        <f t="shared" si="18"/>
        <v>0</v>
      </c>
      <c r="H20" s="509">
        <f t="shared" si="18"/>
        <v>0</v>
      </c>
      <c r="I20" s="509">
        <f t="shared" si="18"/>
        <v>0</v>
      </c>
      <c r="J20" s="509">
        <f t="shared" si="18"/>
        <v>0</v>
      </c>
      <c r="K20" s="509">
        <f t="shared" si="18"/>
        <v>0</v>
      </c>
      <c r="L20" s="509">
        <f t="shared" si="18"/>
        <v>0</v>
      </c>
      <c r="M20" s="509">
        <f t="shared" si="18"/>
        <v>0</v>
      </c>
      <c r="N20" s="509">
        <f t="shared" si="18"/>
        <v>0</v>
      </c>
      <c r="O20" s="509">
        <f t="shared" si="18"/>
        <v>0</v>
      </c>
      <c r="P20" s="509">
        <f t="shared" si="18"/>
        <v>0</v>
      </c>
      <c r="Q20" s="606">
        <f t="shared" si="13"/>
        <v>0</v>
      </c>
      <c r="S20" s="509">
        <f t="shared" ref="S20:AD20" si="19">+S101*$A$19</f>
        <v>0</v>
      </c>
      <c r="T20" s="509">
        <f t="shared" si="19"/>
        <v>0</v>
      </c>
      <c r="U20" s="509">
        <f t="shared" si="19"/>
        <v>0</v>
      </c>
      <c r="V20" s="509">
        <f t="shared" si="19"/>
        <v>0</v>
      </c>
      <c r="W20" s="509">
        <f t="shared" si="19"/>
        <v>0</v>
      </c>
      <c r="X20" s="509">
        <f t="shared" si="19"/>
        <v>0</v>
      </c>
      <c r="Y20" s="509">
        <f t="shared" si="19"/>
        <v>0</v>
      </c>
      <c r="Z20" s="509">
        <f t="shared" si="19"/>
        <v>0</v>
      </c>
      <c r="AA20" s="509">
        <f t="shared" si="19"/>
        <v>0</v>
      </c>
      <c r="AB20" s="509">
        <f t="shared" si="19"/>
        <v>0</v>
      </c>
      <c r="AC20" s="509">
        <f t="shared" si="19"/>
        <v>0</v>
      </c>
      <c r="AD20" s="509">
        <f t="shared" si="19"/>
        <v>0</v>
      </c>
      <c r="AE20" s="606">
        <f t="shared" si="15"/>
        <v>0</v>
      </c>
    </row>
    <row r="21" spans="1:31">
      <c r="B21" s="53" t="s">
        <v>177</v>
      </c>
      <c r="C21" s="598"/>
      <c r="D21" s="441"/>
      <c r="E21" s="509">
        <f t="shared" ref="E21:P21" si="20">+E102*$A$19</f>
        <v>0</v>
      </c>
      <c r="F21" s="509">
        <f t="shared" si="20"/>
        <v>0</v>
      </c>
      <c r="G21" s="509">
        <f t="shared" si="20"/>
        <v>0</v>
      </c>
      <c r="H21" s="509">
        <f t="shared" si="20"/>
        <v>0</v>
      </c>
      <c r="I21" s="509">
        <f t="shared" si="20"/>
        <v>0</v>
      </c>
      <c r="J21" s="509">
        <f t="shared" si="20"/>
        <v>0</v>
      </c>
      <c r="K21" s="509">
        <f t="shared" si="20"/>
        <v>0</v>
      </c>
      <c r="L21" s="509">
        <f t="shared" si="20"/>
        <v>0</v>
      </c>
      <c r="M21" s="509">
        <f t="shared" si="20"/>
        <v>0</v>
      </c>
      <c r="N21" s="509">
        <f t="shared" si="20"/>
        <v>0</v>
      </c>
      <c r="O21" s="509">
        <f t="shared" si="20"/>
        <v>0</v>
      </c>
      <c r="P21" s="509">
        <f t="shared" si="20"/>
        <v>0</v>
      </c>
      <c r="Q21" s="606">
        <f t="shared" si="13"/>
        <v>0</v>
      </c>
      <c r="S21" s="509">
        <f t="shared" ref="S21:AD21" si="21">+S102*$A$19</f>
        <v>0</v>
      </c>
      <c r="T21" s="509">
        <f t="shared" si="21"/>
        <v>0</v>
      </c>
      <c r="U21" s="509">
        <f t="shared" si="21"/>
        <v>0</v>
      </c>
      <c r="V21" s="509">
        <f t="shared" si="21"/>
        <v>0</v>
      </c>
      <c r="W21" s="509">
        <f t="shared" si="21"/>
        <v>0</v>
      </c>
      <c r="X21" s="509">
        <f t="shared" si="21"/>
        <v>0</v>
      </c>
      <c r="Y21" s="509">
        <f t="shared" si="21"/>
        <v>0</v>
      </c>
      <c r="Z21" s="509">
        <f t="shared" si="21"/>
        <v>0</v>
      </c>
      <c r="AA21" s="509">
        <f t="shared" si="21"/>
        <v>0</v>
      </c>
      <c r="AB21" s="509">
        <f t="shared" si="21"/>
        <v>0</v>
      </c>
      <c r="AC21" s="509">
        <f t="shared" si="21"/>
        <v>0</v>
      </c>
      <c r="AD21" s="509">
        <f t="shared" si="21"/>
        <v>0</v>
      </c>
      <c r="AE21" s="606">
        <f t="shared" si="15"/>
        <v>0</v>
      </c>
    </row>
    <row r="22" spans="1:31">
      <c r="B22" s="53" t="s">
        <v>178</v>
      </c>
      <c r="C22" s="598"/>
      <c r="D22" s="441"/>
      <c r="E22" s="509">
        <f t="shared" ref="E22:P22" si="22">+E103*$A$19</f>
        <v>0</v>
      </c>
      <c r="F22" s="509">
        <f t="shared" si="22"/>
        <v>0</v>
      </c>
      <c r="G22" s="509">
        <f t="shared" si="22"/>
        <v>0</v>
      </c>
      <c r="H22" s="509">
        <f t="shared" si="22"/>
        <v>0</v>
      </c>
      <c r="I22" s="509">
        <f t="shared" si="22"/>
        <v>0</v>
      </c>
      <c r="J22" s="509">
        <f t="shared" si="22"/>
        <v>0</v>
      </c>
      <c r="K22" s="509">
        <f t="shared" si="22"/>
        <v>0</v>
      </c>
      <c r="L22" s="509">
        <f t="shared" si="22"/>
        <v>1500</v>
      </c>
      <c r="M22" s="509">
        <f t="shared" si="22"/>
        <v>0</v>
      </c>
      <c r="N22" s="509">
        <f t="shared" si="22"/>
        <v>0</v>
      </c>
      <c r="O22" s="509">
        <f t="shared" si="22"/>
        <v>0</v>
      </c>
      <c r="P22" s="509">
        <f t="shared" si="22"/>
        <v>0</v>
      </c>
      <c r="Q22" s="606">
        <f t="shared" si="13"/>
        <v>1500</v>
      </c>
      <c r="S22" s="509">
        <f t="shared" ref="S22:AD22" si="23">+S103*$A$19</f>
        <v>0</v>
      </c>
      <c r="T22" s="509">
        <f t="shared" si="23"/>
        <v>0</v>
      </c>
      <c r="U22" s="509">
        <f t="shared" si="23"/>
        <v>0</v>
      </c>
      <c r="V22" s="509">
        <f t="shared" si="23"/>
        <v>0</v>
      </c>
      <c r="W22" s="509">
        <f t="shared" si="23"/>
        <v>1500</v>
      </c>
      <c r="X22" s="509">
        <f t="shared" si="23"/>
        <v>0</v>
      </c>
      <c r="Y22" s="509">
        <f t="shared" si="23"/>
        <v>0</v>
      </c>
      <c r="Z22" s="509">
        <f t="shared" si="23"/>
        <v>0</v>
      </c>
      <c r="AA22" s="509">
        <f t="shared" si="23"/>
        <v>0</v>
      </c>
      <c r="AB22" s="509">
        <f t="shared" si="23"/>
        <v>1500</v>
      </c>
      <c r="AC22" s="509">
        <f t="shared" si="23"/>
        <v>0</v>
      </c>
      <c r="AD22" s="509">
        <f t="shared" si="23"/>
        <v>0</v>
      </c>
      <c r="AE22" s="606">
        <f t="shared" si="15"/>
        <v>3000</v>
      </c>
    </row>
    <row r="23" spans="1:31">
      <c r="B23" s="53" t="s">
        <v>179</v>
      </c>
      <c r="C23" s="598"/>
      <c r="D23" s="441"/>
      <c r="E23" s="509">
        <f t="shared" ref="E23:P23" si="24">+E104*$D$23</f>
        <v>0</v>
      </c>
      <c r="F23" s="509">
        <f t="shared" si="24"/>
        <v>0</v>
      </c>
      <c r="G23" s="509">
        <f t="shared" si="24"/>
        <v>0</v>
      </c>
      <c r="H23" s="509">
        <f t="shared" si="24"/>
        <v>0</v>
      </c>
      <c r="I23" s="509">
        <f t="shared" si="24"/>
        <v>0</v>
      </c>
      <c r="J23" s="509">
        <f t="shared" si="24"/>
        <v>0</v>
      </c>
      <c r="K23" s="509">
        <f t="shared" si="24"/>
        <v>0</v>
      </c>
      <c r="L23" s="509">
        <f t="shared" si="24"/>
        <v>0</v>
      </c>
      <c r="M23" s="509">
        <f t="shared" si="24"/>
        <v>0</v>
      </c>
      <c r="N23" s="509">
        <f t="shared" si="24"/>
        <v>0</v>
      </c>
      <c r="O23" s="509">
        <f t="shared" si="24"/>
        <v>0</v>
      </c>
      <c r="P23" s="509">
        <f t="shared" si="24"/>
        <v>0</v>
      </c>
      <c r="Q23" s="606">
        <f t="shared" si="13"/>
        <v>0</v>
      </c>
      <c r="S23" s="509">
        <f t="shared" ref="S23:AD23" si="25">+S104*$D$23</f>
        <v>0</v>
      </c>
      <c r="T23" s="509">
        <f t="shared" si="25"/>
        <v>0</v>
      </c>
      <c r="U23" s="509">
        <f t="shared" si="25"/>
        <v>0</v>
      </c>
      <c r="V23" s="509">
        <f t="shared" si="25"/>
        <v>0</v>
      </c>
      <c r="W23" s="509">
        <f t="shared" si="25"/>
        <v>0</v>
      </c>
      <c r="X23" s="509">
        <f t="shared" si="25"/>
        <v>0</v>
      </c>
      <c r="Y23" s="509">
        <f t="shared" si="25"/>
        <v>0</v>
      </c>
      <c r="Z23" s="509">
        <f t="shared" si="25"/>
        <v>0</v>
      </c>
      <c r="AA23" s="509">
        <f t="shared" si="25"/>
        <v>0</v>
      </c>
      <c r="AB23" s="509">
        <f t="shared" si="25"/>
        <v>0</v>
      </c>
      <c r="AC23" s="509">
        <f t="shared" si="25"/>
        <v>0</v>
      </c>
      <c r="AD23" s="509">
        <f t="shared" si="25"/>
        <v>0</v>
      </c>
      <c r="AE23" s="606">
        <f t="shared" si="15"/>
        <v>0</v>
      </c>
    </row>
    <row r="24" spans="1:31">
      <c r="B24" s="53" t="s">
        <v>62</v>
      </c>
      <c r="C24" s="598"/>
      <c r="D24" s="441"/>
      <c r="E24" s="509">
        <f t="shared" ref="E24:P24" si="26">+E105*$D$24</f>
        <v>0</v>
      </c>
      <c r="F24" s="509">
        <f t="shared" si="26"/>
        <v>0</v>
      </c>
      <c r="G24" s="509">
        <f t="shared" si="26"/>
        <v>0</v>
      </c>
      <c r="H24" s="509">
        <f t="shared" si="26"/>
        <v>0</v>
      </c>
      <c r="I24" s="509">
        <f t="shared" si="26"/>
        <v>0</v>
      </c>
      <c r="J24" s="509">
        <f t="shared" si="26"/>
        <v>0</v>
      </c>
      <c r="K24" s="509">
        <f t="shared" si="26"/>
        <v>0</v>
      </c>
      <c r="L24" s="509">
        <f t="shared" si="26"/>
        <v>0</v>
      </c>
      <c r="M24" s="509">
        <f t="shared" si="26"/>
        <v>0</v>
      </c>
      <c r="N24" s="509">
        <f t="shared" si="26"/>
        <v>0</v>
      </c>
      <c r="O24" s="509">
        <f t="shared" si="26"/>
        <v>0</v>
      </c>
      <c r="P24" s="509">
        <f t="shared" si="26"/>
        <v>0</v>
      </c>
      <c r="Q24" s="606">
        <f t="shared" si="13"/>
        <v>0</v>
      </c>
      <c r="S24" s="509">
        <f t="shared" ref="S24:AD24" si="27">+S105*$D$24</f>
        <v>0</v>
      </c>
      <c r="T24" s="509">
        <f t="shared" si="27"/>
        <v>0</v>
      </c>
      <c r="U24" s="509">
        <f t="shared" si="27"/>
        <v>0</v>
      </c>
      <c r="V24" s="509">
        <f t="shared" si="27"/>
        <v>0</v>
      </c>
      <c r="W24" s="509">
        <f t="shared" si="27"/>
        <v>0</v>
      </c>
      <c r="X24" s="509">
        <f t="shared" si="27"/>
        <v>0</v>
      </c>
      <c r="Y24" s="509">
        <f t="shared" si="27"/>
        <v>0</v>
      </c>
      <c r="Z24" s="509">
        <f t="shared" si="27"/>
        <v>0</v>
      </c>
      <c r="AA24" s="509">
        <f t="shared" si="27"/>
        <v>0</v>
      </c>
      <c r="AB24" s="509">
        <f t="shared" si="27"/>
        <v>0</v>
      </c>
      <c r="AC24" s="509">
        <f t="shared" si="27"/>
        <v>0</v>
      </c>
      <c r="AD24" s="509">
        <f t="shared" si="27"/>
        <v>0</v>
      </c>
      <c r="AE24" s="606">
        <f t="shared" si="15"/>
        <v>0</v>
      </c>
    </row>
    <row r="25" spans="1:31">
      <c r="B25" s="53" t="s">
        <v>63</v>
      </c>
      <c r="C25" s="598"/>
      <c r="D25" s="568"/>
      <c r="E25" s="509">
        <f t="shared" ref="E25:P25" si="28">+E106*$A$19</f>
        <v>0</v>
      </c>
      <c r="F25" s="509">
        <f t="shared" si="28"/>
        <v>0</v>
      </c>
      <c r="G25" s="509">
        <f t="shared" si="28"/>
        <v>0</v>
      </c>
      <c r="H25" s="509">
        <f t="shared" si="28"/>
        <v>0</v>
      </c>
      <c r="I25" s="509">
        <f t="shared" si="28"/>
        <v>0</v>
      </c>
      <c r="J25" s="509">
        <f t="shared" si="28"/>
        <v>0</v>
      </c>
      <c r="K25" s="509">
        <f t="shared" si="28"/>
        <v>0</v>
      </c>
      <c r="L25" s="509">
        <f t="shared" si="28"/>
        <v>0</v>
      </c>
      <c r="M25" s="509">
        <f t="shared" si="28"/>
        <v>0</v>
      </c>
      <c r="N25" s="509">
        <f t="shared" si="28"/>
        <v>0</v>
      </c>
      <c r="O25" s="509">
        <f t="shared" si="28"/>
        <v>0</v>
      </c>
      <c r="P25" s="509">
        <f t="shared" si="28"/>
        <v>0</v>
      </c>
      <c r="Q25" s="606">
        <f t="shared" si="13"/>
        <v>0</v>
      </c>
      <c r="S25" s="509">
        <f t="shared" ref="S25:AD25" si="29">+S106*$A$19</f>
        <v>0</v>
      </c>
      <c r="T25" s="509">
        <f t="shared" si="29"/>
        <v>0</v>
      </c>
      <c r="U25" s="509">
        <f t="shared" si="29"/>
        <v>0</v>
      </c>
      <c r="V25" s="509">
        <f t="shared" si="29"/>
        <v>0</v>
      </c>
      <c r="W25" s="509">
        <f t="shared" si="29"/>
        <v>0</v>
      </c>
      <c r="X25" s="509">
        <f t="shared" si="29"/>
        <v>1500</v>
      </c>
      <c r="Y25" s="509">
        <f t="shared" si="29"/>
        <v>0</v>
      </c>
      <c r="Z25" s="509">
        <f t="shared" si="29"/>
        <v>0</v>
      </c>
      <c r="AA25" s="509">
        <f t="shared" si="29"/>
        <v>0</v>
      </c>
      <c r="AB25" s="509">
        <f t="shared" si="29"/>
        <v>0</v>
      </c>
      <c r="AC25" s="509">
        <f t="shared" si="29"/>
        <v>0</v>
      </c>
      <c r="AD25" s="509">
        <f t="shared" si="29"/>
        <v>0</v>
      </c>
      <c r="AE25" s="606">
        <f t="shared" si="15"/>
        <v>1500</v>
      </c>
    </row>
    <row r="26" spans="1:31">
      <c r="B26" s="53" t="s">
        <v>180</v>
      </c>
      <c r="C26" s="598"/>
      <c r="D26" s="568"/>
      <c r="E26" s="509">
        <f t="shared" ref="E26:P26" si="30">+E107*$A$19</f>
        <v>0</v>
      </c>
      <c r="F26" s="509">
        <f t="shared" si="30"/>
        <v>0</v>
      </c>
      <c r="G26" s="509">
        <f t="shared" si="30"/>
        <v>0</v>
      </c>
      <c r="H26" s="509">
        <f t="shared" si="30"/>
        <v>1500</v>
      </c>
      <c r="I26" s="509">
        <f t="shared" si="30"/>
        <v>0</v>
      </c>
      <c r="J26" s="509">
        <f t="shared" si="30"/>
        <v>0</v>
      </c>
      <c r="K26" s="509">
        <f t="shared" si="30"/>
        <v>0</v>
      </c>
      <c r="L26" s="509">
        <f t="shared" si="30"/>
        <v>0</v>
      </c>
      <c r="M26" s="509">
        <f t="shared" si="30"/>
        <v>0</v>
      </c>
      <c r="N26" s="509">
        <f t="shared" si="30"/>
        <v>0</v>
      </c>
      <c r="O26" s="509">
        <f t="shared" si="30"/>
        <v>0</v>
      </c>
      <c r="P26" s="509">
        <f t="shared" si="30"/>
        <v>0</v>
      </c>
      <c r="Q26" s="606">
        <f t="shared" si="13"/>
        <v>1500</v>
      </c>
      <c r="S26" s="509">
        <f t="shared" ref="S26:AD26" si="31">+S107*$A$19</f>
        <v>0</v>
      </c>
      <c r="T26" s="509">
        <f t="shared" si="31"/>
        <v>0</v>
      </c>
      <c r="U26" s="509">
        <f t="shared" si="31"/>
        <v>0</v>
      </c>
      <c r="V26" s="509">
        <f t="shared" si="31"/>
        <v>0</v>
      </c>
      <c r="W26" s="509">
        <f t="shared" si="31"/>
        <v>0</v>
      </c>
      <c r="X26" s="509">
        <f t="shared" si="31"/>
        <v>0</v>
      </c>
      <c r="Y26" s="509">
        <f t="shared" si="31"/>
        <v>0</v>
      </c>
      <c r="Z26" s="509">
        <f t="shared" si="31"/>
        <v>0</v>
      </c>
      <c r="AA26" s="509">
        <f t="shared" si="31"/>
        <v>0</v>
      </c>
      <c r="AB26" s="509">
        <f t="shared" si="31"/>
        <v>0</v>
      </c>
      <c r="AC26" s="509">
        <f t="shared" si="31"/>
        <v>0</v>
      </c>
      <c r="AD26" s="509">
        <f t="shared" si="31"/>
        <v>0</v>
      </c>
      <c r="AE26" s="606">
        <f t="shared" si="15"/>
        <v>0</v>
      </c>
    </row>
    <row r="27" spans="1:31">
      <c r="A27" s="610"/>
      <c r="B27" s="53" t="s">
        <v>175</v>
      </c>
      <c r="C27" s="598"/>
      <c r="D27" s="568"/>
      <c r="E27" s="509">
        <f t="shared" ref="E27:P27" si="32">+E108*$A$19</f>
        <v>0</v>
      </c>
      <c r="F27" s="509">
        <f t="shared" si="32"/>
        <v>0</v>
      </c>
      <c r="G27" s="509">
        <f t="shared" si="32"/>
        <v>0</v>
      </c>
      <c r="H27" s="509">
        <f t="shared" si="32"/>
        <v>0</v>
      </c>
      <c r="I27" s="509">
        <f t="shared" si="32"/>
        <v>0</v>
      </c>
      <c r="J27" s="509">
        <f t="shared" si="32"/>
        <v>0</v>
      </c>
      <c r="K27" s="509">
        <f t="shared" si="32"/>
        <v>0</v>
      </c>
      <c r="L27" s="509">
        <f t="shared" si="32"/>
        <v>0</v>
      </c>
      <c r="M27" s="509">
        <f t="shared" si="32"/>
        <v>0</v>
      </c>
      <c r="N27" s="509">
        <f t="shared" si="32"/>
        <v>0</v>
      </c>
      <c r="O27" s="509">
        <f t="shared" si="32"/>
        <v>0</v>
      </c>
      <c r="P27" s="509">
        <f t="shared" si="32"/>
        <v>0</v>
      </c>
      <c r="Q27" s="606">
        <f t="shared" si="13"/>
        <v>0</v>
      </c>
      <c r="S27" s="509">
        <f t="shared" ref="S27:AD27" si="33">+S108*$A$19</f>
        <v>0</v>
      </c>
      <c r="T27" s="509">
        <f t="shared" si="33"/>
        <v>0</v>
      </c>
      <c r="U27" s="509">
        <f t="shared" si="33"/>
        <v>0</v>
      </c>
      <c r="V27" s="509">
        <f t="shared" si="33"/>
        <v>0</v>
      </c>
      <c r="W27" s="509">
        <f t="shared" si="33"/>
        <v>0</v>
      </c>
      <c r="X27" s="509">
        <f t="shared" si="33"/>
        <v>0</v>
      </c>
      <c r="Y27" s="509">
        <f t="shared" si="33"/>
        <v>0</v>
      </c>
      <c r="Z27" s="509">
        <f t="shared" si="33"/>
        <v>0</v>
      </c>
      <c r="AA27" s="509">
        <f t="shared" si="33"/>
        <v>0</v>
      </c>
      <c r="AB27" s="509">
        <f t="shared" si="33"/>
        <v>0</v>
      </c>
      <c r="AC27" s="509">
        <f t="shared" si="33"/>
        <v>0</v>
      </c>
      <c r="AD27" s="509">
        <f t="shared" si="33"/>
        <v>0</v>
      </c>
      <c r="AE27" s="606">
        <f t="shared" si="15"/>
        <v>0</v>
      </c>
    </row>
    <row r="28" spans="1:31">
      <c r="A28" s="610"/>
      <c r="B28" s="53" t="s">
        <v>77</v>
      </c>
      <c r="C28" s="598"/>
      <c r="E28" s="509">
        <f t="shared" ref="E28:P28" si="34">+E109*$A$19</f>
        <v>1500</v>
      </c>
      <c r="F28" s="509">
        <f t="shared" si="34"/>
        <v>0</v>
      </c>
      <c r="G28" s="509">
        <f t="shared" si="34"/>
        <v>0</v>
      </c>
      <c r="H28" s="509">
        <f t="shared" si="34"/>
        <v>0</v>
      </c>
      <c r="I28" s="509">
        <f t="shared" si="34"/>
        <v>0</v>
      </c>
      <c r="J28" s="509">
        <f t="shared" si="34"/>
        <v>0</v>
      </c>
      <c r="K28" s="509">
        <f t="shared" si="34"/>
        <v>0</v>
      </c>
      <c r="L28" s="509">
        <f t="shared" si="34"/>
        <v>0</v>
      </c>
      <c r="M28" s="509">
        <f t="shared" si="34"/>
        <v>0</v>
      </c>
      <c r="N28" s="509">
        <f t="shared" si="34"/>
        <v>0</v>
      </c>
      <c r="O28" s="509">
        <f t="shared" si="34"/>
        <v>0</v>
      </c>
      <c r="P28" s="509">
        <f t="shared" si="34"/>
        <v>0</v>
      </c>
      <c r="Q28" s="606">
        <f t="shared" si="13"/>
        <v>1500</v>
      </c>
      <c r="S28" s="509">
        <f t="shared" ref="S28:AD28" si="35">+S109*$A$19</f>
        <v>0</v>
      </c>
      <c r="T28" s="509">
        <f t="shared" si="35"/>
        <v>0</v>
      </c>
      <c r="U28" s="509">
        <f t="shared" si="35"/>
        <v>0</v>
      </c>
      <c r="V28" s="509">
        <f t="shared" si="35"/>
        <v>0</v>
      </c>
      <c r="W28" s="509">
        <f t="shared" si="35"/>
        <v>1500</v>
      </c>
      <c r="X28" s="509">
        <f t="shared" si="35"/>
        <v>0</v>
      </c>
      <c r="Y28" s="509">
        <f t="shared" si="35"/>
        <v>0</v>
      </c>
      <c r="Z28" s="509">
        <f t="shared" si="35"/>
        <v>0</v>
      </c>
      <c r="AA28" s="509">
        <f t="shared" si="35"/>
        <v>0</v>
      </c>
      <c r="AB28" s="509">
        <f t="shared" si="35"/>
        <v>1500</v>
      </c>
      <c r="AC28" s="509">
        <f t="shared" si="35"/>
        <v>0</v>
      </c>
      <c r="AD28" s="509">
        <f t="shared" si="35"/>
        <v>0</v>
      </c>
      <c r="AE28" s="606">
        <f t="shared" si="15"/>
        <v>3000</v>
      </c>
    </row>
    <row r="29" spans="1:31">
      <c r="A29" s="610"/>
      <c r="C29" s="598"/>
      <c r="E29" s="509"/>
      <c r="F29" s="509"/>
      <c r="G29" s="509"/>
      <c r="H29" s="509"/>
      <c r="I29" s="509"/>
      <c r="J29" s="509"/>
      <c r="K29" s="509"/>
      <c r="L29" s="509"/>
      <c r="M29" s="509"/>
      <c r="N29" s="509"/>
      <c r="O29" s="509"/>
      <c r="P29" s="509"/>
      <c r="Q29" s="606">
        <f t="shared" si="13"/>
        <v>0</v>
      </c>
      <c r="S29" s="509"/>
      <c r="T29" s="509"/>
      <c r="U29" s="509"/>
      <c r="V29" s="509"/>
      <c r="W29" s="509"/>
      <c r="X29" s="509"/>
      <c r="Y29" s="509"/>
      <c r="Z29" s="509"/>
      <c r="AA29" s="509"/>
      <c r="AB29" s="509"/>
      <c r="AC29" s="509"/>
      <c r="AD29" s="509"/>
      <c r="AE29" s="606">
        <f t="shared" si="15"/>
        <v>0</v>
      </c>
    </row>
    <row r="30" spans="1:31">
      <c r="A30" s="610"/>
      <c r="B30" s="611"/>
      <c r="C30" s="612"/>
      <c r="D30" s="613"/>
      <c r="E30" s="513"/>
      <c r="F30" s="513"/>
      <c r="G30" s="513"/>
      <c r="H30" s="513"/>
      <c r="I30" s="513"/>
      <c r="J30" s="513"/>
      <c r="K30" s="513"/>
      <c r="L30" s="614"/>
      <c r="M30" s="614"/>
      <c r="N30" s="614"/>
      <c r="O30" s="513"/>
      <c r="P30" s="513"/>
      <c r="Q30" s="615">
        <f t="shared" si="13"/>
        <v>0</v>
      </c>
      <c r="S30" s="513"/>
      <c r="T30" s="513"/>
      <c r="U30" s="513"/>
      <c r="V30" s="513"/>
      <c r="W30" s="513"/>
      <c r="X30" s="513"/>
      <c r="Y30" s="513"/>
      <c r="Z30" s="614"/>
      <c r="AA30" s="614"/>
      <c r="AB30" s="614"/>
      <c r="AC30" s="513"/>
      <c r="AD30" s="513"/>
      <c r="AE30" s="615">
        <f t="shared" si="15"/>
        <v>0</v>
      </c>
    </row>
    <row r="31" spans="1:31">
      <c r="A31" s="610"/>
      <c r="C31" s="59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607"/>
      <c r="Q31" s="606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607"/>
      <c r="AE31" s="606"/>
    </row>
    <row r="32" spans="1:31" ht="14" thickBot="1">
      <c r="A32" s="445" t="s">
        <v>339</v>
      </c>
      <c r="B32" s="445"/>
      <c r="C32" s="592"/>
      <c r="D32" s="565"/>
      <c r="E32" s="616">
        <f t="shared" ref="E32:Q32" si="36">SUM(E18:E30)</f>
        <v>3000</v>
      </c>
      <c r="F32" s="616">
        <f t="shared" si="36"/>
        <v>0</v>
      </c>
      <c r="G32" s="616">
        <f t="shared" si="36"/>
        <v>1500</v>
      </c>
      <c r="H32" s="616">
        <f t="shared" si="36"/>
        <v>1500</v>
      </c>
      <c r="I32" s="616">
        <f t="shared" si="36"/>
        <v>1500</v>
      </c>
      <c r="J32" s="616">
        <f t="shared" si="36"/>
        <v>1500</v>
      </c>
      <c r="K32" s="616">
        <f t="shared" si="36"/>
        <v>0</v>
      </c>
      <c r="L32" s="616">
        <f t="shared" si="36"/>
        <v>3750</v>
      </c>
      <c r="M32" s="616">
        <f t="shared" si="36"/>
        <v>3000</v>
      </c>
      <c r="N32" s="616">
        <f t="shared" si="36"/>
        <v>1500</v>
      </c>
      <c r="O32" s="616">
        <f t="shared" si="36"/>
        <v>3750</v>
      </c>
      <c r="P32" s="619">
        <f t="shared" si="36"/>
        <v>1500</v>
      </c>
      <c r="Q32" s="617">
        <f t="shared" si="36"/>
        <v>22500</v>
      </c>
      <c r="S32" s="616">
        <f t="shared" ref="S32:AE32" si="37">SUM(S18:S30)</f>
        <v>0</v>
      </c>
      <c r="T32" s="616">
        <f t="shared" si="37"/>
        <v>0</v>
      </c>
      <c r="U32" s="616">
        <f t="shared" si="37"/>
        <v>750</v>
      </c>
      <c r="V32" s="616">
        <f t="shared" si="37"/>
        <v>0</v>
      </c>
      <c r="W32" s="616">
        <f t="shared" si="37"/>
        <v>4500</v>
      </c>
      <c r="X32" s="616">
        <f t="shared" si="37"/>
        <v>4500</v>
      </c>
      <c r="Y32" s="616">
        <f t="shared" si="37"/>
        <v>750</v>
      </c>
      <c r="Z32" s="616">
        <f t="shared" si="37"/>
        <v>0</v>
      </c>
      <c r="AA32" s="616">
        <f t="shared" si="37"/>
        <v>0</v>
      </c>
      <c r="AB32" s="616">
        <f t="shared" si="37"/>
        <v>5250</v>
      </c>
      <c r="AC32" s="616">
        <f t="shared" si="37"/>
        <v>3000</v>
      </c>
      <c r="AD32" s="619">
        <f t="shared" si="37"/>
        <v>0</v>
      </c>
      <c r="AE32" s="617">
        <f t="shared" si="37"/>
        <v>18750</v>
      </c>
    </row>
    <row r="33" spans="1:31" ht="14" thickTop="1">
      <c r="A33" s="537"/>
      <c r="C33" s="598"/>
      <c r="P33" s="585"/>
      <c r="Q33" s="608"/>
      <c r="AD33" s="585"/>
      <c r="AE33" s="608"/>
    </row>
    <row r="34" spans="1:31">
      <c r="A34" s="537"/>
      <c r="C34" s="598"/>
      <c r="P34" s="585"/>
      <c r="Q34" s="608"/>
      <c r="AD34" s="585"/>
      <c r="AE34" s="608"/>
    </row>
    <row r="35" spans="1:31">
      <c r="A35" s="591" t="s">
        <v>332</v>
      </c>
      <c r="C35" s="598"/>
      <c r="D35" s="568"/>
      <c r="P35" s="585"/>
      <c r="Q35" s="608"/>
      <c r="AD35" s="585"/>
      <c r="AE35" s="608"/>
    </row>
    <row r="36" spans="1:31">
      <c r="A36" s="582">
        <v>36</v>
      </c>
      <c r="B36" s="441" t="s">
        <v>366</v>
      </c>
      <c r="C36" s="964">
        <v>43922</v>
      </c>
      <c r="D36" s="965">
        <v>8000</v>
      </c>
      <c r="E36" s="509">
        <f t="shared" ref="E36:P44" si="38">IF(E$5=$C36,$D36,0)</f>
        <v>0</v>
      </c>
      <c r="F36" s="509">
        <f t="shared" si="38"/>
        <v>0</v>
      </c>
      <c r="G36" s="509">
        <f t="shared" si="38"/>
        <v>0</v>
      </c>
      <c r="H36" s="509">
        <f t="shared" si="38"/>
        <v>8000</v>
      </c>
      <c r="I36" s="509">
        <f t="shared" si="38"/>
        <v>0</v>
      </c>
      <c r="J36" s="509">
        <f t="shared" si="38"/>
        <v>0</v>
      </c>
      <c r="K36" s="509">
        <f t="shared" si="38"/>
        <v>0</v>
      </c>
      <c r="L36" s="508">
        <f t="shared" si="38"/>
        <v>0</v>
      </c>
      <c r="M36" s="508">
        <f t="shared" si="38"/>
        <v>0</v>
      </c>
      <c r="N36" s="508">
        <f t="shared" si="38"/>
        <v>0</v>
      </c>
      <c r="O36" s="508">
        <f t="shared" si="38"/>
        <v>0</v>
      </c>
      <c r="P36" s="501">
        <f t="shared" si="38"/>
        <v>0</v>
      </c>
      <c r="Q36" s="606">
        <f>SUM(E36:P36)</f>
        <v>8000</v>
      </c>
      <c r="S36" s="509">
        <f t="shared" ref="S36:AD44" si="39">IF(S$5=$C36,$D36,0)</f>
        <v>0</v>
      </c>
      <c r="T36" s="509">
        <f t="shared" si="39"/>
        <v>0</v>
      </c>
      <c r="U36" s="509">
        <f t="shared" si="39"/>
        <v>0</v>
      </c>
      <c r="V36" s="509">
        <f t="shared" si="39"/>
        <v>0</v>
      </c>
      <c r="W36" s="509">
        <f t="shared" si="39"/>
        <v>0</v>
      </c>
      <c r="X36" s="509">
        <f t="shared" si="39"/>
        <v>0</v>
      </c>
      <c r="Y36" s="509">
        <f t="shared" si="39"/>
        <v>0</v>
      </c>
      <c r="Z36" s="508">
        <f t="shared" si="39"/>
        <v>0</v>
      </c>
      <c r="AA36" s="508">
        <f t="shared" si="39"/>
        <v>0</v>
      </c>
      <c r="AB36" s="508">
        <f t="shared" si="39"/>
        <v>0</v>
      </c>
      <c r="AC36" s="508">
        <f t="shared" si="39"/>
        <v>0</v>
      </c>
      <c r="AD36" s="501">
        <f t="shared" si="39"/>
        <v>0</v>
      </c>
      <c r="AE36" s="606">
        <f>SUM(S36:AD36)</f>
        <v>0</v>
      </c>
    </row>
    <row r="37" spans="1:31">
      <c r="B37" s="441" t="s">
        <v>340</v>
      </c>
      <c r="C37" s="964">
        <v>43922</v>
      </c>
      <c r="D37" s="965">
        <v>5000</v>
      </c>
      <c r="E37" s="509">
        <f t="shared" si="38"/>
        <v>0</v>
      </c>
      <c r="F37" s="509">
        <f t="shared" si="38"/>
        <v>0</v>
      </c>
      <c r="G37" s="509">
        <f t="shared" si="38"/>
        <v>0</v>
      </c>
      <c r="H37" s="509">
        <f t="shared" si="38"/>
        <v>5000</v>
      </c>
      <c r="I37" s="509">
        <f t="shared" si="38"/>
        <v>0</v>
      </c>
      <c r="J37" s="509">
        <f t="shared" si="38"/>
        <v>0</v>
      </c>
      <c r="K37" s="509">
        <f t="shared" si="38"/>
        <v>0</v>
      </c>
      <c r="L37" s="508">
        <f t="shared" si="38"/>
        <v>0</v>
      </c>
      <c r="M37" s="508">
        <f t="shared" si="38"/>
        <v>0</v>
      </c>
      <c r="N37" s="508">
        <f t="shared" si="38"/>
        <v>0</v>
      </c>
      <c r="O37" s="508">
        <f t="shared" si="38"/>
        <v>0</v>
      </c>
      <c r="P37" s="501">
        <f t="shared" si="38"/>
        <v>0</v>
      </c>
      <c r="Q37" s="606">
        <f>SUM(E37:P37)</f>
        <v>5000</v>
      </c>
      <c r="S37" s="509">
        <f t="shared" si="39"/>
        <v>0</v>
      </c>
      <c r="T37" s="509">
        <f t="shared" si="39"/>
        <v>0</v>
      </c>
      <c r="U37" s="509">
        <f t="shared" si="39"/>
        <v>0</v>
      </c>
      <c r="V37" s="509">
        <f t="shared" si="39"/>
        <v>0</v>
      </c>
      <c r="W37" s="509">
        <f t="shared" si="39"/>
        <v>0</v>
      </c>
      <c r="X37" s="509">
        <f t="shared" si="39"/>
        <v>0</v>
      </c>
      <c r="Y37" s="509">
        <f t="shared" si="39"/>
        <v>0</v>
      </c>
      <c r="Z37" s="508">
        <f t="shared" si="39"/>
        <v>0</v>
      </c>
      <c r="AA37" s="508">
        <f t="shared" si="39"/>
        <v>0</v>
      </c>
      <c r="AB37" s="508">
        <f t="shared" si="39"/>
        <v>0</v>
      </c>
      <c r="AC37" s="508">
        <f t="shared" si="39"/>
        <v>0</v>
      </c>
      <c r="AD37" s="501">
        <f t="shared" si="39"/>
        <v>0</v>
      </c>
      <c r="AE37" s="606">
        <f>SUM(S37:AD37)</f>
        <v>0</v>
      </c>
    </row>
    <row r="38" spans="1:31">
      <c r="B38" s="441" t="s">
        <v>340</v>
      </c>
      <c r="C38" s="964">
        <v>44075</v>
      </c>
      <c r="D38" s="965">
        <v>10000</v>
      </c>
      <c r="E38" s="509">
        <f t="shared" si="38"/>
        <v>0</v>
      </c>
      <c r="F38" s="509">
        <f t="shared" si="38"/>
        <v>0</v>
      </c>
      <c r="G38" s="509">
        <f t="shared" si="38"/>
        <v>0</v>
      </c>
      <c r="H38" s="509">
        <f t="shared" si="38"/>
        <v>0</v>
      </c>
      <c r="I38" s="509">
        <f t="shared" si="38"/>
        <v>0</v>
      </c>
      <c r="J38" s="509">
        <f t="shared" si="38"/>
        <v>0</v>
      </c>
      <c r="K38" s="509">
        <f t="shared" si="38"/>
        <v>0</v>
      </c>
      <c r="L38" s="508">
        <f t="shared" si="38"/>
        <v>0</v>
      </c>
      <c r="M38" s="508">
        <f t="shared" si="38"/>
        <v>10000</v>
      </c>
      <c r="N38" s="508">
        <f t="shared" si="38"/>
        <v>0</v>
      </c>
      <c r="O38" s="508">
        <f t="shared" si="38"/>
        <v>0</v>
      </c>
      <c r="P38" s="501">
        <f t="shared" si="38"/>
        <v>0</v>
      </c>
      <c r="Q38" s="606">
        <f>SUM(E38:P38)</f>
        <v>10000</v>
      </c>
      <c r="S38" s="509">
        <f t="shared" si="39"/>
        <v>0</v>
      </c>
      <c r="T38" s="509">
        <f t="shared" si="39"/>
        <v>0</v>
      </c>
      <c r="U38" s="509">
        <f t="shared" si="39"/>
        <v>0</v>
      </c>
      <c r="V38" s="509">
        <f t="shared" si="39"/>
        <v>0</v>
      </c>
      <c r="W38" s="509">
        <f t="shared" si="39"/>
        <v>0</v>
      </c>
      <c r="X38" s="509">
        <f t="shared" si="39"/>
        <v>0</v>
      </c>
      <c r="Y38" s="509">
        <f t="shared" si="39"/>
        <v>0</v>
      </c>
      <c r="Z38" s="508">
        <f t="shared" si="39"/>
        <v>0</v>
      </c>
      <c r="AA38" s="508">
        <f t="shared" si="39"/>
        <v>0</v>
      </c>
      <c r="AB38" s="508">
        <f t="shared" si="39"/>
        <v>0</v>
      </c>
      <c r="AC38" s="508">
        <f t="shared" si="39"/>
        <v>0</v>
      </c>
      <c r="AD38" s="501">
        <f t="shared" si="39"/>
        <v>0</v>
      </c>
      <c r="AE38" s="606">
        <f>SUM(S38:AD38)</f>
        <v>0</v>
      </c>
    </row>
    <row r="39" spans="1:31">
      <c r="B39" s="441" t="s">
        <v>375</v>
      </c>
      <c r="C39" s="964">
        <v>43983</v>
      </c>
      <c r="D39" s="965">
        <v>5000</v>
      </c>
      <c r="E39" s="509">
        <f t="shared" si="38"/>
        <v>0</v>
      </c>
      <c r="F39" s="509">
        <f t="shared" si="38"/>
        <v>0</v>
      </c>
      <c r="G39" s="509">
        <f t="shared" si="38"/>
        <v>0</v>
      </c>
      <c r="H39" s="509">
        <f t="shared" si="38"/>
        <v>0</v>
      </c>
      <c r="I39" s="509">
        <f t="shared" si="38"/>
        <v>0</v>
      </c>
      <c r="J39" s="509">
        <f t="shared" si="38"/>
        <v>5000</v>
      </c>
      <c r="K39" s="509">
        <f t="shared" si="38"/>
        <v>0</v>
      </c>
      <c r="L39" s="508">
        <f t="shared" si="38"/>
        <v>0</v>
      </c>
      <c r="M39" s="508">
        <f t="shared" si="38"/>
        <v>0</v>
      </c>
      <c r="N39" s="508">
        <f t="shared" si="38"/>
        <v>0</v>
      </c>
      <c r="O39" s="508">
        <f t="shared" si="38"/>
        <v>0</v>
      </c>
      <c r="P39" s="501">
        <f t="shared" si="38"/>
        <v>0</v>
      </c>
      <c r="Q39" s="606">
        <f t="shared" ref="Q39:Q43" si="40">SUM(E39:P39)</f>
        <v>5000</v>
      </c>
      <c r="S39" s="509">
        <f t="shared" si="39"/>
        <v>0</v>
      </c>
      <c r="T39" s="509">
        <f t="shared" si="39"/>
        <v>0</v>
      </c>
      <c r="U39" s="509">
        <f t="shared" si="39"/>
        <v>0</v>
      </c>
      <c r="V39" s="509">
        <f t="shared" si="39"/>
        <v>0</v>
      </c>
      <c r="W39" s="509">
        <f t="shared" si="39"/>
        <v>0</v>
      </c>
      <c r="X39" s="509">
        <f t="shared" si="39"/>
        <v>0</v>
      </c>
      <c r="Y39" s="509">
        <f t="shared" si="39"/>
        <v>0</v>
      </c>
      <c r="Z39" s="508">
        <f t="shared" si="39"/>
        <v>0</v>
      </c>
      <c r="AA39" s="508">
        <f t="shared" si="39"/>
        <v>0</v>
      </c>
      <c r="AB39" s="508">
        <f t="shared" si="39"/>
        <v>0</v>
      </c>
      <c r="AC39" s="508">
        <f t="shared" si="39"/>
        <v>0</v>
      </c>
      <c r="AD39" s="501">
        <f t="shared" si="39"/>
        <v>0</v>
      </c>
      <c r="AE39" s="606">
        <f t="shared" ref="AE39:AE43" si="41">SUM(S39:AD39)</f>
        <v>0</v>
      </c>
    </row>
    <row r="40" spans="1:31">
      <c r="B40" s="441" t="s">
        <v>340</v>
      </c>
      <c r="C40" s="964">
        <v>44256</v>
      </c>
      <c r="D40" s="965">
        <v>5000</v>
      </c>
      <c r="E40" s="509">
        <f t="shared" si="38"/>
        <v>0</v>
      </c>
      <c r="F40" s="509">
        <f t="shared" si="38"/>
        <v>0</v>
      </c>
      <c r="G40" s="509">
        <f t="shared" si="38"/>
        <v>0</v>
      </c>
      <c r="H40" s="509">
        <f t="shared" si="38"/>
        <v>0</v>
      </c>
      <c r="I40" s="509">
        <f t="shared" si="38"/>
        <v>0</v>
      </c>
      <c r="J40" s="509">
        <f t="shared" si="38"/>
        <v>0</v>
      </c>
      <c r="K40" s="509">
        <f t="shared" si="38"/>
        <v>0</v>
      </c>
      <c r="L40" s="508">
        <f t="shared" si="38"/>
        <v>0</v>
      </c>
      <c r="M40" s="508">
        <f t="shared" si="38"/>
        <v>0</v>
      </c>
      <c r="N40" s="508">
        <f t="shared" si="38"/>
        <v>0</v>
      </c>
      <c r="O40" s="508">
        <f t="shared" si="38"/>
        <v>0</v>
      </c>
      <c r="P40" s="501">
        <f t="shared" si="38"/>
        <v>0</v>
      </c>
      <c r="Q40" s="606">
        <f t="shared" si="40"/>
        <v>0</v>
      </c>
      <c r="S40" s="509">
        <f t="shared" si="39"/>
        <v>0</v>
      </c>
      <c r="T40" s="509">
        <f t="shared" si="39"/>
        <v>0</v>
      </c>
      <c r="U40" s="509">
        <f t="shared" si="39"/>
        <v>5000</v>
      </c>
      <c r="V40" s="509">
        <f t="shared" si="39"/>
        <v>0</v>
      </c>
      <c r="W40" s="509">
        <f t="shared" si="39"/>
        <v>0</v>
      </c>
      <c r="X40" s="509">
        <f t="shared" si="39"/>
        <v>0</v>
      </c>
      <c r="Y40" s="509">
        <f t="shared" si="39"/>
        <v>0</v>
      </c>
      <c r="Z40" s="508">
        <f t="shared" si="39"/>
        <v>0</v>
      </c>
      <c r="AA40" s="508">
        <f t="shared" si="39"/>
        <v>0</v>
      </c>
      <c r="AB40" s="508">
        <f t="shared" si="39"/>
        <v>0</v>
      </c>
      <c r="AC40" s="508">
        <f t="shared" si="39"/>
        <v>0</v>
      </c>
      <c r="AD40" s="501">
        <f t="shared" si="39"/>
        <v>0</v>
      </c>
      <c r="AE40" s="606">
        <f t="shared" si="41"/>
        <v>5000</v>
      </c>
    </row>
    <row r="41" spans="1:31">
      <c r="B41" s="441" t="s">
        <v>340</v>
      </c>
      <c r="C41" s="964">
        <v>44348</v>
      </c>
      <c r="D41" s="965">
        <v>15000</v>
      </c>
      <c r="E41" s="509">
        <f t="shared" si="38"/>
        <v>0</v>
      </c>
      <c r="F41" s="509">
        <f t="shared" si="38"/>
        <v>0</v>
      </c>
      <c r="G41" s="509">
        <f t="shared" si="38"/>
        <v>0</v>
      </c>
      <c r="H41" s="509">
        <f t="shared" si="38"/>
        <v>0</v>
      </c>
      <c r="I41" s="509">
        <f t="shared" si="38"/>
        <v>0</v>
      </c>
      <c r="J41" s="509">
        <f t="shared" si="38"/>
        <v>0</v>
      </c>
      <c r="K41" s="509">
        <f t="shared" si="38"/>
        <v>0</v>
      </c>
      <c r="L41" s="508">
        <f t="shared" si="38"/>
        <v>0</v>
      </c>
      <c r="M41" s="508">
        <f t="shared" si="38"/>
        <v>0</v>
      </c>
      <c r="N41" s="508">
        <f t="shared" si="38"/>
        <v>0</v>
      </c>
      <c r="O41" s="508">
        <f t="shared" si="38"/>
        <v>0</v>
      </c>
      <c r="P41" s="501">
        <f t="shared" si="38"/>
        <v>0</v>
      </c>
      <c r="Q41" s="606">
        <f t="shared" si="40"/>
        <v>0</v>
      </c>
      <c r="S41" s="509">
        <f t="shared" si="39"/>
        <v>0</v>
      </c>
      <c r="T41" s="509">
        <f t="shared" si="39"/>
        <v>0</v>
      </c>
      <c r="U41" s="509">
        <f t="shared" si="39"/>
        <v>0</v>
      </c>
      <c r="V41" s="509">
        <f t="shared" si="39"/>
        <v>0</v>
      </c>
      <c r="W41" s="509">
        <f t="shared" si="39"/>
        <v>0</v>
      </c>
      <c r="X41" s="509">
        <f t="shared" si="39"/>
        <v>15000</v>
      </c>
      <c r="Y41" s="509">
        <f t="shared" si="39"/>
        <v>0</v>
      </c>
      <c r="Z41" s="508">
        <f t="shared" si="39"/>
        <v>0</v>
      </c>
      <c r="AA41" s="508">
        <f t="shared" si="39"/>
        <v>0</v>
      </c>
      <c r="AB41" s="508">
        <f t="shared" si="39"/>
        <v>0</v>
      </c>
      <c r="AC41" s="508">
        <f t="shared" si="39"/>
        <v>0</v>
      </c>
      <c r="AD41" s="501">
        <f t="shared" si="39"/>
        <v>0</v>
      </c>
      <c r="AE41" s="606">
        <f t="shared" si="41"/>
        <v>15000</v>
      </c>
    </row>
    <row r="42" spans="1:31">
      <c r="A42" s="610"/>
      <c r="C42" s="592"/>
      <c r="D42" s="569"/>
      <c r="E42" s="509">
        <f t="shared" si="38"/>
        <v>0</v>
      </c>
      <c r="F42" s="509">
        <f t="shared" si="38"/>
        <v>0</v>
      </c>
      <c r="G42" s="509">
        <f t="shared" si="38"/>
        <v>0</v>
      </c>
      <c r="H42" s="509">
        <f t="shared" si="38"/>
        <v>0</v>
      </c>
      <c r="I42" s="509">
        <f t="shared" si="38"/>
        <v>0</v>
      </c>
      <c r="J42" s="509">
        <f t="shared" si="38"/>
        <v>0</v>
      </c>
      <c r="K42" s="509">
        <f t="shared" si="38"/>
        <v>0</v>
      </c>
      <c r="L42" s="508">
        <f t="shared" si="38"/>
        <v>0</v>
      </c>
      <c r="M42" s="508">
        <f t="shared" si="38"/>
        <v>0</v>
      </c>
      <c r="N42" s="508">
        <f t="shared" si="38"/>
        <v>0</v>
      </c>
      <c r="O42" s="508">
        <f t="shared" si="38"/>
        <v>0</v>
      </c>
      <c r="P42" s="501">
        <f t="shared" si="38"/>
        <v>0</v>
      </c>
      <c r="Q42" s="606">
        <f t="shared" si="40"/>
        <v>0</v>
      </c>
      <c r="S42" s="509">
        <f t="shared" si="39"/>
        <v>0</v>
      </c>
      <c r="T42" s="509">
        <f t="shared" si="39"/>
        <v>0</v>
      </c>
      <c r="U42" s="509">
        <f t="shared" si="39"/>
        <v>0</v>
      </c>
      <c r="V42" s="509">
        <f t="shared" si="39"/>
        <v>0</v>
      </c>
      <c r="W42" s="509">
        <f t="shared" si="39"/>
        <v>0</v>
      </c>
      <c r="X42" s="509">
        <f t="shared" si="39"/>
        <v>0</v>
      </c>
      <c r="Y42" s="509">
        <f t="shared" si="39"/>
        <v>0</v>
      </c>
      <c r="Z42" s="508">
        <f t="shared" si="39"/>
        <v>0</v>
      </c>
      <c r="AA42" s="508">
        <f t="shared" si="39"/>
        <v>0</v>
      </c>
      <c r="AB42" s="508">
        <f t="shared" si="39"/>
        <v>0</v>
      </c>
      <c r="AC42" s="508">
        <f t="shared" si="39"/>
        <v>0</v>
      </c>
      <c r="AD42" s="501">
        <f t="shared" si="39"/>
        <v>0</v>
      </c>
      <c r="AE42" s="606">
        <f t="shared" si="41"/>
        <v>0</v>
      </c>
    </row>
    <row r="43" spans="1:31">
      <c r="A43" s="610"/>
      <c r="C43" s="592"/>
      <c r="D43" s="569"/>
      <c r="E43" s="509">
        <f t="shared" si="38"/>
        <v>0</v>
      </c>
      <c r="F43" s="509">
        <f t="shared" si="38"/>
        <v>0</v>
      </c>
      <c r="G43" s="509">
        <f t="shared" si="38"/>
        <v>0</v>
      </c>
      <c r="H43" s="509">
        <f t="shared" si="38"/>
        <v>0</v>
      </c>
      <c r="I43" s="509">
        <f t="shared" si="38"/>
        <v>0</v>
      </c>
      <c r="J43" s="509">
        <f t="shared" si="38"/>
        <v>0</v>
      </c>
      <c r="K43" s="509">
        <f t="shared" si="38"/>
        <v>0</v>
      </c>
      <c r="L43" s="508">
        <f t="shared" si="38"/>
        <v>0</v>
      </c>
      <c r="M43" s="508">
        <f t="shared" si="38"/>
        <v>0</v>
      </c>
      <c r="N43" s="508">
        <f t="shared" si="38"/>
        <v>0</v>
      </c>
      <c r="O43" s="508">
        <f t="shared" si="38"/>
        <v>0</v>
      </c>
      <c r="P43" s="501">
        <f t="shared" si="38"/>
        <v>0</v>
      </c>
      <c r="Q43" s="606">
        <f t="shared" si="40"/>
        <v>0</v>
      </c>
      <c r="S43" s="509">
        <f t="shared" si="39"/>
        <v>0</v>
      </c>
      <c r="T43" s="509">
        <f t="shared" si="39"/>
        <v>0</v>
      </c>
      <c r="U43" s="509">
        <f t="shared" si="39"/>
        <v>0</v>
      </c>
      <c r="V43" s="509">
        <f t="shared" si="39"/>
        <v>0</v>
      </c>
      <c r="W43" s="509">
        <f t="shared" si="39"/>
        <v>0</v>
      </c>
      <c r="X43" s="509">
        <f t="shared" si="39"/>
        <v>0</v>
      </c>
      <c r="Y43" s="509">
        <f t="shared" si="39"/>
        <v>0</v>
      </c>
      <c r="Z43" s="508">
        <f t="shared" si="39"/>
        <v>0</v>
      </c>
      <c r="AA43" s="508">
        <f t="shared" si="39"/>
        <v>0</v>
      </c>
      <c r="AB43" s="508">
        <f t="shared" si="39"/>
        <v>0</v>
      </c>
      <c r="AC43" s="508">
        <f t="shared" si="39"/>
        <v>0</v>
      </c>
      <c r="AD43" s="501">
        <f t="shared" si="39"/>
        <v>0</v>
      </c>
      <c r="AE43" s="606">
        <f t="shared" si="41"/>
        <v>0</v>
      </c>
    </row>
    <row r="44" spans="1:31">
      <c r="A44" s="610"/>
      <c r="C44" s="592"/>
      <c r="D44" s="569"/>
      <c r="E44" s="509">
        <f t="shared" si="38"/>
        <v>0</v>
      </c>
      <c r="F44" s="509">
        <f t="shared" si="38"/>
        <v>0</v>
      </c>
      <c r="G44" s="509">
        <f t="shared" si="38"/>
        <v>0</v>
      </c>
      <c r="H44" s="509">
        <f t="shared" si="38"/>
        <v>0</v>
      </c>
      <c r="I44" s="509">
        <f t="shared" si="38"/>
        <v>0</v>
      </c>
      <c r="J44" s="509">
        <f t="shared" si="38"/>
        <v>0</v>
      </c>
      <c r="K44" s="509">
        <f t="shared" si="38"/>
        <v>0</v>
      </c>
      <c r="L44" s="508">
        <f t="shared" si="38"/>
        <v>0</v>
      </c>
      <c r="M44" s="508">
        <f t="shared" si="38"/>
        <v>0</v>
      </c>
      <c r="N44" s="508">
        <f t="shared" si="38"/>
        <v>0</v>
      </c>
      <c r="O44" s="508">
        <f t="shared" si="38"/>
        <v>0</v>
      </c>
      <c r="P44" s="501">
        <f t="shared" si="38"/>
        <v>0</v>
      </c>
      <c r="Q44" s="606">
        <f>SUM(E44:P44)</f>
        <v>0</v>
      </c>
      <c r="S44" s="509">
        <f t="shared" si="39"/>
        <v>0</v>
      </c>
      <c r="T44" s="509">
        <f t="shared" si="39"/>
        <v>0</v>
      </c>
      <c r="U44" s="509">
        <f t="shared" si="39"/>
        <v>0</v>
      </c>
      <c r="V44" s="509">
        <f t="shared" si="39"/>
        <v>0</v>
      </c>
      <c r="W44" s="509">
        <f t="shared" si="39"/>
        <v>0</v>
      </c>
      <c r="X44" s="509">
        <f t="shared" si="39"/>
        <v>0</v>
      </c>
      <c r="Y44" s="509">
        <f t="shared" si="39"/>
        <v>0</v>
      </c>
      <c r="Z44" s="508">
        <f t="shared" si="39"/>
        <v>0</v>
      </c>
      <c r="AA44" s="508">
        <f t="shared" si="39"/>
        <v>0</v>
      </c>
      <c r="AB44" s="508">
        <f t="shared" si="39"/>
        <v>0</v>
      </c>
      <c r="AC44" s="508">
        <f t="shared" si="39"/>
        <v>0</v>
      </c>
      <c r="AD44" s="501">
        <f t="shared" si="39"/>
        <v>0</v>
      </c>
      <c r="AE44" s="606">
        <f>SUM(S44:AD44)</f>
        <v>0</v>
      </c>
    </row>
    <row r="45" spans="1:31">
      <c r="C45" s="592"/>
      <c r="D45" s="620"/>
      <c r="E45" s="513">
        <f t="shared" ref="E45:P45" si="42">IF(E$5=$C45,$D45,0)</f>
        <v>0</v>
      </c>
      <c r="F45" s="513">
        <f t="shared" si="42"/>
        <v>0</v>
      </c>
      <c r="G45" s="513">
        <f t="shared" si="42"/>
        <v>0</v>
      </c>
      <c r="H45" s="513">
        <f t="shared" si="42"/>
        <v>0</v>
      </c>
      <c r="I45" s="513">
        <f t="shared" si="42"/>
        <v>0</v>
      </c>
      <c r="J45" s="513">
        <f t="shared" si="42"/>
        <v>0</v>
      </c>
      <c r="K45" s="513">
        <f t="shared" si="42"/>
        <v>0</v>
      </c>
      <c r="L45" s="614">
        <f t="shared" si="42"/>
        <v>0</v>
      </c>
      <c r="M45" s="614">
        <f t="shared" si="42"/>
        <v>0</v>
      </c>
      <c r="N45" s="614">
        <f t="shared" si="42"/>
        <v>0</v>
      </c>
      <c r="O45" s="614">
        <f t="shared" si="42"/>
        <v>0</v>
      </c>
      <c r="P45" s="621">
        <f t="shared" si="42"/>
        <v>0</v>
      </c>
      <c r="Q45" s="615">
        <f>SUM(E45:P45)</f>
        <v>0</v>
      </c>
      <c r="S45" s="513">
        <f t="shared" ref="S45:AD45" si="43">IF(S$5=$C45,$D45,0)</f>
        <v>0</v>
      </c>
      <c r="T45" s="513">
        <f t="shared" si="43"/>
        <v>0</v>
      </c>
      <c r="U45" s="513">
        <f t="shared" si="43"/>
        <v>0</v>
      </c>
      <c r="V45" s="513">
        <f t="shared" si="43"/>
        <v>0</v>
      </c>
      <c r="W45" s="513">
        <f t="shared" si="43"/>
        <v>0</v>
      </c>
      <c r="X45" s="513">
        <f t="shared" si="43"/>
        <v>0</v>
      </c>
      <c r="Y45" s="513">
        <f t="shared" si="43"/>
        <v>0</v>
      </c>
      <c r="Z45" s="614">
        <f t="shared" si="43"/>
        <v>0</v>
      </c>
      <c r="AA45" s="614">
        <f t="shared" si="43"/>
        <v>0</v>
      </c>
      <c r="AB45" s="614">
        <f t="shared" si="43"/>
        <v>0</v>
      </c>
      <c r="AC45" s="614">
        <f t="shared" si="43"/>
        <v>0</v>
      </c>
      <c r="AD45" s="621">
        <f t="shared" si="43"/>
        <v>0</v>
      </c>
      <c r="AE45" s="615">
        <f>SUM(S45:AD45)</f>
        <v>0</v>
      </c>
    </row>
    <row r="46" spans="1:31">
      <c r="A46" s="610"/>
      <c r="C46" s="598"/>
      <c r="D46" s="568"/>
      <c r="E46" s="508"/>
      <c r="F46" s="508"/>
      <c r="G46" s="508"/>
      <c r="H46" s="508"/>
      <c r="I46" s="508"/>
      <c r="J46" s="508"/>
      <c r="K46" s="508"/>
      <c r="L46" s="508"/>
      <c r="M46" s="508"/>
      <c r="N46" s="508"/>
      <c r="O46" s="508"/>
      <c r="P46" s="607"/>
      <c r="Q46" s="606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08"/>
      <c r="AD46" s="607"/>
      <c r="AE46" s="606"/>
    </row>
    <row r="47" spans="1:31" ht="14" thickBot="1">
      <c r="A47" s="602" t="s">
        <v>341</v>
      </c>
      <c r="B47" s="445"/>
      <c r="C47" s="592"/>
      <c r="D47" s="622">
        <f t="shared" ref="D47:Q47" si="44">SUM(D36:D46)</f>
        <v>48000</v>
      </c>
      <c r="E47" s="616">
        <f t="shared" si="44"/>
        <v>0</v>
      </c>
      <c r="F47" s="616">
        <f t="shared" si="44"/>
        <v>0</v>
      </c>
      <c r="G47" s="616">
        <f t="shared" si="44"/>
        <v>0</v>
      </c>
      <c r="H47" s="616">
        <f t="shared" si="44"/>
        <v>13000</v>
      </c>
      <c r="I47" s="616">
        <f t="shared" si="44"/>
        <v>0</v>
      </c>
      <c r="J47" s="616">
        <f t="shared" si="44"/>
        <v>5000</v>
      </c>
      <c r="K47" s="616">
        <f t="shared" si="44"/>
        <v>0</v>
      </c>
      <c r="L47" s="616">
        <f t="shared" si="44"/>
        <v>0</v>
      </c>
      <c r="M47" s="616">
        <f t="shared" si="44"/>
        <v>10000</v>
      </c>
      <c r="N47" s="616">
        <f t="shared" si="44"/>
        <v>0</v>
      </c>
      <c r="O47" s="616">
        <f t="shared" si="44"/>
        <v>0</v>
      </c>
      <c r="P47" s="619">
        <f t="shared" si="44"/>
        <v>0</v>
      </c>
      <c r="Q47" s="617">
        <f t="shared" si="44"/>
        <v>28000</v>
      </c>
      <c r="S47" s="616">
        <f t="shared" ref="S47:AE47" si="45">SUM(S36:S46)</f>
        <v>0</v>
      </c>
      <c r="T47" s="616">
        <f t="shared" si="45"/>
        <v>0</v>
      </c>
      <c r="U47" s="616">
        <f t="shared" si="45"/>
        <v>5000</v>
      </c>
      <c r="V47" s="616">
        <f t="shared" si="45"/>
        <v>0</v>
      </c>
      <c r="W47" s="616">
        <f t="shared" si="45"/>
        <v>0</v>
      </c>
      <c r="X47" s="616">
        <f t="shared" si="45"/>
        <v>15000</v>
      </c>
      <c r="Y47" s="616">
        <f t="shared" si="45"/>
        <v>0</v>
      </c>
      <c r="Z47" s="616">
        <f t="shared" si="45"/>
        <v>0</v>
      </c>
      <c r="AA47" s="616">
        <f t="shared" si="45"/>
        <v>0</v>
      </c>
      <c r="AB47" s="616">
        <f t="shared" si="45"/>
        <v>0</v>
      </c>
      <c r="AC47" s="616">
        <f t="shared" si="45"/>
        <v>0</v>
      </c>
      <c r="AD47" s="619">
        <f t="shared" si="45"/>
        <v>0</v>
      </c>
      <c r="AE47" s="617">
        <f t="shared" si="45"/>
        <v>20000</v>
      </c>
    </row>
    <row r="48" spans="1:31" ht="14" thickTop="1">
      <c r="D48" s="568"/>
      <c r="Q48" s="608"/>
      <c r="AE48" s="608"/>
    </row>
    <row r="49" spans="1:31">
      <c r="A49" s="537"/>
      <c r="D49" s="568"/>
      <c r="Q49" s="608"/>
      <c r="AE49" s="608"/>
    </row>
    <row r="50" spans="1:31">
      <c r="A50" s="445" t="s">
        <v>333</v>
      </c>
      <c r="C50" s="598"/>
      <c r="D50" s="56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607"/>
      <c r="Q50" s="606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08"/>
      <c r="AD50" s="607"/>
      <c r="AE50" s="606"/>
    </row>
    <row r="51" spans="1:31">
      <c r="A51" s="582">
        <v>36</v>
      </c>
      <c r="B51" s="441" t="s">
        <v>602</v>
      </c>
      <c r="C51" s="964">
        <v>43891</v>
      </c>
      <c r="D51" s="966">
        <v>3000</v>
      </c>
      <c r="E51" s="509">
        <f>IF(E$5=$C51,$D51,0)</f>
        <v>0</v>
      </c>
      <c r="F51" s="509">
        <f t="shared" ref="F51:P62" si="46">IF(F$5=$C51,$D51,0)</f>
        <v>0</v>
      </c>
      <c r="G51" s="509">
        <f t="shared" si="46"/>
        <v>3000</v>
      </c>
      <c r="H51" s="509">
        <f t="shared" si="46"/>
        <v>0</v>
      </c>
      <c r="I51" s="509">
        <f t="shared" si="46"/>
        <v>0</v>
      </c>
      <c r="J51" s="509">
        <f t="shared" si="46"/>
        <v>0</v>
      </c>
      <c r="K51" s="509">
        <f t="shared" si="46"/>
        <v>0</v>
      </c>
      <c r="L51" s="508">
        <f t="shared" si="46"/>
        <v>0</v>
      </c>
      <c r="M51" s="508">
        <f t="shared" si="46"/>
        <v>0</v>
      </c>
      <c r="N51" s="508">
        <f t="shared" si="46"/>
        <v>0</v>
      </c>
      <c r="O51" s="508">
        <f t="shared" si="46"/>
        <v>0</v>
      </c>
      <c r="P51" s="501">
        <f t="shared" si="46"/>
        <v>0</v>
      </c>
      <c r="Q51" s="606">
        <f t="shared" ref="Q51:Q62" si="47">SUM(E51:P51)</f>
        <v>3000</v>
      </c>
      <c r="S51" s="509">
        <f>IF(S$5=$C51,$D51,0)</f>
        <v>0</v>
      </c>
      <c r="T51" s="509">
        <f t="shared" ref="T51:AD62" si="48">IF(T$5=$C51,$D51,0)</f>
        <v>0</v>
      </c>
      <c r="U51" s="509">
        <f t="shared" si="48"/>
        <v>0</v>
      </c>
      <c r="V51" s="509">
        <f t="shared" si="48"/>
        <v>0</v>
      </c>
      <c r="W51" s="509">
        <f t="shared" si="48"/>
        <v>0</v>
      </c>
      <c r="X51" s="509">
        <f t="shared" si="48"/>
        <v>0</v>
      </c>
      <c r="Y51" s="509">
        <f t="shared" si="48"/>
        <v>0</v>
      </c>
      <c r="Z51" s="508">
        <f t="shared" si="48"/>
        <v>0</v>
      </c>
      <c r="AA51" s="508">
        <f t="shared" si="48"/>
        <v>0</v>
      </c>
      <c r="AB51" s="508">
        <f t="shared" si="48"/>
        <v>0</v>
      </c>
      <c r="AC51" s="508">
        <f t="shared" si="48"/>
        <v>0</v>
      </c>
      <c r="AD51" s="501">
        <f t="shared" si="48"/>
        <v>0</v>
      </c>
      <c r="AE51" s="606">
        <f t="shared" ref="AE51:AE52" si="49">SUM(S51:AD51)</f>
        <v>0</v>
      </c>
    </row>
    <row r="52" spans="1:31">
      <c r="B52" s="441" t="s">
        <v>342</v>
      </c>
      <c r="C52" s="964">
        <v>43952</v>
      </c>
      <c r="D52" s="966">
        <v>5000</v>
      </c>
      <c r="E52" s="509">
        <f t="shared" ref="E52:E62" si="50">IF(E$5=$C52,$D52,0)</f>
        <v>0</v>
      </c>
      <c r="F52" s="509">
        <f t="shared" si="46"/>
        <v>0</v>
      </c>
      <c r="G52" s="509">
        <f t="shared" si="46"/>
        <v>0</v>
      </c>
      <c r="H52" s="509">
        <f t="shared" si="46"/>
        <v>0</v>
      </c>
      <c r="I52" s="509">
        <f t="shared" si="46"/>
        <v>5000</v>
      </c>
      <c r="J52" s="509">
        <f t="shared" si="46"/>
        <v>0</v>
      </c>
      <c r="K52" s="509">
        <f t="shared" si="46"/>
        <v>0</v>
      </c>
      <c r="L52" s="508">
        <f t="shared" si="46"/>
        <v>0</v>
      </c>
      <c r="M52" s="508">
        <f t="shared" si="46"/>
        <v>0</v>
      </c>
      <c r="N52" s="508">
        <f t="shared" si="46"/>
        <v>0</v>
      </c>
      <c r="O52" s="508">
        <f t="shared" si="46"/>
        <v>0</v>
      </c>
      <c r="P52" s="501">
        <f t="shared" si="46"/>
        <v>0</v>
      </c>
      <c r="Q52" s="606">
        <f t="shared" si="47"/>
        <v>5000</v>
      </c>
      <c r="S52" s="509">
        <f t="shared" ref="S52:S62" si="51">IF(S$5=$C52,$D52,0)</f>
        <v>0</v>
      </c>
      <c r="T52" s="509">
        <f t="shared" si="48"/>
        <v>0</v>
      </c>
      <c r="U52" s="509">
        <f t="shared" si="48"/>
        <v>0</v>
      </c>
      <c r="V52" s="509">
        <f t="shared" si="48"/>
        <v>0</v>
      </c>
      <c r="W52" s="509">
        <f t="shared" si="48"/>
        <v>0</v>
      </c>
      <c r="X52" s="509">
        <f t="shared" si="48"/>
        <v>0</v>
      </c>
      <c r="Y52" s="509">
        <f t="shared" si="48"/>
        <v>0</v>
      </c>
      <c r="Z52" s="508">
        <f t="shared" si="48"/>
        <v>0</v>
      </c>
      <c r="AA52" s="508">
        <f t="shared" si="48"/>
        <v>0</v>
      </c>
      <c r="AB52" s="508">
        <f t="shared" si="48"/>
        <v>0</v>
      </c>
      <c r="AC52" s="508">
        <f t="shared" si="48"/>
        <v>0</v>
      </c>
      <c r="AD52" s="501">
        <f t="shared" si="48"/>
        <v>0</v>
      </c>
      <c r="AE52" s="606">
        <f t="shared" si="49"/>
        <v>0</v>
      </c>
    </row>
    <row r="53" spans="1:31">
      <c r="B53" s="441" t="s">
        <v>343</v>
      </c>
      <c r="C53" s="964">
        <v>43983</v>
      </c>
      <c r="D53" s="966">
        <v>5000</v>
      </c>
      <c r="E53" s="509">
        <f t="shared" si="50"/>
        <v>0</v>
      </c>
      <c r="F53" s="509">
        <f t="shared" si="46"/>
        <v>0</v>
      </c>
      <c r="G53" s="509">
        <f t="shared" si="46"/>
        <v>0</v>
      </c>
      <c r="H53" s="509">
        <f t="shared" si="46"/>
        <v>0</v>
      </c>
      <c r="I53" s="509">
        <f t="shared" si="46"/>
        <v>0</v>
      </c>
      <c r="J53" s="509">
        <f t="shared" si="46"/>
        <v>5000</v>
      </c>
      <c r="K53" s="509">
        <f t="shared" si="46"/>
        <v>0</v>
      </c>
      <c r="L53" s="508">
        <f t="shared" si="46"/>
        <v>0</v>
      </c>
      <c r="M53" s="508">
        <f t="shared" si="46"/>
        <v>0</v>
      </c>
      <c r="N53" s="508">
        <f t="shared" si="46"/>
        <v>0</v>
      </c>
      <c r="O53" s="508">
        <f t="shared" si="46"/>
        <v>0</v>
      </c>
      <c r="P53" s="501">
        <f t="shared" si="46"/>
        <v>0</v>
      </c>
      <c r="Q53" s="606">
        <f>SUM(E53:P53)</f>
        <v>5000</v>
      </c>
      <c r="S53" s="509">
        <f t="shared" si="51"/>
        <v>0</v>
      </c>
      <c r="T53" s="509">
        <f t="shared" si="48"/>
        <v>0</v>
      </c>
      <c r="U53" s="509">
        <f t="shared" si="48"/>
        <v>0</v>
      </c>
      <c r="V53" s="509">
        <f t="shared" si="48"/>
        <v>0</v>
      </c>
      <c r="W53" s="509">
        <f t="shared" si="48"/>
        <v>0</v>
      </c>
      <c r="X53" s="509">
        <f t="shared" si="48"/>
        <v>0</v>
      </c>
      <c r="Y53" s="509">
        <f t="shared" si="48"/>
        <v>0</v>
      </c>
      <c r="Z53" s="508">
        <f t="shared" si="48"/>
        <v>0</v>
      </c>
      <c r="AA53" s="508">
        <f t="shared" si="48"/>
        <v>0</v>
      </c>
      <c r="AB53" s="508">
        <f t="shared" si="48"/>
        <v>0</v>
      </c>
      <c r="AC53" s="508">
        <f t="shared" si="48"/>
        <v>0</v>
      </c>
      <c r="AD53" s="501">
        <f t="shared" si="48"/>
        <v>0</v>
      </c>
      <c r="AE53" s="606">
        <f>SUM(S53:AD53)</f>
        <v>0</v>
      </c>
    </row>
    <row r="54" spans="1:31">
      <c r="B54" s="441" t="s">
        <v>344</v>
      </c>
      <c r="C54" s="964">
        <v>44105</v>
      </c>
      <c r="D54" s="966">
        <v>8000</v>
      </c>
      <c r="E54" s="509">
        <f t="shared" si="50"/>
        <v>0</v>
      </c>
      <c r="F54" s="509">
        <f t="shared" si="46"/>
        <v>0</v>
      </c>
      <c r="G54" s="509">
        <f t="shared" si="46"/>
        <v>0</v>
      </c>
      <c r="H54" s="509">
        <f t="shared" si="46"/>
        <v>0</v>
      </c>
      <c r="I54" s="509">
        <f t="shared" si="46"/>
        <v>0</v>
      </c>
      <c r="J54" s="509">
        <f t="shared" si="46"/>
        <v>0</v>
      </c>
      <c r="K54" s="509">
        <f t="shared" si="46"/>
        <v>0</v>
      </c>
      <c r="L54" s="508">
        <f t="shared" si="46"/>
        <v>0</v>
      </c>
      <c r="M54" s="508">
        <f t="shared" si="46"/>
        <v>0</v>
      </c>
      <c r="N54" s="508">
        <f t="shared" si="46"/>
        <v>8000</v>
      </c>
      <c r="O54" s="508">
        <f t="shared" si="46"/>
        <v>0</v>
      </c>
      <c r="P54" s="501">
        <f t="shared" si="46"/>
        <v>0</v>
      </c>
      <c r="Q54" s="606">
        <f>SUM(E54:P54)</f>
        <v>8000</v>
      </c>
      <c r="S54" s="509">
        <f t="shared" si="51"/>
        <v>0</v>
      </c>
      <c r="T54" s="509">
        <f t="shared" si="48"/>
        <v>0</v>
      </c>
      <c r="U54" s="509">
        <f t="shared" si="48"/>
        <v>0</v>
      </c>
      <c r="V54" s="509">
        <f t="shared" si="48"/>
        <v>0</v>
      </c>
      <c r="W54" s="509">
        <f t="shared" si="48"/>
        <v>0</v>
      </c>
      <c r="X54" s="509">
        <f t="shared" si="48"/>
        <v>0</v>
      </c>
      <c r="Y54" s="509">
        <f t="shared" si="48"/>
        <v>0</v>
      </c>
      <c r="Z54" s="508">
        <f t="shared" si="48"/>
        <v>0</v>
      </c>
      <c r="AA54" s="508">
        <f t="shared" si="48"/>
        <v>0</v>
      </c>
      <c r="AB54" s="508">
        <f t="shared" si="48"/>
        <v>0</v>
      </c>
      <c r="AC54" s="508">
        <f t="shared" si="48"/>
        <v>0</v>
      </c>
      <c r="AD54" s="501">
        <f t="shared" si="48"/>
        <v>0</v>
      </c>
      <c r="AE54" s="606">
        <f>SUM(S54:AD54)</f>
        <v>0</v>
      </c>
    </row>
    <row r="55" spans="1:31">
      <c r="B55" s="441" t="s">
        <v>344</v>
      </c>
      <c r="C55" s="964">
        <v>44287</v>
      </c>
      <c r="D55" s="966">
        <v>10000</v>
      </c>
      <c r="E55" s="509">
        <f t="shared" si="50"/>
        <v>0</v>
      </c>
      <c r="F55" s="509">
        <f t="shared" si="46"/>
        <v>0</v>
      </c>
      <c r="G55" s="509">
        <f t="shared" si="46"/>
        <v>0</v>
      </c>
      <c r="H55" s="509">
        <f t="shared" si="46"/>
        <v>0</v>
      </c>
      <c r="I55" s="509">
        <f t="shared" si="46"/>
        <v>0</v>
      </c>
      <c r="J55" s="509">
        <f t="shared" si="46"/>
        <v>0</v>
      </c>
      <c r="K55" s="509">
        <f t="shared" si="46"/>
        <v>0</v>
      </c>
      <c r="L55" s="508">
        <f t="shared" si="46"/>
        <v>0</v>
      </c>
      <c r="M55" s="508">
        <f t="shared" si="46"/>
        <v>0</v>
      </c>
      <c r="N55" s="508">
        <f t="shared" si="46"/>
        <v>0</v>
      </c>
      <c r="O55" s="508">
        <f t="shared" si="46"/>
        <v>0</v>
      </c>
      <c r="P55" s="501">
        <f t="shared" si="46"/>
        <v>0</v>
      </c>
      <c r="Q55" s="606">
        <f>SUM(E55:P55)</f>
        <v>0</v>
      </c>
      <c r="S55" s="509">
        <f t="shared" si="51"/>
        <v>0</v>
      </c>
      <c r="T55" s="509">
        <f t="shared" si="48"/>
        <v>0</v>
      </c>
      <c r="U55" s="509">
        <f t="shared" si="48"/>
        <v>0</v>
      </c>
      <c r="V55" s="509">
        <f t="shared" si="48"/>
        <v>10000</v>
      </c>
      <c r="W55" s="509">
        <f t="shared" si="48"/>
        <v>0</v>
      </c>
      <c r="X55" s="509">
        <f t="shared" si="48"/>
        <v>0</v>
      </c>
      <c r="Y55" s="509">
        <f t="shared" si="48"/>
        <v>0</v>
      </c>
      <c r="Z55" s="508">
        <f t="shared" si="48"/>
        <v>0</v>
      </c>
      <c r="AA55" s="508">
        <f t="shared" si="48"/>
        <v>0</v>
      </c>
      <c r="AB55" s="508">
        <f t="shared" si="48"/>
        <v>0</v>
      </c>
      <c r="AC55" s="508">
        <f t="shared" si="48"/>
        <v>0</v>
      </c>
      <c r="AD55" s="501">
        <f t="shared" si="48"/>
        <v>0</v>
      </c>
      <c r="AE55" s="606">
        <f>SUM(S55:AD55)</f>
        <v>10000</v>
      </c>
    </row>
    <row r="56" spans="1:31">
      <c r="C56" s="964"/>
      <c r="D56" s="965"/>
      <c r="E56" s="509">
        <f t="shared" si="50"/>
        <v>0</v>
      </c>
      <c r="F56" s="509">
        <f t="shared" si="46"/>
        <v>0</v>
      </c>
      <c r="G56" s="509">
        <f t="shared" si="46"/>
        <v>0</v>
      </c>
      <c r="H56" s="509">
        <f t="shared" si="46"/>
        <v>0</v>
      </c>
      <c r="I56" s="509">
        <f t="shared" si="46"/>
        <v>0</v>
      </c>
      <c r="J56" s="509">
        <f t="shared" si="46"/>
        <v>0</v>
      </c>
      <c r="K56" s="509">
        <f t="shared" si="46"/>
        <v>0</v>
      </c>
      <c r="L56" s="508">
        <f t="shared" si="46"/>
        <v>0</v>
      </c>
      <c r="M56" s="508">
        <f t="shared" si="46"/>
        <v>0</v>
      </c>
      <c r="N56" s="508">
        <f t="shared" si="46"/>
        <v>0</v>
      </c>
      <c r="O56" s="508">
        <f t="shared" si="46"/>
        <v>0</v>
      </c>
      <c r="P56" s="501">
        <f t="shared" si="46"/>
        <v>0</v>
      </c>
      <c r="Q56" s="606">
        <f t="shared" si="47"/>
        <v>0</v>
      </c>
      <c r="S56" s="509">
        <f t="shared" si="51"/>
        <v>0</v>
      </c>
      <c r="T56" s="509">
        <f t="shared" si="48"/>
        <v>0</v>
      </c>
      <c r="U56" s="509">
        <f t="shared" si="48"/>
        <v>0</v>
      </c>
      <c r="V56" s="509">
        <f t="shared" si="48"/>
        <v>0</v>
      </c>
      <c r="W56" s="509">
        <f t="shared" si="48"/>
        <v>0</v>
      </c>
      <c r="X56" s="509">
        <f t="shared" si="48"/>
        <v>0</v>
      </c>
      <c r="Y56" s="509">
        <f t="shared" si="48"/>
        <v>0</v>
      </c>
      <c r="Z56" s="508">
        <f t="shared" si="48"/>
        <v>0</v>
      </c>
      <c r="AA56" s="508">
        <f t="shared" si="48"/>
        <v>0</v>
      </c>
      <c r="AB56" s="508">
        <f t="shared" si="48"/>
        <v>0</v>
      </c>
      <c r="AC56" s="508">
        <f t="shared" si="48"/>
        <v>0</v>
      </c>
      <c r="AD56" s="501">
        <f t="shared" si="48"/>
        <v>0</v>
      </c>
      <c r="AE56" s="606">
        <f t="shared" ref="AE56" si="52">SUM(S56:AD56)</f>
        <v>0</v>
      </c>
    </row>
    <row r="57" spans="1:31">
      <c r="C57" s="964"/>
      <c r="D57" s="965"/>
      <c r="E57" s="509">
        <f t="shared" si="50"/>
        <v>0</v>
      </c>
      <c r="F57" s="509">
        <f t="shared" si="46"/>
        <v>0</v>
      </c>
      <c r="G57" s="509">
        <f t="shared" si="46"/>
        <v>0</v>
      </c>
      <c r="H57" s="509">
        <f t="shared" si="46"/>
        <v>0</v>
      </c>
      <c r="I57" s="509">
        <f t="shared" si="46"/>
        <v>0</v>
      </c>
      <c r="J57" s="509">
        <f t="shared" si="46"/>
        <v>0</v>
      </c>
      <c r="K57" s="509">
        <f t="shared" si="46"/>
        <v>0</v>
      </c>
      <c r="L57" s="508">
        <f t="shared" si="46"/>
        <v>0</v>
      </c>
      <c r="M57" s="508">
        <f t="shared" si="46"/>
        <v>0</v>
      </c>
      <c r="N57" s="508">
        <f t="shared" si="46"/>
        <v>0</v>
      </c>
      <c r="O57" s="508">
        <f t="shared" si="46"/>
        <v>0</v>
      </c>
      <c r="P57" s="501">
        <f t="shared" si="46"/>
        <v>0</v>
      </c>
      <c r="Q57" s="606">
        <f>SUM(E57:P57)</f>
        <v>0</v>
      </c>
      <c r="S57" s="509">
        <f t="shared" si="51"/>
        <v>0</v>
      </c>
      <c r="T57" s="509">
        <f t="shared" si="48"/>
        <v>0</v>
      </c>
      <c r="U57" s="509">
        <f t="shared" si="48"/>
        <v>0</v>
      </c>
      <c r="V57" s="509">
        <f t="shared" si="48"/>
        <v>0</v>
      </c>
      <c r="W57" s="509">
        <f t="shared" si="48"/>
        <v>0</v>
      </c>
      <c r="X57" s="509">
        <f t="shared" si="48"/>
        <v>0</v>
      </c>
      <c r="Y57" s="509">
        <f t="shared" si="48"/>
        <v>0</v>
      </c>
      <c r="Z57" s="508">
        <f t="shared" si="48"/>
        <v>0</v>
      </c>
      <c r="AA57" s="508">
        <f t="shared" si="48"/>
        <v>0</v>
      </c>
      <c r="AB57" s="508">
        <f t="shared" si="48"/>
        <v>0</v>
      </c>
      <c r="AC57" s="508">
        <f t="shared" si="48"/>
        <v>0</v>
      </c>
      <c r="AD57" s="501">
        <f t="shared" si="48"/>
        <v>0</v>
      </c>
      <c r="AE57" s="606">
        <f>SUM(S57:AD57)</f>
        <v>0</v>
      </c>
    </row>
    <row r="58" spans="1:31">
      <c r="C58" s="964"/>
      <c r="D58" s="965"/>
      <c r="E58" s="509">
        <f t="shared" si="50"/>
        <v>0</v>
      </c>
      <c r="F58" s="509">
        <f t="shared" si="46"/>
        <v>0</v>
      </c>
      <c r="G58" s="509">
        <f t="shared" si="46"/>
        <v>0</v>
      </c>
      <c r="H58" s="509">
        <f t="shared" si="46"/>
        <v>0</v>
      </c>
      <c r="I58" s="509">
        <f t="shared" si="46"/>
        <v>0</v>
      </c>
      <c r="J58" s="509">
        <f t="shared" si="46"/>
        <v>0</v>
      </c>
      <c r="K58" s="509">
        <f t="shared" si="46"/>
        <v>0</v>
      </c>
      <c r="L58" s="508">
        <f t="shared" si="46"/>
        <v>0</v>
      </c>
      <c r="M58" s="508">
        <f t="shared" si="46"/>
        <v>0</v>
      </c>
      <c r="N58" s="508">
        <f t="shared" si="46"/>
        <v>0</v>
      </c>
      <c r="O58" s="508">
        <f t="shared" si="46"/>
        <v>0</v>
      </c>
      <c r="P58" s="501">
        <f t="shared" si="46"/>
        <v>0</v>
      </c>
      <c r="Q58" s="606">
        <f t="shared" si="47"/>
        <v>0</v>
      </c>
      <c r="S58" s="509">
        <f t="shared" si="51"/>
        <v>0</v>
      </c>
      <c r="T58" s="509">
        <f t="shared" si="48"/>
        <v>0</v>
      </c>
      <c r="U58" s="509">
        <f t="shared" si="48"/>
        <v>0</v>
      </c>
      <c r="V58" s="509">
        <f t="shared" si="48"/>
        <v>0</v>
      </c>
      <c r="W58" s="509">
        <f t="shared" si="48"/>
        <v>0</v>
      </c>
      <c r="X58" s="509">
        <f t="shared" si="48"/>
        <v>0</v>
      </c>
      <c r="Y58" s="509">
        <f t="shared" si="48"/>
        <v>0</v>
      </c>
      <c r="Z58" s="508">
        <f t="shared" si="48"/>
        <v>0</v>
      </c>
      <c r="AA58" s="508">
        <f t="shared" si="48"/>
        <v>0</v>
      </c>
      <c r="AB58" s="508">
        <f t="shared" si="48"/>
        <v>0</v>
      </c>
      <c r="AC58" s="508">
        <f t="shared" si="48"/>
        <v>0</v>
      </c>
      <c r="AD58" s="501">
        <f t="shared" si="48"/>
        <v>0</v>
      </c>
      <c r="AE58" s="606">
        <f t="shared" ref="AE58" si="53">SUM(S58:AD58)</f>
        <v>0</v>
      </c>
    </row>
    <row r="59" spans="1:31">
      <c r="C59" s="964"/>
      <c r="D59" s="965"/>
      <c r="E59" s="509">
        <f t="shared" si="50"/>
        <v>0</v>
      </c>
      <c r="F59" s="509">
        <f t="shared" si="46"/>
        <v>0</v>
      </c>
      <c r="G59" s="509">
        <f t="shared" si="46"/>
        <v>0</v>
      </c>
      <c r="H59" s="509">
        <f t="shared" si="46"/>
        <v>0</v>
      </c>
      <c r="I59" s="509">
        <f t="shared" si="46"/>
        <v>0</v>
      </c>
      <c r="J59" s="509">
        <f t="shared" si="46"/>
        <v>0</v>
      </c>
      <c r="K59" s="509">
        <f t="shared" si="46"/>
        <v>0</v>
      </c>
      <c r="L59" s="508">
        <f t="shared" si="46"/>
        <v>0</v>
      </c>
      <c r="M59" s="508">
        <f t="shared" si="46"/>
        <v>0</v>
      </c>
      <c r="N59" s="508">
        <f t="shared" si="46"/>
        <v>0</v>
      </c>
      <c r="O59" s="508">
        <f t="shared" si="46"/>
        <v>0</v>
      </c>
      <c r="P59" s="501">
        <f t="shared" si="46"/>
        <v>0</v>
      </c>
      <c r="Q59" s="624">
        <f t="shared" si="47"/>
        <v>0</v>
      </c>
      <c r="S59" s="509">
        <f t="shared" si="51"/>
        <v>0</v>
      </c>
      <c r="T59" s="509">
        <f t="shared" si="48"/>
        <v>0</v>
      </c>
      <c r="U59" s="509">
        <f t="shared" si="48"/>
        <v>0</v>
      </c>
      <c r="V59" s="509">
        <f t="shared" si="48"/>
        <v>0</v>
      </c>
      <c r="W59" s="509">
        <f t="shared" si="48"/>
        <v>0</v>
      </c>
      <c r="X59" s="509">
        <f t="shared" si="48"/>
        <v>0</v>
      </c>
      <c r="Y59" s="509">
        <f t="shared" si="48"/>
        <v>0</v>
      </c>
      <c r="Z59" s="508">
        <f t="shared" si="48"/>
        <v>0</v>
      </c>
      <c r="AA59" s="508">
        <f t="shared" si="48"/>
        <v>0</v>
      </c>
      <c r="AB59" s="508">
        <f t="shared" si="48"/>
        <v>0</v>
      </c>
      <c r="AC59" s="508">
        <f t="shared" si="48"/>
        <v>0</v>
      </c>
      <c r="AD59" s="501">
        <f t="shared" si="48"/>
        <v>0</v>
      </c>
      <c r="AE59" s="624">
        <f t="shared" ref="AE59" si="54">SUM(S59:AD59)</f>
        <v>0</v>
      </c>
    </row>
    <row r="60" spans="1:31">
      <c r="C60" s="592"/>
      <c r="D60" s="569"/>
      <c r="E60" s="509">
        <f t="shared" si="50"/>
        <v>0</v>
      </c>
      <c r="F60" s="509">
        <f t="shared" si="46"/>
        <v>0</v>
      </c>
      <c r="G60" s="509">
        <f t="shared" si="46"/>
        <v>0</v>
      </c>
      <c r="H60" s="509">
        <f t="shared" si="46"/>
        <v>0</v>
      </c>
      <c r="I60" s="509">
        <f t="shared" si="46"/>
        <v>0</v>
      </c>
      <c r="J60" s="509">
        <f t="shared" si="46"/>
        <v>0</v>
      </c>
      <c r="K60" s="509">
        <f t="shared" si="46"/>
        <v>0</v>
      </c>
      <c r="L60" s="508">
        <f t="shared" si="46"/>
        <v>0</v>
      </c>
      <c r="M60" s="508">
        <f t="shared" si="46"/>
        <v>0</v>
      </c>
      <c r="N60" s="508">
        <f t="shared" si="46"/>
        <v>0</v>
      </c>
      <c r="O60" s="508">
        <f t="shared" si="46"/>
        <v>0</v>
      </c>
      <c r="P60" s="501">
        <f t="shared" si="46"/>
        <v>0</v>
      </c>
      <c r="Q60" s="624">
        <f>SUM(E60:P60)</f>
        <v>0</v>
      </c>
      <c r="S60" s="509">
        <f t="shared" si="51"/>
        <v>0</v>
      </c>
      <c r="T60" s="509">
        <f t="shared" si="48"/>
        <v>0</v>
      </c>
      <c r="U60" s="509">
        <f t="shared" si="48"/>
        <v>0</v>
      </c>
      <c r="V60" s="509">
        <f t="shared" si="48"/>
        <v>0</v>
      </c>
      <c r="W60" s="509">
        <f t="shared" si="48"/>
        <v>0</v>
      </c>
      <c r="X60" s="509">
        <f t="shared" si="48"/>
        <v>0</v>
      </c>
      <c r="Y60" s="509">
        <f t="shared" si="48"/>
        <v>0</v>
      </c>
      <c r="Z60" s="508">
        <f t="shared" si="48"/>
        <v>0</v>
      </c>
      <c r="AA60" s="508">
        <f t="shared" si="48"/>
        <v>0</v>
      </c>
      <c r="AB60" s="508">
        <f t="shared" si="48"/>
        <v>0</v>
      </c>
      <c r="AC60" s="508">
        <f t="shared" si="48"/>
        <v>0</v>
      </c>
      <c r="AD60" s="501">
        <f t="shared" si="48"/>
        <v>0</v>
      </c>
      <c r="AE60" s="624">
        <f>SUM(S60:AD60)</f>
        <v>0</v>
      </c>
    </row>
    <row r="61" spans="1:31">
      <c r="C61" s="592"/>
      <c r="D61" s="569"/>
      <c r="E61" s="509">
        <f t="shared" si="50"/>
        <v>0</v>
      </c>
      <c r="F61" s="509">
        <f t="shared" si="46"/>
        <v>0</v>
      </c>
      <c r="G61" s="509">
        <f t="shared" si="46"/>
        <v>0</v>
      </c>
      <c r="H61" s="509">
        <f t="shared" si="46"/>
        <v>0</v>
      </c>
      <c r="I61" s="509">
        <f t="shared" si="46"/>
        <v>0</v>
      </c>
      <c r="J61" s="509">
        <f t="shared" si="46"/>
        <v>0</v>
      </c>
      <c r="K61" s="509">
        <f t="shared" si="46"/>
        <v>0</v>
      </c>
      <c r="L61" s="508">
        <f t="shared" si="46"/>
        <v>0</v>
      </c>
      <c r="M61" s="508">
        <f t="shared" si="46"/>
        <v>0</v>
      </c>
      <c r="N61" s="508">
        <f t="shared" si="46"/>
        <v>0</v>
      </c>
      <c r="O61" s="508">
        <f t="shared" si="46"/>
        <v>0</v>
      </c>
      <c r="P61" s="501">
        <f t="shared" si="46"/>
        <v>0</v>
      </c>
      <c r="Q61" s="624">
        <f>SUM(E61:P61)</f>
        <v>0</v>
      </c>
      <c r="S61" s="509">
        <f t="shared" si="51"/>
        <v>0</v>
      </c>
      <c r="T61" s="509">
        <f t="shared" si="48"/>
        <v>0</v>
      </c>
      <c r="U61" s="509">
        <f t="shared" si="48"/>
        <v>0</v>
      </c>
      <c r="V61" s="509">
        <f t="shared" si="48"/>
        <v>0</v>
      </c>
      <c r="W61" s="509">
        <f t="shared" si="48"/>
        <v>0</v>
      </c>
      <c r="X61" s="509">
        <f t="shared" si="48"/>
        <v>0</v>
      </c>
      <c r="Y61" s="509">
        <f t="shared" si="48"/>
        <v>0</v>
      </c>
      <c r="Z61" s="508">
        <f t="shared" si="48"/>
        <v>0</v>
      </c>
      <c r="AA61" s="508">
        <f t="shared" si="48"/>
        <v>0</v>
      </c>
      <c r="AB61" s="508">
        <f t="shared" si="48"/>
        <v>0</v>
      </c>
      <c r="AC61" s="508">
        <f t="shared" si="48"/>
        <v>0</v>
      </c>
      <c r="AD61" s="501">
        <f t="shared" si="48"/>
        <v>0</v>
      </c>
      <c r="AE61" s="624">
        <f>SUM(S61:AD61)</f>
        <v>0</v>
      </c>
    </row>
    <row r="62" spans="1:31">
      <c r="C62" s="592"/>
      <c r="D62" s="620"/>
      <c r="E62" s="513">
        <f t="shared" si="50"/>
        <v>0</v>
      </c>
      <c r="F62" s="513">
        <f t="shared" si="46"/>
        <v>0</v>
      </c>
      <c r="G62" s="513">
        <f t="shared" si="46"/>
        <v>0</v>
      </c>
      <c r="H62" s="513">
        <f t="shared" si="46"/>
        <v>0</v>
      </c>
      <c r="I62" s="513">
        <f t="shared" si="46"/>
        <v>0</v>
      </c>
      <c r="J62" s="513">
        <f t="shared" si="46"/>
        <v>0</v>
      </c>
      <c r="K62" s="513">
        <f t="shared" si="46"/>
        <v>0</v>
      </c>
      <c r="L62" s="614">
        <f t="shared" si="46"/>
        <v>0</v>
      </c>
      <c r="M62" s="614">
        <f t="shared" si="46"/>
        <v>0</v>
      </c>
      <c r="N62" s="614">
        <f t="shared" si="46"/>
        <v>0</v>
      </c>
      <c r="O62" s="614">
        <f t="shared" si="46"/>
        <v>0</v>
      </c>
      <c r="P62" s="621">
        <f t="shared" si="46"/>
        <v>0</v>
      </c>
      <c r="Q62" s="625">
        <f t="shared" si="47"/>
        <v>0</v>
      </c>
      <c r="S62" s="513">
        <f t="shared" si="51"/>
        <v>0</v>
      </c>
      <c r="T62" s="513">
        <f t="shared" si="48"/>
        <v>0</v>
      </c>
      <c r="U62" s="513">
        <f t="shared" si="48"/>
        <v>0</v>
      </c>
      <c r="V62" s="513">
        <f t="shared" si="48"/>
        <v>0</v>
      </c>
      <c r="W62" s="513">
        <f t="shared" si="48"/>
        <v>0</v>
      </c>
      <c r="X62" s="513">
        <f t="shared" si="48"/>
        <v>0</v>
      </c>
      <c r="Y62" s="513">
        <f t="shared" si="48"/>
        <v>0</v>
      </c>
      <c r="Z62" s="614">
        <f t="shared" si="48"/>
        <v>0</v>
      </c>
      <c r="AA62" s="614">
        <f t="shared" si="48"/>
        <v>0</v>
      </c>
      <c r="AB62" s="614">
        <f t="shared" si="48"/>
        <v>0</v>
      </c>
      <c r="AC62" s="614">
        <f t="shared" si="48"/>
        <v>0</v>
      </c>
      <c r="AD62" s="621">
        <f t="shared" si="48"/>
        <v>0</v>
      </c>
      <c r="AE62" s="625">
        <f t="shared" ref="AE62" si="55">SUM(S62:AD62)</f>
        <v>0</v>
      </c>
    </row>
    <row r="63" spans="1:31">
      <c r="C63" s="598"/>
      <c r="E63" s="509"/>
      <c r="F63" s="509"/>
      <c r="G63" s="509"/>
      <c r="H63" s="509"/>
      <c r="I63" s="509"/>
      <c r="J63" s="509"/>
      <c r="K63" s="509"/>
      <c r="L63" s="509"/>
      <c r="M63" s="509"/>
      <c r="N63" s="509"/>
      <c r="O63" s="509"/>
      <c r="P63" s="512"/>
      <c r="Q63" s="624"/>
      <c r="S63" s="509"/>
      <c r="T63" s="509"/>
      <c r="U63" s="509"/>
      <c r="V63" s="509"/>
      <c r="W63" s="509"/>
      <c r="X63" s="509"/>
      <c r="Y63" s="509"/>
      <c r="Z63" s="509"/>
      <c r="AA63" s="509"/>
      <c r="AB63" s="509"/>
      <c r="AC63" s="509"/>
      <c r="AD63" s="512"/>
      <c r="AE63" s="624"/>
    </row>
    <row r="64" spans="1:31" ht="14" thickBot="1">
      <c r="A64" s="445" t="s">
        <v>345</v>
      </c>
      <c r="B64" s="445"/>
      <c r="C64" s="592"/>
      <c r="D64" s="618">
        <f t="shared" ref="D64:Q64" si="56">SUM(D51:D63)</f>
        <v>31000</v>
      </c>
      <c r="E64" s="623">
        <f t="shared" si="56"/>
        <v>0</v>
      </c>
      <c r="F64" s="623">
        <f t="shared" si="56"/>
        <v>0</v>
      </c>
      <c r="G64" s="623">
        <f t="shared" si="56"/>
        <v>3000</v>
      </c>
      <c r="H64" s="623">
        <f t="shared" si="56"/>
        <v>0</v>
      </c>
      <c r="I64" s="623">
        <f t="shared" si="56"/>
        <v>5000</v>
      </c>
      <c r="J64" s="623">
        <f t="shared" si="56"/>
        <v>5000</v>
      </c>
      <c r="K64" s="623">
        <f t="shared" si="56"/>
        <v>0</v>
      </c>
      <c r="L64" s="623">
        <f t="shared" si="56"/>
        <v>0</v>
      </c>
      <c r="M64" s="623">
        <f t="shared" si="56"/>
        <v>0</v>
      </c>
      <c r="N64" s="623">
        <f t="shared" si="56"/>
        <v>8000</v>
      </c>
      <c r="O64" s="623">
        <f t="shared" si="56"/>
        <v>0</v>
      </c>
      <c r="P64" s="627">
        <f t="shared" si="56"/>
        <v>0</v>
      </c>
      <c r="Q64" s="626">
        <f t="shared" si="56"/>
        <v>21000</v>
      </c>
      <c r="S64" s="623">
        <f t="shared" ref="S64:AE64" si="57">SUM(S51:S63)</f>
        <v>0</v>
      </c>
      <c r="T64" s="623">
        <f t="shared" si="57"/>
        <v>0</v>
      </c>
      <c r="U64" s="623">
        <f t="shared" si="57"/>
        <v>0</v>
      </c>
      <c r="V64" s="623">
        <f t="shared" si="57"/>
        <v>10000</v>
      </c>
      <c r="W64" s="623">
        <f t="shared" si="57"/>
        <v>0</v>
      </c>
      <c r="X64" s="623">
        <f t="shared" si="57"/>
        <v>0</v>
      </c>
      <c r="Y64" s="623">
        <f t="shared" si="57"/>
        <v>0</v>
      </c>
      <c r="Z64" s="623">
        <f t="shared" si="57"/>
        <v>0</v>
      </c>
      <c r="AA64" s="623">
        <f t="shared" si="57"/>
        <v>0</v>
      </c>
      <c r="AB64" s="623">
        <f t="shared" si="57"/>
        <v>0</v>
      </c>
      <c r="AC64" s="623">
        <f t="shared" si="57"/>
        <v>0</v>
      </c>
      <c r="AD64" s="627">
        <f t="shared" si="57"/>
        <v>0</v>
      </c>
      <c r="AE64" s="626">
        <f t="shared" si="57"/>
        <v>10000</v>
      </c>
    </row>
    <row r="65" spans="1:31" ht="14" thickTop="1">
      <c r="A65" s="445"/>
      <c r="B65" s="445"/>
      <c r="C65" s="592"/>
      <c r="D65" s="519"/>
      <c r="E65" s="507"/>
      <c r="F65" s="507"/>
      <c r="G65" s="507"/>
      <c r="H65" s="507"/>
      <c r="I65" s="507"/>
      <c r="J65" s="507"/>
      <c r="K65" s="507"/>
      <c r="L65" s="507"/>
      <c r="M65" s="507"/>
      <c r="N65" s="507"/>
      <c r="O65" s="507"/>
      <c r="P65" s="628"/>
      <c r="Q65" s="624"/>
      <c r="S65" s="507"/>
      <c r="T65" s="507"/>
      <c r="U65" s="507"/>
      <c r="V65" s="507"/>
      <c r="W65" s="507"/>
      <c r="X65" s="507"/>
      <c r="Y65" s="507"/>
      <c r="Z65" s="507"/>
      <c r="AA65" s="507"/>
      <c r="AB65" s="507"/>
      <c r="AC65" s="507"/>
      <c r="AD65" s="628"/>
      <c r="AE65" s="624"/>
    </row>
    <row r="66" spans="1:31">
      <c r="A66" s="537"/>
      <c r="C66" s="598"/>
      <c r="D66" s="568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12"/>
      <c r="Q66" s="624"/>
      <c r="S66" s="509"/>
      <c r="T66" s="509"/>
      <c r="U66" s="509"/>
      <c r="V66" s="509"/>
      <c r="W66" s="509"/>
      <c r="X66" s="509"/>
      <c r="Y66" s="509"/>
      <c r="Z66" s="509"/>
      <c r="AA66" s="509"/>
      <c r="AB66" s="509"/>
      <c r="AC66" s="509"/>
      <c r="AD66" s="512"/>
      <c r="AE66" s="624"/>
    </row>
    <row r="67" spans="1:31">
      <c r="A67" s="445" t="s">
        <v>334</v>
      </c>
      <c r="C67" s="598"/>
      <c r="D67" s="568"/>
      <c r="E67" s="509"/>
      <c r="F67" s="509"/>
      <c r="G67" s="509"/>
      <c r="H67" s="509"/>
      <c r="I67" s="509"/>
      <c r="J67" s="509"/>
      <c r="K67" s="509"/>
      <c r="L67" s="509"/>
      <c r="M67" s="509"/>
      <c r="N67" s="509"/>
      <c r="O67" s="509"/>
      <c r="P67" s="512"/>
      <c r="Q67" s="624"/>
      <c r="S67" s="509"/>
      <c r="T67" s="509"/>
      <c r="U67" s="509"/>
      <c r="V67" s="509"/>
      <c r="W67" s="509"/>
      <c r="X67" s="509"/>
      <c r="Y67" s="509"/>
      <c r="Z67" s="509"/>
      <c r="AA67" s="509"/>
      <c r="AB67" s="509"/>
      <c r="AC67" s="509"/>
      <c r="AD67" s="512"/>
      <c r="AE67" s="624"/>
    </row>
    <row r="68" spans="1:31">
      <c r="A68" s="582">
        <v>24</v>
      </c>
      <c r="B68" s="441" t="s">
        <v>603</v>
      </c>
      <c r="C68" s="592" t="s">
        <v>528</v>
      </c>
      <c r="D68" s="569"/>
      <c r="E68" s="508">
        <f>IF(E$5=$C68,$D68,0)</f>
        <v>0</v>
      </c>
      <c r="F68" s="508">
        <f t="shared" ref="F68:P77" si="58">IF(F$5=$C68,$D68,0)</f>
        <v>0</v>
      </c>
      <c r="G68" s="508">
        <f t="shared" si="58"/>
        <v>0</v>
      </c>
      <c r="H68" s="508">
        <f t="shared" si="58"/>
        <v>0</v>
      </c>
      <c r="I68" s="508">
        <f t="shared" si="58"/>
        <v>0</v>
      </c>
      <c r="J68" s="508">
        <f t="shared" si="58"/>
        <v>0</v>
      </c>
      <c r="K68" s="508">
        <f t="shared" si="58"/>
        <v>0</v>
      </c>
      <c r="L68" s="508">
        <f t="shared" si="58"/>
        <v>0</v>
      </c>
      <c r="M68" s="508">
        <f t="shared" si="58"/>
        <v>0</v>
      </c>
      <c r="N68" s="508">
        <f t="shared" si="58"/>
        <v>0</v>
      </c>
      <c r="O68" s="508">
        <f t="shared" si="58"/>
        <v>0</v>
      </c>
      <c r="P68" s="501">
        <f t="shared" si="58"/>
        <v>0</v>
      </c>
      <c r="Q68" s="606">
        <f t="shared" ref="Q68:Q77" si="59">SUM(E68:P68)</f>
        <v>0</v>
      </c>
      <c r="S68" s="508">
        <f>IF(S$5=$C68,$D68,0)</f>
        <v>0</v>
      </c>
      <c r="T68" s="508">
        <f t="shared" ref="T68:AD77" si="60">IF(T$5=$C68,$D68,0)</f>
        <v>0</v>
      </c>
      <c r="U68" s="508">
        <f t="shared" si="60"/>
        <v>0</v>
      </c>
      <c r="V68" s="508">
        <f t="shared" si="60"/>
        <v>0</v>
      </c>
      <c r="W68" s="508">
        <f t="shared" si="60"/>
        <v>0</v>
      </c>
      <c r="X68" s="508">
        <f t="shared" si="60"/>
        <v>0</v>
      </c>
      <c r="Y68" s="508">
        <f t="shared" si="60"/>
        <v>0</v>
      </c>
      <c r="Z68" s="508">
        <f t="shared" si="60"/>
        <v>0</v>
      </c>
      <c r="AA68" s="508">
        <f t="shared" si="60"/>
        <v>0</v>
      </c>
      <c r="AB68" s="508">
        <f t="shared" si="60"/>
        <v>0</v>
      </c>
      <c r="AC68" s="508">
        <f t="shared" si="60"/>
        <v>0</v>
      </c>
      <c r="AD68" s="501">
        <f t="shared" si="60"/>
        <v>0</v>
      </c>
      <c r="AE68" s="606">
        <f t="shared" ref="AE68" si="61">SUM(S68:AD68)</f>
        <v>0</v>
      </c>
    </row>
    <row r="69" spans="1:31">
      <c r="A69" s="629"/>
      <c r="B69" s="441" t="s">
        <v>604</v>
      </c>
      <c r="C69" s="964">
        <v>44256</v>
      </c>
      <c r="D69" s="965">
        <v>10000</v>
      </c>
      <c r="E69" s="508">
        <f t="shared" ref="E69:E77" si="62">IF(E$5=$C69,$D69,0)</f>
        <v>0</v>
      </c>
      <c r="F69" s="508">
        <f t="shared" si="58"/>
        <v>0</v>
      </c>
      <c r="G69" s="508">
        <f t="shared" si="58"/>
        <v>0</v>
      </c>
      <c r="H69" s="508">
        <f t="shared" si="58"/>
        <v>0</v>
      </c>
      <c r="I69" s="508">
        <f t="shared" si="58"/>
        <v>0</v>
      </c>
      <c r="J69" s="508">
        <f t="shared" si="58"/>
        <v>0</v>
      </c>
      <c r="K69" s="508">
        <f t="shared" si="58"/>
        <v>0</v>
      </c>
      <c r="L69" s="508">
        <f t="shared" si="58"/>
        <v>0</v>
      </c>
      <c r="M69" s="508">
        <f t="shared" si="58"/>
        <v>0</v>
      </c>
      <c r="N69" s="508">
        <f t="shared" si="58"/>
        <v>0</v>
      </c>
      <c r="O69" s="508">
        <f t="shared" si="58"/>
        <v>0</v>
      </c>
      <c r="P69" s="501">
        <f t="shared" si="58"/>
        <v>0</v>
      </c>
      <c r="Q69" s="606">
        <f>SUM(E69:P69)</f>
        <v>0</v>
      </c>
      <c r="S69" s="508">
        <f t="shared" ref="S69:S77" si="63">IF(S$5=$C69,$D69,0)</f>
        <v>0</v>
      </c>
      <c r="T69" s="508">
        <f t="shared" si="60"/>
        <v>0</v>
      </c>
      <c r="U69" s="508">
        <f t="shared" si="60"/>
        <v>10000</v>
      </c>
      <c r="V69" s="508">
        <f t="shared" si="60"/>
        <v>0</v>
      </c>
      <c r="W69" s="508">
        <f t="shared" si="60"/>
        <v>0</v>
      </c>
      <c r="X69" s="508">
        <f t="shared" si="60"/>
        <v>0</v>
      </c>
      <c r="Y69" s="508">
        <f t="shared" si="60"/>
        <v>0</v>
      </c>
      <c r="Z69" s="508">
        <f t="shared" si="60"/>
        <v>0</v>
      </c>
      <c r="AA69" s="508">
        <f t="shared" si="60"/>
        <v>0</v>
      </c>
      <c r="AB69" s="508">
        <f t="shared" si="60"/>
        <v>0</v>
      </c>
      <c r="AC69" s="508">
        <f t="shared" si="60"/>
        <v>0</v>
      </c>
      <c r="AD69" s="501">
        <f t="shared" si="60"/>
        <v>0</v>
      </c>
      <c r="AE69" s="606">
        <f>SUM(S69:AD69)</f>
        <v>10000</v>
      </c>
    </row>
    <row r="70" spans="1:31">
      <c r="A70" s="629"/>
      <c r="C70" s="964"/>
      <c r="D70" s="965"/>
      <c r="E70" s="508">
        <f t="shared" si="62"/>
        <v>0</v>
      </c>
      <c r="F70" s="508">
        <f t="shared" si="58"/>
        <v>0</v>
      </c>
      <c r="G70" s="508">
        <f t="shared" si="58"/>
        <v>0</v>
      </c>
      <c r="H70" s="508">
        <f t="shared" si="58"/>
        <v>0</v>
      </c>
      <c r="I70" s="508">
        <f t="shared" si="58"/>
        <v>0</v>
      </c>
      <c r="J70" s="508">
        <f t="shared" si="58"/>
        <v>0</v>
      </c>
      <c r="K70" s="508">
        <f t="shared" si="58"/>
        <v>0</v>
      </c>
      <c r="L70" s="508">
        <f t="shared" si="58"/>
        <v>0</v>
      </c>
      <c r="M70" s="508">
        <f t="shared" si="58"/>
        <v>0</v>
      </c>
      <c r="N70" s="508">
        <f t="shared" si="58"/>
        <v>0</v>
      </c>
      <c r="O70" s="508">
        <f t="shared" si="58"/>
        <v>0</v>
      </c>
      <c r="P70" s="501">
        <f t="shared" si="58"/>
        <v>0</v>
      </c>
      <c r="Q70" s="606">
        <f>SUM(E70:P70)</f>
        <v>0</v>
      </c>
      <c r="S70" s="508">
        <f t="shared" si="63"/>
        <v>0</v>
      </c>
      <c r="T70" s="508">
        <f t="shared" si="60"/>
        <v>0</v>
      </c>
      <c r="U70" s="508">
        <f t="shared" si="60"/>
        <v>0</v>
      </c>
      <c r="V70" s="508">
        <f t="shared" si="60"/>
        <v>0</v>
      </c>
      <c r="W70" s="508">
        <f t="shared" si="60"/>
        <v>0</v>
      </c>
      <c r="X70" s="508">
        <f t="shared" si="60"/>
        <v>0</v>
      </c>
      <c r="Y70" s="508">
        <f t="shared" si="60"/>
        <v>0</v>
      </c>
      <c r="Z70" s="508">
        <f t="shared" si="60"/>
        <v>0</v>
      </c>
      <c r="AA70" s="508">
        <f t="shared" si="60"/>
        <v>0</v>
      </c>
      <c r="AB70" s="508">
        <f t="shared" si="60"/>
        <v>0</v>
      </c>
      <c r="AC70" s="508">
        <f t="shared" si="60"/>
        <v>0</v>
      </c>
      <c r="AD70" s="501">
        <f t="shared" si="60"/>
        <v>0</v>
      </c>
      <c r="AE70" s="606">
        <f>SUM(S70:AD70)</f>
        <v>0</v>
      </c>
    </row>
    <row r="71" spans="1:31">
      <c r="A71" s="629"/>
      <c r="C71" s="964"/>
      <c r="D71" s="965"/>
      <c r="E71" s="508">
        <f t="shared" si="62"/>
        <v>0</v>
      </c>
      <c r="F71" s="508">
        <f t="shared" si="58"/>
        <v>0</v>
      </c>
      <c r="G71" s="508">
        <f t="shared" si="58"/>
        <v>0</v>
      </c>
      <c r="H71" s="508">
        <f t="shared" si="58"/>
        <v>0</v>
      </c>
      <c r="I71" s="508">
        <f t="shared" si="58"/>
        <v>0</v>
      </c>
      <c r="J71" s="508">
        <f t="shared" si="58"/>
        <v>0</v>
      </c>
      <c r="K71" s="508">
        <f t="shared" si="58"/>
        <v>0</v>
      </c>
      <c r="L71" s="508">
        <f t="shared" si="58"/>
        <v>0</v>
      </c>
      <c r="M71" s="508">
        <f t="shared" si="58"/>
        <v>0</v>
      </c>
      <c r="N71" s="508">
        <f t="shared" si="58"/>
        <v>0</v>
      </c>
      <c r="O71" s="508">
        <f t="shared" si="58"/>
        <v>0</v>
      </c>
      <c r="P71" s="501">
        <f t="shared" si="58"/>
        <v>0</v>
      </c>
      <c r="Q71" s="606">
        <f t="shared" si="59"/>
        <v>0</v>
      </c>
      <c r="S71" s="508">
        <f t="shared" si="63"/>
        <v>0</v>
      </c>
      <c r="T71" s="508">
        <f t="shared" si="60"/>
        <v>0</v>
      </c>
      <c r="U71" s="508">
        <f t="shared" si="60"/>
        <v>0</v>
      </c>
      <c r="V71" s="508">
        <f t="shared" si="60"/>
        <v>0</v>
      </c>
      <c r="W71" s="508">
        <f t="shared" si="60"/>
        <v>0</v>
      </c>
      <c r="X71" s="508">
        <f t="shared" si="60"/>
        <v>0</v>
      </c>
      <c r="Y71" s="508">
        <f t="shared" si="60"/>
        <v>0</v>
      </c>
      <c r="Z71" s="508">
        <f t="shared" si="60"/>
        <v>0</v>
      </c>
      <c r="AA71" s="508">
        <f t="shared" si="60"/>
        <v>0</v>
      </c>
      <c r="AB71" s="508">
        <f t="shared" si="60"/>
        <v>0</v>
      </c>
      <c r="AC71" s="508">
        <f t="shared" si="60"/>
        <v>0</v>
      </c>
      <c r="AD71" s="501">
        <f t="shared" si="60"/>
        <v>0</v>
      </c>
      <c r="AE71" s="606">
        <f t="shared" ref="AE71:AE72" si="64">SUM(S71:AD71)</f>
        <v>0</v>
      </c>
    </row>
    <row r="72" spans="1:31">
      <c r="A72" s="629"/>
      <c r="C72" s="964"/>
      <c r="D72" s="965"/>
      <c r="E72" s="508">
        <f t="shared" si="62"/>
        <v>0</v>
      </c>
      <c r="F72" s="508">
        <f t="shared" si="58"/>
        <v>0</v>
      </c>
      <c r="G72" s="508">
        <f t="shared" si="58"/>
        <v>0</v>
      </c>
      <c r="H72" s="508">
        <f t="shared" si="58"/>
        <v>0</v>
      </c>
      <c r="I72" s="508">
        <f t="shared" si="58"/>
        <v>0</v>
      </c>
      <c r="J72" s="508">
        <f t="shared" si="58"/>
        <v>0</v>
      </c>
      <c r="K72" s="508">
        <f t="shared" si="58"/>
        <v>0</v>
      </c>
      <c r="L72" s="508">
        <f t="shared" si="58"/>
        <v>0</v>
      </c>
      <c r="M72" s="508">
        <f t="shared" si="58"/>
        <v>0</v>
      </c>
      <c r="N72" s="508">
        <f t="shared" si="58"/>
        <v>0</v>
      </c>
      <c r="O72" s="508">
        <f t="shared" si="58"/>
        <v>0</v>
      </c>
      <c r="P72" s="501">
        <f t="shared" si="58"/>
        <v>0</v>
      </c>
      <c r="Q72" s="606">
        <f t="shared" si="59"/>
        <v>0</v>
      </c>
      <c r="S72" s="508">
        <f t="shared" si="63"/>
        <v>0</v>
      </c>
      <c r="T72" s="508">
        <f t="shared" si="60"/>
        <v>0</v>
      </c>
      <c r="U72" s="508">
        <f t="shared" si="60"/>
        <v>0</v>
      </c>
      <c r="V72" s="508">
        <f t="shared" si="60"/>
        <v>0</v>
      </c>
      <c r="W72" s="508">
        <f t="shared" si="60"/>
        <v>0</v>
      </c>
      <c r="X72" s="508">
        <f t="shared" si="60"/>
        <v>0</v>
      </c>
      <c r="Y72" s="508">
        <f t="shared" si="60"/>
        <v>0</v>
      </c>
      <c r="Z72" s="508">
        <f t="shared" si="60"/>
        <v>0</v>
      </c>
      <c r="AA72" s="508">
        <f t="shared" si="60"/>
        <v>0</v>
      </c>
      <c r="AB72" s="508">
        <f t="shared" si="60"/>
        <v>0</v>
      </c>
      <c r="AC72" s="508">
        <f t="shared" si="60"/>
        <v>0</v>
      </c>
      <c r="AD72" s="501">
        <f t="shared" si="60"/>
        <v>0</v>
      </c>
      <c r="AE72" s="606">
        <f t="shared" si="64"/>
        <v>0</v>
      </c>
    </row>
    <row r="73" spans="1:31">
      <c r="A73" s="629"/>
      <c r="C73" s="592"/>
      <c r="D73" s="569"/>
      <c r="E73" s="508">
        <f t="shared" si="62"/>
        <v>0</v>
      </c>
      <c r="F73" s="508">
        <f t="shared" si="58"/>
        <v>0</v>
      </c>
      <c r="G73" s="508">
        <f t="shared" si="58"/>
        <v>0</v>
      </c>
      <c r="H73" s="508">
        <f t="shared" si="58"/>
        <v>0</v>
      </c>
      <c r="I73" s="508">
        <f t="shared" si="58"/>
        <v>0</v>
      </c>
      <c r="J73" s="508">
        <f t="shared" si="58"/>
        <v>0</v>
      </c>
      <c r="K73" s="508">
        <f t="shared" si="58"/>
        <v>0</v>
      </c>
      <c r="L73" s="508">
        <f t="shared" si="58"/>
        <v>0</v>
      </c>
      <c r="M73" s="508">
        <f t="shared" si="58"/>
        <v>0</v>
      </c>
      <c r="N73" s="508">
        <f t="shared" si="58"/>
        <v>0</v>
      </c>
      <c r="O73" s="508">
        <f t="shared" si="58"/>
        <v>0</v>
      </c>
      <c r="P73" s="501">
        <f t="shared" si="58"/>
        <v>0</v>
      </c>
      <c r="Q73" s="606">
        <f>SUM(E73:P73)</f>
        <v>0</v>
      </c>
      <c r="S73" s="508">
        <f t="shared" si="63"/>
        <v>0</v>
      </c>
      <c r="T73" s="508">
        <f t="shared" si="60"/>
        <v>0</v>
      </c>
      <c r="U73" s="508">
        <f t="shared" si="60"/>
        <v>0</v>
      </c>
      <c r="V73" s="508">
        <f t="shared" si="60"/>
        <v>0</v>
      </c>
      <c r="W73" s="508">
        <f t="shared" si="60"/>
        <v>0</v>
      </c>
      <c r="X73" s="508">
        <f t="shared" si="60"/>
        <v>0</v>
      </c>
      <c r="Y73" s="508">
        <f t="shared" si="60"/>
        <v>0</v>
      </c>
      <c r="Z73" s="508">
        <f t="shared" si="60"/>
        <v>0</v>
      </c>
      <c r="AA73" s="508">
        <f t="shared" si="60"/>
        <v>0</v>
      </c>
      <c r="AB73" s="508">
        <f t="shared" si="60"/>
        <v>0</v>
      </c>
      <c r="AC73" s="508">
        <f t="shared" si="60"/>
        <v>0</v>
      </c>
      <c r="AD73" s="501">
        <f t="shared" si="60"/>
        <v>0</v>
      </c>
      <c r="AE73" s="606">
        <f>SUM(S73:AD73)</f>
        <v>0</v>
      </c>
    </row>
    <row r="74" spans="1:31">
      <c r="A74" s="629"/>
      <c r="C74" s="592"/>
      <c r="D74" s="569"/>
      <c r="E74" s="508">
        <f t="shared" si="62"/>
        <v>0</v>
      </c>
      <c r="F74" s="508">
        <f t="shared" si="58"/>
        <v>0</v>
      </c>
      <c r="G74" s="508">
        <f t="shared" si="58"/>
        <v>0</v>
      </c>
      <c r="H74" s="508">
        <f t="shared" si="58"/>
        <v>0</v>
      </c>
      <c r="I74" s="508">
        <f t="shared" si="58"/>
        <v>0</v>
      </c>
      <c r="J74" s="508">
        <f t="shared" si="58"/>
        <v>0</v>
      </c>
      <c r="K74" s="508">
        <f t="shared" si="58"/>
        <v>0</v>
      </c>
      <c r="L74" s="508">
        <f t="shared" si="58"/>
        <v>0</v>
      </c>
      <c r="M74" s="508">
        <f t="shared" si="58"/>
        <v>0</v>
      </c>
      <c r="N74" s="508">
        <f t="shared" si="58"/>
        <v>0</v>
      </c>
      <c r="O74" s="508">
        <f t="shared" si="58"/>
        <v>0</v>
      </c>
      <c r="P74" s="501">
        <f t="shared" si="58"/>
        <v>0</v>
      </c>
      <c r="Q74" s="606">
        <f>SUM(E74:P74)</f>
        <v>0</v>
      </c>
      <c r="S74" s="508">
        <f t="shared" si="63"/>
        <v>0</v>
      </c>
      <c r="T74" s="508">
        <f t="shared" si="60"/>
        <v>0</v>
      </c>
      <c r="U74" s="508">
        <f t="shared" si="60"/>
        <v>0</v>
      </c>
      <c r="V74" s="508">
        <f t="shared" si="60"/>
        <v>0</v>
      </c>
      <c r="W74" s="508">
        <f t="shared" si="60"/>
        <v>0</v>
      </c>
      <c r="X74" s="508">
        <f t="shared" si="60"/>
        <v>0</v>
      </c>
      <c r="Y74" s="508">
        <f t="shared" si="60"/>
        <v>0</v>
      </c>
      <c r="Z74" s="508">
        <f t="shared" si="60"/>
        <v>0</v>
      </c>
      <c r="AA74" s="508">
        <f t="shared" si="60"/>
        <v>0</v>
      </c>
      <c r="AB74" s="508">
        <f t="shared" si="60"/>
        <v>0</v>
      </c>
      <c r="AC74" s="508">
        <f t="shared" si="60"/>
        <v>0</v>
      </c>
      <c r="AD74" s="501">
        <f t="shared" si="60"/>
        <v>0</v>
      </c>
      <c r="AE74" s="606">
        <f>SUM(S74:AD74)</f>
        <v>0</v>
      </c>
    </row>
    <row r="75" spans="1:31">
      <c r="A75" s="629"/>
      <c r="C75" s="592"/>
      <c r="D75" s="569"/>
      <c r="E75" s="508">
        <f t="shared" si="62"/>
        <v>0</v>
      </c>
      <c r="F75" s="508">
        <f t="shared" si="58"/>
        <v>0</v>
      </c>
      <c r="G75" s="508">
        <f t="shared" si="58"/>
        <v>0</v>
      </c>
      <c r="H75" s="508">
        <f t="shared" si="58"/>
        <v>0</v>
      </c>
      <c r="I75" s="508">
        <f t="shared" si="58"/>
        <v>0</v>
      </c>
      <c r="J75" s="508">
        <f t="shared" si="58"/>
        <v>0</v>
      </c>
      <c r="K75" s="508">
        <f t="shared" si="58"/>
        <v>0</v>
      </c>
      <c r="L75" s="508">
        <f t="shared" si="58"/>
        <v>0</v>
      </c>
      <c r="M75" s="508">
        <f t="shared" si="58"/>
        <v>0</v>
      </c>
      <c r="N75" s="508">
        <f t="shared" si="58"/>
        <v>0</v>
      </c>
      <c r="O75" s="508">
        <f t="shared" si="58"/>
        <v>0</v>
      </c>
      <c r="P75" s="501">
        <f t="shared" si="58"/>
        <v>0</v>
      </c>
      <c r="Q75" s="606">
        <f>SUM(E75:P75)</f>
        <v>0</v>
      </c>
      <c r="S75" s="508">
        <f t="shared" si="63"/>
        <v>0</v>
      </c>
      <c r="T75" s="508">
        <f t="shared" si="60"/>
        <v>0</v>
      </c>
      <c r="U75" s="508">
        <f t="shared" si="60"/>
        <v>0</v>
      </c>
      <c r="V75" s="508">
        <f t="shared" si="60"/>
        <v>0</v>
      </c>
      <c r="W75" s="508">
        <f t="shared" si="60"/>
        <v>0</v>
      </c>
      <c r="X75" s="508">
        <f t="shared" si="60"/>
        <v>0</v>
      </c>
      <c r="Y75" s="508">
        <f t="shared" si="60"/>
        <v>0</v>
      </c>
      <c r="Z75" s="508">
        <f t="shared" si="60"/>
        <v>0</v>
      </c>
      <c r="AA75" s="508">
        <f t="shared" si="60"/>
        <v>0</v>
      </c>
      <c r="AB75" s="508">
        <f t="shared" si="60"/>
        <v>0</v>
      </c>
      <c r="AC75" s="508">
        <f t="shared" si="60"/>
        <v>0</v>
      </c>
      <c r="AD75" s="501">
        <f t="shared" si="60"/>
        <v>0</v>
      </c>
      <c r="AE75" s="606">
        <f>SUM(S75:AD75)</f>
        <v>0</v>
      </c>
    </row>
    <row r="76" spans="1:31">
      <c r="A76" s="629"/>
      <c r="C76" s="592"/>
      <c r="D76" s="569"/>
      <c r="E76" s="508">
        <f t="shared" si="62"/>
        <v>0</v>
      </c>
      <c r="F76" s="508">
        <f t="shared" si="58"/>
        <v>0</v>
      </c>
      <c r="G76" s="508">
        <f t="shared" si="58"/>
        <v>0</v>
      </c>
      <c r="H76" s="508">
        <f t="shared" si="58"/>
        <v>0</v>
      </c>
      <c r="I76" s="508">
        <f t="shared" si="58"/>
        <v>0</v>
      </c>
      <c r="J76" s="508">
        <f t="shared" si="58"/>
        <v>0</v>
      </c>
      <c r="K76" s="508">
        <f t="shared" si="58"/>
        <v>0</v>
      </c>
      <c r="L76" s="508">
        <f t="shared" si="58"/>
        <v>0</v>
      </c>
      <c r="M76" s="508">
        <f t="shared" si="58"/>
        <v>0</v>
      </c>
      <c r="N76" s="508">
        <f t="shared" si="58"/>
        <v>0</v>
      </c>
      <c r="O76" s="508">
        <f t="shared" si="58"/>
        <v>0</v>
      </c>
      <c r="P76" s="501">
        <f t="shared" si="58"/>
        <v>0</v>
      </c>
      <c r="Q76" s="606">
        <f t="shared" si="59"/>
        <v>0</v>
      </c>
      <c r="S76" s="508">
        <f t="shared" si="63"/>
        <v>0</v>
      </c>
      <c r="T76" s="508">
        <f t="shared" si="60"/>
        <v>0</v>
      </c>
      <c r="U76" s="508">
        <f t="shared" si="60"/>
        <v>0</v>
      </c>
      <c r="V76" s="508">
        <f t="shared" si="60"/>
        <v>0</v>
      </c>
      <c r="W76" s="508">
        <f t="shared" si="60"/>
        <v>0</v>
      </c>
      <c r="X76" s="508">
        <f t="shared" si="60"/>
        <v>0</v>
      </c>
      <c r="Y76" s="508">
        <f t="shared" si="60"/>
        <v>0</v>
      </c>
      <c r="Z76" s="508">
        <f t="shared" si="60"/>
        <v>0</v>
      </c>
      <c r="AA76" s="508">
        <f t="shared" si="60"/>
        <v>0</v>
      </c>
      <c r="AB76" s="508">
        <f t="shared" si="60"/>
        <v>0</v>
      </c>
      <c r="AC76" s="508">
        <f t="shared" si="60"/>
        <v>0</v>
      </c>
      <c r="AD76" s="501">
        <f t="shared" si="60"/>
        <v>0</v>
      </c>
      <c r="AE76" s="606">
        <f t="shared" ref="AE76:AE77" si="65">SUM(S76:AD76)</f>
        <v>0</v>
      </c>
    </row>
    <row r="77" spans="1:31">
      <c r="A77" s="610"/>
      <c r="C77" s="592"/>
      <c r="D77" s="620"/>
      <c r="E77" s="614">
        <f t="shared" si="62"/>
        <v>0</v>
      </c>
      <c r="F77" s="614">
        <f t="shared" si="58"/>
        <v>0</v>
      </c>
      <c r="G77" s="614">
        <f t="shared" si="58"/>
        <v>0</v>
      </c>
      <c r="H77" s="614">
        <f t="shared" si="58"/>
        <v>0</v>
      </c>
      <c r="I77" s="614">
        <f t="shared" si="58"/>
        <v>0</v>
      </c>
      <c r="J77" s="614">
        <f t="shared" si="58"/>
        <v>0</v>
      </c>
      <c r="K77" s="614">
        <f t="shared" si="58"/>
        <v>0</v>
      </c>
      <c r="L77" s="614">
        <f t="shared" si="58"/>
        <v>0</v>
      </c>
      <c r="M77" s="614">
        <f t="shared" si="58"/>
        <v>0</v>
      </c>
      <c r="N77" s="614">
        <f t="shared" si="58"/>
        <v>0</v>
      </c>
      <c r="O77" s="614">
        <f t="shared" si="58"/>
        <v>0</v>
      </c>
      <c r="P77" s="621">
        <f t="shared" si="58"/>
        <v>0</v>
      </c>
      <c r="Q77" s="615">
        <f t="shared" si="59"/>
        <v>0</v>
      </c>
      <c r="S77" s="614">
        <f t="shared" si="63"/>
        <v>0</v>
      </c>
      <c r="T77" s="614">
        <f t="shared" si="60"/>
        <v>0</v>
      </c>
      <c r="U77" s="614">
        <f t="shared" si="60"/>
        <v>0</v>
      </c>
      <c r="V77" s="614">
        <f t="shared" si="60"/>
        <v>0</v>
      </c>
      <c r="W77" s="614">
        <f t="shared" si="60"/>
        <v>0</v>
      </c>
      <c r="X77" s="614">
        <f t="shared" si="60"/>
        <v>0</v>
      </c>
      <c r="Y77" s="614">
        <f t="shared" si="60"/>
        <v>0</v>
      </c>
      <c r="Z77" s="614">
        <f t="shared" si="60"/>
        <v>0</v>
      </c>
      <c r="AA77" s="614">
        <f t="shared" si="60"/>
        <v>0</v>
      </c>
      <c r="AB77" s="614">
        <f t="shared" si="60"/>
        <v>0</v>
      </c>
      <c r="AC77" s="614">
        <f t="shared" si="60"/>
        <v>0</v>
      </c>
      <c r="AD77" s="621">
        <f t="shared" si="60"/>
        <v>0</v>
      </c>
      <c r="AE77" s="615">
        <f t="shared" si="65"/>
        <v>0</v>
      </c>
    </row>
    <row r="78" spans="1:31">
      <c r="C78" s="598"/>
      <c r="D78" s="568"/>
      <c r="E78" s="508"/>
      <c r="F78" s="508"/>
      <c r="G78" s="508"/>
      <c r="H78" s="508"/>
      <c r="I78" s="508"/>
      <c r="J78" s="508"/>
      <c r="K78" s="508"/>
      <c r="L78" s="508"/>
      <c r="M78" s="508"/>
      <c r="N78" s="508"/>
      <c r="O78" s="508"/>
      <c r="P78" s="607"/>
      <c r="Q78" s="606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08"/>
      <c r="AD78" s="607"/>
      <c r="AE78" s="606"/>
    </row>
    <row r="79" spans="1:31" ht="14" thickBot="1">
      <c r="A79" s="445" t="s">
        <v>346</v>
      </c>
      <c r="B79" s="445"/>
      <c r="C79" s="592"/>
      <c r="D79" s="618">
        <f t="shared" ref="D79" si="66">SUM(D68:D78)</f>
        <v>10000</v>
      </c>
      <c r="E79" s="616">
        <f t="shared" ref="E79:Q79" si="67">SUM(E68:E78)</f>
        <v>0</v>
      </c>
      <c r="F79" s="616">
        <f t="shared" si="67"/>
        <v>0</v>
      </c>
      <c r="G79" s="616">
        <f t="shared" si="67"/>
        <v>0</v>
      </c>
      <c r="H79" s="616">
        <f t="shared" si="67"/>
        <v>0</v>
      </c>
      <c r="I79" s="616">
        <f t="shared" si="67"/>
        <v>0</v>
      </c>
      <c r="J79" s="616">
        <f t="shared" si="67"/>
        <v>0</v>
      </c>
      <c r="K79" s="616">
        <f t="shared" si="67"/>
        <v>0</v>
      </c>
      <c r="L79" s="616">
        <f t="shared" si="67"/>
        <v>0</v>
      </c>
      <c r="M79" s="616">
        <f t="shared" si="67"/>
        <v>0</v>
      </c>
      <c r="N79" s="616">
        <f t="shared" si="67"/>
        <v>0</v>
      </c>
      <c r="O79" s="616">
        <f t="shared" si="67"/>
        <v>0</v>
      </c>
      <c r="P79" s="619">
        <f t="shared" si="67"/>
        <v>0</v>
      </c>
      <c r="Q79" s="617">
        <f t="shared" si="67"/>
        <v>0</v>
      </c>
      <c r="S79" s="616">
        <f t="shared" ref="S79:AE79" si="68">SUM(S68:S78)</f>
        <v>0</v>
      </c>
      <c r="T79" s="616">
        <f t="shared" si="68"/>
        <v>0</v>
      </c>
      <c r="U79" s="616">
        <f t="shared" si="68"/>
        <v>10000</v>
      </c>
      <c r="V79" s="616">
        <f t="shared" si="68"/>
        <v>0</v>
      </c>
      <c r="W79" s="616">
        <f t="shared" si="68"/>
        <v>0</v>
      </c>
      <c r="X79" s="616">
        <f t="shared" si="68"/>
        <v>0</v>
      </c>
      <c r="Y79" s="616">
        <f t="shared" si="68"/>
        <v>0</v>
      </c>
      <c r="Z79" s="616">
        <f t="shared" si="68"/>
        <v>0</v>
      </c>
      <c r="AA79" s="616">
        <f t="shared" si="68"/>
        <v>0</v>
      </c>
      <c r="AB79" s="616">
        <f t="shared" si="68"/>
        <v>0</v>
      </c>
      <c r="AC79" s="616">
        <f t="shared" si="68"/>
        <v>0</v>
      </c>
      <c r="AD79" s="619">
        <f t="shared" si="68"/>
        <v>0</v>
      </c>
      <c r="AE79" s="617">
        <f t="shared" si="68"/>
        <v>10000</v>
      </c>
    </row>
    <row r="80" spans="1:31" ht="14" thickTop="1">
      <c r="A80" s="445"/>
      <c r="B80" s="445"/>
      <c r="C80" s="592"/>
      <c r="D80" s="565"/>
      <c r="E80" s="563"/>
      <c r="F80" s="563"/>
      <c r="G80" s="563"/>
      <c r="H80" s="563"/>
      <c r="I80" s="563"/>
      <c r="J80" s="563"/>
      <c r="K80" s="563"/>
      <c r="L80" s="563"/>
      <c r="M80" s="563"/>
      <c r="N80" s="563"/>
      <c r="O80" s="563"/>
      <c r="P80" s="630"/>
      <c r="Q80" s="606"/>
      <c r="S80" s="563"/>
      <c r="T80" s="563"/>
      <c r="U80" s="563"/>
      <c r="V80" s="563"/>
      <c r="W80" s="563"/>
      <c r="X80" s="563"/>
      <c r="Y80" s="563"/>
      <c r="Z80" s="563"/>
      <c r="AA80" s="563"/>
      <c r="AB80" s="563"/>
      <c r="AC80" s="563"/>
      <c r="AD80" s="630"/>
      <c r="AE80" s="606"/>
    </row>
    <row r="81" spans="1:31">
      <c r="A81" s="537"/>
      <c r="B81" s="445"/>
      <c r="C81" s="592"/>
      <c r="D81" s="565"/>
      <c r="E81" s="563"/>
      <c r="F81" s="563"/>
      <c r="G81" s="563"/>
      <c r="H81" s="563"/>
      <c r="I81" s="563"/>
      <c r="J81" s="563"/>
      <c r="K81" s="563"/>
      <c r="L81" s="563"/>
      <c r="M81" s="563"/>
      <c r="N81" s="563"/>
      <c r="O81" s="563"/>
      <c r="P81" s="630"/>
      <c r="Q81" s="606"/>
      <c r="S81" s="563"/>
      <c r="T81" s="563"/>
      <c r="U81" s="563"/>
      <c r="V81" s="563"/>
      <c r="W81" s="563"/>
      <c r="X81" s="563"/>
      <c r="Y81" s="563"/>
      <c r="Z81" s="563"/>
      <c r="AA81" s="563"/>
      <c r="AB81" s="563"/>
      <c r="AC81" s="563"/>
      <c r="AD81" s="630"/>
      <c r="AE81" s="606"/>
    </row>
    <row r="82" spans="1:31">
      <c r="A82" s="445" t="s">
        <v>347</v>
      </c>
      <c r="C82" s="598"/>
      <c r="E82" s="508"/>
      <c r="F82" s="508"/>
      <c r="G82" s="508"/>
      <c r="H82" s="508"/>
      <c r="I82" s="508"/>
      <c r="J82" s="508"/>
      <c r="K82" s="508"/>
      <c r="L82" s="508"/>
      <c r="M82" s="508"/>
      <c r="N82" s="508"/>
      <c r="O82" s="508"/>
      <c r="P82" s="607"/>
      <c r="Q82" s="606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08"/>
      <c r="AD82" s="607"/>
      <c r="AE82" s="606"/>
    </row>
    <row r="83" spans="1:31">
      <c r="A83" s="582">
        <v>36</v>
      </c>
      <c r="B83" s="441" t="s">
        <v>605</v>
      </c>
      <c r="C83" s="592" t="s">
        <v>528</v>
      </c>
      <c r="D83" s="569"/>
      <c r="E83" s="508">
        <f t="shared" ref="E83:P91" si="69">IF(E$5=$C83,$D83,0)</f>
        <v>0</v>
      </c>
      <c r="F83" s="508">
        <f t="shared" si="69"/>
        <v>0</v>
      </c>
      <c r="G83" s="508">
        <f t="shared" si="69"/>
        <v>0</v>
      </c>
      <c r="H83" s="508">
        <f t="shared" si="69"/>
        <v>0</v>
      </c>
      <c r="I83" s="508">
        <f t="shared" si="69"/>
        <v>0</v>
      </c>
      <c r="J83" s="508">
        <f t="shared" si="69"/>
        <v>0</v>
      </c>
      <c r="K83" s="508">
        <f t="shared" si="69"/>
        <v>0</v>
      </c>
      <c r="L83" s="508">
        <f t="shared" si="69"/>
        <v>0</v>
      </c>
      <c r="M83" s="508">
        <f t="shared" si="69"/>
        <v>0</v>
      </c>
      <c r="N83" s="508">
        <f t="shared" si="69"/>
        <v>0</v>
      </c>
      <c r="O83" s="508">
        <f t="shared" si="69"/>
        <v>0</v>
      </c>
      <c r="P83" s="508">
        <f t="shared" si="69"/>
        <v>0</v>
      </c>
      <c r="Q83" s="606">
        <f t="shared" ref="Q83:Q91" si="70">SUM(E83:P83)</f>
        <v>0</v>
      </c>
      <c r="S83" s="508">
        <f t="shared" ref="S83:AD91" si="71">IF(S$5=$C83,$D83,0)</f>
        <v>0</v>
      </c>
      <c r="T83" s="508">
        <f t="shared" si="71"/>
        <v>0</v>
      </c>
      <c r="U83" s="508">
        <f t="shared" si="71"/>
        <v>0</v>
      </c>
      <c r="V83" s="508">
        <f t="shared" si="71"/>
        <v>0</v>
      </c>
      <c r="W83" s="508">
        <f t="shared" si="71"/>
        <v>0</v>
      </c>
      <c r="X83" s="508">
        <f t="shared" si="71"/>
        <v>0</v>
      </c>
      <c r="Y83" s="508">
        <f t="shared" si="71"/>
        <v>0</v>
      </c>
      <c r="Z83" s="508">
        <f t="shared" si="71"/>
        <v>0</v>
      </c>
      <c r="AA83" s="508">
        <f t="shared" si="71"/>
        <v>0</v>
      </c>
      <c r="AB83" s="508">
        <f t="shared" si="71"/>
        <v>0</v>
      </c>
      <c r="AC83" s="508">
        <f t="shared" si="71"/>
        <v>0</v>
      </c>
      <c r="AD83" s="508">
        <f t="shared" si="71"/>
        <v>0</v>
      </c>
      <c r="AE83" s="606">
        <f t="shared" ref="AE83:AE85" si="72">SUM(S83:AD83)</f>
        <v>0</v>
      </c>
    </row>
    <row r="84" spans="1:31">
      <c r="A84" s="610"/>
      <c r="B84" s="441" t="s">
        <v>606</v>
      </c>
      <c r="C84" s="964">
        <v>44256</v>
      </c>
      <c r="D84" s="965">
        <v>10000</v>
      </c>
      <c r="E84" s="508">
        <f t="shared" si="69"/>
        <v>0</v>
      </c>
      <c r="F84" s="508">
        <f t="shared" si="69"/>
        <v>0</v>
      </c>
      <c r="G84" s="508">
        <f t="shared" si="69"/>
        <v>0</v>
      </c>
      <c r="H84" s="508">
        <f t="shared" si="69"/>
        <v>0</v>
      </c>
      <c r="I84" s="508">
        <f t="shared" si="69"/>
        <v>0</v>
      </c>
      <c r="J84" s="508">
        <f t="shared" si="69"/>
        <v>0</v>
      </c>
      <c r="K84" s="508">
        <f t="shared" si="69"/>
        <v>0</v>
      </c>
      <c r="L84" s="508">
        <f t="shared" si="69"/>
        <v>0</v>
      </c>
      <c r="M84" s="508">
        <f t="shared" si="69"/>
        <v>0</v>
      </c>
      <c r="N84" s="508">
        <f t="shared" si="69"/>
        <v>0</v>
      </c>
      <c r="O84" s="508">
        <f t="shared" si="69"/>
        <v>0</v>
      </c>
      <c r="P84" s="508">
        <f t="shared" si="69"/>
        <v>0</v>
      </c>
      <c r="Q84" s="606">
        <f t="shared" si="70"/>
        <v>0</v>
      </c>
      <c r="S84" s="508">
        <f t="shared" si="71"/>
        <v>0</v>
      </c>
      <c r="T84" s="508">
        <f t="shared" si="71"/>
        <v>0</v>
      </c>
      <c r="U84" s="508">
        <f t="shared" si="71"/>
        <v>10000</v>
      </c>
      <c r="V84" s="508">
        <f t="shared" si="71"/>
        <v>0</v>
      </c>
      <c r="W84" s="508">
        <f t="shared" si="71"/>
        <v>0</v>
      </c>
      <c r="X84" s="508">
        <f t="shared" si="71"/>
        <v>0</v>
      </c>
      <c r="Y84" s="508">
        <f t="shared" si="71"/>
        <v>0</v>
      </c>
      <c r="Z84" s="508">
        <f t="shared" si="71"/>
        <v>0</v>
      </c>
      <c r="AA84" s="508">
        <f t="shared" si="71"/>
        <v>0</v>
      </c>
      <c r="AB84" s="508">
        <f t="shared" si="71"/>
        <v>0</v>
      </c>
      <c r="AC84" s="508">
        <f t="shared" si="71"/>
        <v>0</v>
      </c>
      <c r="AD84" s="508">
        <f t="shared" si="71"/>
        <v>0</v>
      </c>
      <c r="AE84" s="606">
        <f t="shared" si="72"/>
        <v>10000</v>
      </c>
    </row>
    <row r="85" spans="1:31">
      <c r="A85" s="610"/>
      <c r="B85" s="441" t="s">
        <v>607</v>
      </c>
      <c r="C85" s="964">
        <v>44287</v>
      </c>
      <c r="D85" s="965">
        <v>8000</v>
      </c>
      <c r="E85" s="508">
        <f>IF(E$5=$C85,$D85,0)/2</f>
        <v>0</v>
      </c>
      <c r="F85" s="508">
        <f>+E85</f>
        <v>0</v>
      </c>
      <c r="G85" s="508">
        <f t="shared" si="69"/>
        <v>0</v>
      </c>
      <c r="H85" s="508">
        <f t="shared" si="69"/>
        <v>0</v>
      </c>
      <c r="I85" s="508">
        <f t="shared" si="69"/>
        <v>0</v>
      </c>
      <c r="J85" s="508">
        <f t="shared" si="69"/>
        <v>0</v>
      </c>
      <c r="K85" s="508">
        <f t="shared" si="69"/>
        <v>0</v>
      </c>
      <c r="L85" s="508">
        <f t="shared" si="69"/>
        <v>0</v>
      </c>
      <c r="M85" s="508">
        <f t="shared" si="69"/>
        <v>0</v>
      </c>
      <c r="N85" s="508">
        <f t="shared" si="69"/>
        <v>0</v>
      </c>
      <c r="O85" s="508">
        <f t="shared" si="69"/>
        <v>0</v>
      </c>
      <c r="P85" s="508">
        <f t="shared" si="69"/>
        <v>0</v>
      </c>
      <c r="Q85" s="606">
        <f t="shared" si="70"/>
        <v>0</v>
      </c>
      <c r="S85" s="508">
        <f>IF(S$5=$C85,$D85,0)/2</f>
        <v>0</v>
      </c>
      <c r="T85" s="508">
        <f>+S85</f>
        <v>0</v>
      </c>
      <c r="U85" s="508">
        <f t="shared" si="71"/>
        <v>0</v>
      </c>
      <c r="V85" s="508">
        <f t="shared" si="71"/>
        <v>8000</v>
      </c>
      <c r="W85" s="508">
        <f t="shared" si="71"/>
        <v>0</v>
      </c>
      <c r="X85" s="508">
        <f t="shared" si="71"/>
        <v>0</v>
      </c>
      <c r="Y85" s="508">
        <f t="shared" si="71"/>
        <v>0</v>
      </c>
      <c r="Z85" s="508">
        <f t="shared" si="71"/>
        <v>0</v>
      </c>
      <c r="AA85" s="508">
        <f t="shared" si="71"/>
        <v>0</v>
      </c>
      <c r="AB85" s="508">
        <f t="shared" si="71"/>
        <v>0</v>
      </c>
      <c r="AC85" s="508">
        <f t="shared" si="71"/>
        <v>0</v>
      </c>
      <c r="AD85" s="508">
        <f t="shared" si="71"/>
        <v>0</v>
      </c>
      <c r="AE85" s="606">
        <f t="shared" si="72"/>
        <v>8000</v>
      </c>
    </row>
    <row r="86" spans="1:31">
      <c r="A86" s="610"/>
      <c r="C86" s="964"/>
      <c r="D86" s="965"/>
      <c r="E86" s="508">
        <f t="shared" si="69"/>
        <v>0</v>
      </c>
      <c r="F86" s="508">
        <f t="shared" si="69"/>
        <v>0</v>
      </c>
      <c r="G86" s="508">
        <f t="shared" si="69"/>
        <v>0</v>
      </c>
      <c r="H86" s="508">
        <f t="shared" si="69"/>
        <v>0</v>
      </c>
      <c r="I86" s="508">
        <f t="shared" si="69"/>
        <v>0</v>
      </c>
      <c r="J86" s="508">
        <f t="shared" si="69"/>
        <v>0</v>
      </c>
      <c r="K86" s="508">
        <f t="shared" si="69"/>
        <v>0</v>
      </c>
      <c r="L86" s="508">
        <f t="shared" si="69"/>
        <v>0</v>
      </c>
      <c r="M86" s="508">
        <f t="shared" si="69"/>
        <v>0</v>
      </c>
      <c r="N86" s="508">
        <f t="shared" si="69"/>
        <v>0</v>
      </c>
      <c r="O86" s="508">
        <f t="shared" si="69"/>
        <v>0</v>
      </c>
      <c r="P86" s="508">
        <f t="shared" si="69"/>
        <v>0</v>
      </c>
      <c r="Q86" s="606">
        <f>SUM(E86:P86)</f>
        <v>0</v>
      </c>
      <c r="S86" s="508">
        <f t="shared" si="71"/>
        <v>0</v>
      </c>
      <c r="T86" s="508">
        <f t="shared" si="71"/>
        <v>0</v>
      </c>
      <c r="U86" s="508">
        <f t="shared" si="71"/>
        <v>0</v>
      </c>
      <c r="V86" s="508">
        <f t="shared" si="71"/>
        <v>0</v>
      </c>
      <c r="W86" s="508">
        <f t="shared" si="71"/>
        <v>0</v>
      </c>
      <c r="X86" s="508">
        <f t="shared" si="71"/>
        <v>0</v>
      </c>
      <c r="Y86" s="508">
        <f t="shared" si="71"/>
        <v>0</v>
      </c>
      <c r="Z86" s="508">
        <f t="shared" si="71"/>
        <v>0</v>
      </c>
      <c r="AA86" s="508">
        <f t="shared" si="71"/>
        <v>0</v>
      </c>
      <c r="AB86" s="508">
        <f t="shared" si="71"/>
        <v>0</v>
      </c>
      <c r="AC86" s="508">
        <f t="shared" si="71"/>
        <v>0</v>
      </c>
      <c r="AD86" s="508">
        <f t="shared" si="71"/>
        <v>0</v>
      </c>
      <c r="AE86" s="606">
        <f>SUM(S86:AD86)</f>
        <v>0</v>
      </c>
    </row>
    <row r="87" spans="1:31">
      <c r="A87" s="610"/>
      <c r="C87" s="964"/>
      <c r="D87" s="965"/>
      <c r="E87" s="508">
        <f t="shared" si="69"/>
        <v>0</v>
      </c>
      <c r="F87" s="508">
        <f t="shared" si="69"/>
        <v>0</v>
      </c>
      <c r="G87" s="508">
        <f t="shared" si="69"/>
        <v>0</v>
      </c>
      <c r="H87" s="508">
        <f t="shared" si="69"/>
        <v>0</v>
      </c>
      <c r="I87" s="508">
        <f t="shared" si="69"/>
        <v>0</v>
      </c>
      <c r="J87" s="508">
        <f t="shared" si="69"/>
        <v>0</v>
      </c>
      <c r="K87" s="508">
        <f t="shared" si="69"/>
        <v>0</v>
      </c>
      <c r="L87" s="508">
        <f t="shared" si="69"/>
        <v>0</v>
      </c>
      <c r="M87" s="508">
        <f t="shared" si="69"/>
        <v>0</v>
      </c>
      <c r="N87" s="508">
        <f t="shared" si="69"/>
        <v>0</v>
      </c>
      <c r="O87" s="508">
        <f t="shared" si="69"/>
        <v>0</v>
      </c>
      <c r="P87" s="508">
        <f t="shared" si="69"/>
        <v>0</v>
      </c>
      <c r="Q87" s="606">
        <f>SUM(E87:P87)</f>
        <v>0</v>
      </c>
      <c r="S87" s="508">
        <f t="shared" si="71"/>
        <v>0</v>
      </c>
      <c r="T87" s="508">
        <f t="shared" si="71"/>
        <v>0</v>
      </c>
      <c r="U87" s="508">
        <f t="shared" si="71"/>
        <v>0</v>
      </c>
      <c r="V87" s="508">
        <f t="shared" si="71"/>
        <v>0</v>
      </c>
      <c r="W87" s="508">
        <f t="shared" si="71"/>
        <v>0</v>
      </c>
      <c r="X87" s="508">
        <f t="shared" si="71"/>
        <v>0</v>
      </c>
      <c r="Y87" s="508">
        <f t="shared" si="71"/>
        <v>0</v>
      </c>
      <c r="Z87" s="508">
        <f t="shared" si="71"/>
        <v>0</v>
      </c>
      <c r="AA87" s="508">
        <f t="shared" si="71"/>
        <v>0</v>
      </c>
      <c r="AB87" s="508">
        <f t="shared" si="71"/>
        <v>0</v>
      </c>
      <c r="AC87" s="508">
        <f t="shared" si="71"/>
        <v>0</v>
      </c>
      <c r="AD87" s="508">
        <f t="shared" si="71"/>
        <v>0</v>
      </c>
      <c r="AE87" s="606">
        <f>SUM(S87:AD87)</f>
        <v>0</v>
      </c>
    </row>
    <row r="88" spans="1:31">
      <c r="A88" s="610"/>
      <c r="C88" s="592"/>
      <c r="D88" s="569"/>
      <c r="E88" s="508">
        <f t="shared" si="69"/>
        <v>0</v>
      </c>
      <c r="F88" s="508">
        <f t="shared" si="69"/>
        <v>0</v>
      </c>
      <c r="G88" s="508">
        <f t="shared" si="69"/>
        <v>0</v>
      </c>
      <c r="H88" s="508">
        <f t="shared" si="69"/>
        <v>0</v>
      </c>
      <c r="I88" s="508">
        <f t="shared" si="69"/>
        <v>0</v>
      </c>
      <c r="J88" s="508">
        <f t="shared" si="69"/>
        <v>0</v>
      </c>
      <c r="K88" s="508">
        <f t="shared" si="69"/>
        <v>0</v>
      </c>
      <c r="L88" s="508">
        <f t="shared" si="69"/>
        <v>0</v>
      </c>
      <c r="M88" s="508">
        <f t="shared" si="69"/>
        <v>0</v>
      </c>
      <c r="N88" s="508">
        <f t="shared" si="69"/>
        <v>0</v>
      </c>
      <c r="O88" s="508">
        <f t="shared" si="69"/>
        <v>0</v>
      </c>
      <c r="P88" s="508">
        <f t="shared" si="69"/>
        <v>0</v>
      </c>
      <c r="Q88" s="606">
        <f>SUM(E88:P88)</f>
        <v>0</v>
      </c>
      <c r="S88" s="508">
        <f t="shared" si="71"/>
        <v>0</v>
      </c>
      <c r="T88" s="508">
        <f t="shared" si="71"/>
        <v>0</v>
      </c>
      <c r="U88" s="508">
        <f t="shared" si="71"/>
        <v>0</v>
      </c>
      <c r="V88" s="508">
        <f t="shared" si="71"/>
        <v>0</v>
      </c>
      <c r="W88" s="508">
        <f t="shared" si="71"/>
        <v>0</v>
      </c>
      <c r="X88" s="508">
        <f t="shared" si="71"/>
        <v>0</v>
      </c>
      <c r="Y88" s="508">
        <f t="shared" si="71"/>
        <v>0</v>
      </c>
      <c r="Z88" s="508">
        <f t="shared" si="71"/>
        <v>0</v>
      </c>
      <c r="AA88" s="508">
        <f t="shared" si="71"/>
        <v>0</v>
      </c>
      <c r="AB88" s="508">
        <f t="shared" si="71"/>
        <v>0</v>
      </c>
      <c r="AC88" s="508">
        <f t="shared" si="71"/>
        <v>0</v>
      </c>
      <c r="AD88" s="508">
        <f t="shared" si="71"/>
        <v>0</v>
      </c>
      <c r="AE88" s="606">
        <f>SUM(S88:AD88)</f>
        <v>0</v>
      </c>
    </row>
    <row r="89" spans="1:31">
      <c r="A89" s="610"/>
      <c r="C89" s="592"/>
      <c r="D89" s="569"/>
      <c r="E89" s="508">
        <f t="shared" si="69"/>
        <v>0</v>
      </c>
      <c r="F89" s="508">
        <f t="shared" si="69"/>
        <v>0</v>
      </c>
      <c r="G89" s="508">
        <f t="shared" si="69"/>
        <v>0</v>
      </c>
      <c r="H89" s="508">
        <f t="shared" si="69"/>
        <v>0</v>
      </c>
      <c r="I89" s="508">
        <f t="shared" si="69"/>
        <v>0</v>
      </c>
      <c r="J89" s="508">
        <f t="shared" si="69"/>
        <v>0</v>
      </c>
      <c r="K89" s="508">
        <f t="shared" si="69"/>
        <v>0</v>
      </c>
      <c r="L89" s="508">
        <f t="shared" si="69"/>
        <v>0</v>
      </c>
      <c r="M89" s="508">
        <f t="shared" si="69"/>
        <v>0</v>
      </c>
      <c r="N89" s="508">
        <f t="shared" si="69"/>
        <v>0</v>
      </c>
      <c r="O89" s="508">
        <f t="shared" si="69"/>
        <v>0</v>
      </c>
      <c r="P89" s="508">
        <f t="shared" si="69"/>
        <v>0</v>
      </c>
      <c r="Q89" s="606">
        <f>SUM(E89:P89)</f>
        <v>0</v>
      </c>
      <c r="S89" s="508">
        <f t="shared" si="71"/>
        <v>0</v>
      </c>
      <c r="T89" s="508">
        <f t="shared" si="71"/>
        <v>0</v>
      </c>
      <c r="U89" s="508">
        <f t="shared" si="71"/>
        <v>0</v>
      </c>
      <c r="V89" s="508">
        <f t="shared" si="71"/>
        <v>0</v>
      </c>
      <c r="W89" s="508">
        <f t="shared" si="71"/>
        <v>0</v>
      </c>
      <c r="X89" s="508">
        <f t="shared" si="71"/>
        <v>0</v>
      </c>
      <c r="Y89" s="508">
        <f t="shared" si="71"/>
        <v>0</v>
      </c>
      <c r="Z89" s="508">
        <f t="shared" si="71"/>
        <v>0</v>
      </c>
      <c r="AA89" s="508">
        <f t="shared" si="71"/>
        <v>0</v>
      </c>
      <c r="AB89" s="508">
        <f t="shared" si="71"/>
        <v>0</v>
      </c>
      <c r="AC89" s="508">
        <f t="shared" si="71"/>
        <v>0</v>
      </c>
      <c r="AD89" s="508">
        <f t="shared" si="71"/>
        <v>0</v>
      </c>
      <c r="AE89" s="606">
        <f>SUM(S89:AD89)</f>
        <v>0</v>
      </c>
    </row>
    <row r="90" spans="1:31">
      <c r="A90" s="610"/>
      <c r="C90" s="592"/>
      <c r="D90" s="569"/>
      <c r="E90" s="508">
        <f t="shared" si="69"/>
        <v>0</v>
      </c>
      <c r="F90" s="508">
        <f t="shared" si="69"/>
        <v>0</v>
      </c>
      <c r="G90" s="508">
        <f t="shared" si="69"/>
        <v>0</v>
      </c>
      <c r="H90" s="508">
        <f t="shared" si="69"/>
        <v>0</v>
      </c>
      <c r="I90" s="508">
        <f t="shared" si="69"/>
        <v>0</v>
      </c>
      <c r="J90" s="508">
        <f t="shared" si="69"/>
        <v>0</v>
      </c>
      <c r="K90" s="508">
        <f t="shared" si="69"/>
        <v>0</v>
      </c>
      <c r="L90" s="508">
        <f t="shared" si="69"/>
        <v>0</v>
      </c>
      <c r="M90" s="508">
        <f t="shared" si="69"/>
        <v>0</v>
      </c>
      <c r="N90" s="508">
        <f t="shared" si="69"/>
        <v>0</v>
      </c>
      <c r="O90" s="508">
        <f t="shared" si="69"/>
        <v>0</v>
      </c>
      <c r="P90" s="508">
        <f t="shared" si="69"/>
        <v>0</v>
      </c>
      <c r="Q90" s="606">
        <f>SUM(E90:P90)</f>
        <v>0</v>
      </c>
      <c r="S90" s="508">
        <f t="shared" si="71"/>
        <v>0</v>
      </c>
      <c r="T90" s="508">
        <f t="shared" si="71"/>
        <v>0</v>
      </c>
      <c r="U90" s="508">
        <f t="shared" si="71"/>
        <v>0</v>
      </c>
      <c r="V90" s="508">
        <f t="shared" si="71"/>
        <v>0</v>
      </c>
      <c r="W90" s="508">
        <f t="shared" si="71"/>
        <v>0</v>
      </c>
      <c r="X90" s="508">
        <f t="shared" si="71"/>
        <v>0</v>
      </c>
      <c r="Y90" s="508">
        <f t="shared" si="71"/>
        <v>0</v>
      </c>
      <c r="Z90" s="508">
        <f t="shared" si="71"/>
        <v>0</v>
      </c>
      <c r="AA90" s="508">
        <f t="shared" si="71"/>
        <v>0</v>
      </c>
      <c r="AB90" s="508">
        <f t="shared" si="71"/>
        <v>0</v>
      </c>
      <c r="AC90" s="508">
        <f t="shared" si="71"/>
        <v>0</v>
      </c>
      <c r="AD90" s="508">
        <f t="shared" si="71"/>
        <v>0</v>
      </c>
      <c r="AE90" s="606">
        <f>SUM(S90:AD90)</f>
        <v>0</v>
      </c>
    </row>
    <row r="91" spans="1:31">
      <c r="A91" s="610"/>
      <c r="C91" s="592"/>
      <c r="D91" s="620"/>
      <c r="E91" s="614">
        <f t="shared" si="69"/>
        <v>0</v>
      </c>
      <c r="F91" s="614">
        <f t="shared" si="69"/>
        <v>0</v>
      </c>
      <c r="G91" s="614">
        <f t="shared" si="69"/>
        <v>0</v>
      </c>
      <c r="H91" s="614">
        <f t="shared" si="69"/>
        <v>0</v>
      </c>
      <c r="I91" s="614">
        <f t="shared" si="69"/>
        <v>0</v>
      </c>
      <c r="J91" s="614">
        <f t="shared" si="69"/>
        <v>0</v>
      </c>
      <c r="K91" s="614">
        <f t="shared" si="69"/>
        <v>0</v>
      </c>
      <c r="L91" s="614">
        <f t="shared" si="69"/>
        <v>0</v>
      </c>
      <c r="M91" s="614">
        <f t="shared" si="69"/>
        <v>0</v>
      </c>
      <c r="N91" s="614">
        <f t="shared" si="69"/>
        <v>0</v>
      </c>
      <c r="O91" s="614">
        <f t="shared" si="69"/>
        <v>0</v>
      </c>
      <c r="P91" s="614">
        <f t="shared" si="69"/>
        <v>0</v>
      </c>
      <c r="Q91" s="615">
        <f t="shared" si="70"/>
        <v>0</v>
      </c>
      <c r="S91" s="614">
        <f t="shared" si="71"/>
        <v>0</v>
      </c>
      <c r="T91" s="614">
        <f t="shared" si="71"/>
        <v>0</v>
      </c>
      <c r="U91" s="614">
        <f t="shared" si="71"/>
        <v>0</v>
      </c>
      <c r="V91" s="614">
        <f t="shared" si="71"/>
        <v>0</v>
      </c>
      <c r="W91" s="614">
        <f t="shared" si="71"/>
        <v>0</v>
      </c>
      <c r="X91" s="614">
        <f t="shared" si="71"/>
        <v>0</v>
      </c>
      <c r="Y91" s="614">
        <f t="shared" si="71"/>
        <v>0</v>
      </c>
      <c r="Z91" s="614">
        <f t="shared" si="71"/>
        <v>0</v>
      </c>
      <c r="AA91" s="614">
        <f t="shared" si="71"/>
        <v>0</v>
      </c>
      <c r="AB91" s="614">
        <f t="shared" si="71"/>
        <v>0</v>
      </c>
      <c r="AC91" s="614">
        <f t="shared" si="71"/>
        <v>0</v>
      </c>
      <c r="AD91" s="614">
        <f t="shared" si="71"/>
        <v>0</v>
      </c>
      <c r="AE91" s="615">
        <f t="shared" ref="AE91" si="73">SUM(S91:AD91)</f>
        <v>0</v>
      </c>
    </row>
    <row r="92" spans="1:31">
      <c r="C92" s="598"/>
      <c r="E92" s="508"/>
      <c r="F92" s="508"/>
      <c r="G92" s="508"/>
      <c r="H92" s="508"/>
      <c r="I92" s="508"/>
      <c r="J92" s="508"/>
      <c r="K92" s="508"/>
      <c r="L92" s="508"/>
      <c r="M92" s="508"/>
      <c r="N92" s="508"/>
      <c r="O92" s="508"/>
      <c r="P92" s="607"/>
      <c r="Q92" s="606"/>
      <c r="S92" s="508"/>
      <c r="T92" s="508"/>
      <c r="U92" s="508"/>
      <c r="V92" s="508"/>
      <c r="W92" s="508"/>
      <c r="X92" s="508"/>
      <c r="Y92" s="508"/>
      <c r="Z92" s="508"/>
      <c r="AA92" s="508"/>
      <c r="AB92" s="508"/>
      <c r="AC92" s="508"/>
      <c r="AD92" s="607"/>
      <c r="AE92" s="606"/>
    </row>
    <row r="93" spans="1:31" ht="14" thickBot="1">
      <c r="A93" s="445" t="s">
        <v>348</v>
      </c>
      <c r="B93" s="445"/>
      <c r="C93" s="592"/>
      <c r="D93" s="618">
        <f t="shared" ref="D93" si="74">SUM(D83:D92)</f>
        <v>18000</v>
      </c>
      <c r="E93" s="616">
        <f t="shared" ref="E93:Q93" si="75">SUM(E83:E92)</f>
        <v>0</v>
      </c>
      <c r="F93" s="616">
        <f t="shared" si="75"/>
        <v>0</v>
      </c>
      <c r="G93" s="616">
        <f t="shared" si="75"/>
        <v>0</v>
      </c>
      <c r="H93" s="616">
        <f t="shared" si="75"/>
        <v>0</v>
      </c>
      <c r="I93" s="616">
        <f t="shared" si="75"/>
        <v>0</v>
      </c>
      <c r="J93" s="616">
        <f t="shared" si="75"/>
        <v>0</v>
      </c>
      <c r="K93" s="616">
        <f t="shared" si="75"/>
        <v>0</v>
      </c>
      <c r="L93" s="616">
        <f t="shared" si="75"/>
        <v>0</v>
      </c>
      <c r="M93" s="616">
        <f t="shared" si="75"/>
        <v>0</v>
      </c>
      <c r="N93" s="616">
        <f t="shared" si="75"/>
        <v>0</v>
      </c>
      <c r="O93" s="616">
        <f t="shared" si="75"/>
        <v>0</v>
      </c>
      <c r="P93" s="619">
        <f t="shared" si="75"/>
        <v>0</v>
      </c>
      <c r="Q93" s="617">
        <f t="shared" si="75"/>
        <v>0</v>
      </c>
      <c r="S93" s="616">
        <f t="shared" ref="S93:AE93" si="76">SUM(S83:S92)</f>
        <v>0</v>
      </c>
      <c r="T93" s="616">
        <f t="shared" si="76"/>
        <v>0</v>
      </c>
      <c r="U93" s="616">
        <f t="shared" si="76"/>
        <v>10000</v>
      </c>
      <c r="V93" s="616">
        <f t="shared" si="76"/>
        <v>8000</v>
      </c>
      <c r="W93" s="616">
        <f t="shared" si="76"/>
        <v>0</v>
      </c>
      <c r="X93" s="616">
        <f t="shared" si="76"/>
        <v>0</v>
      </c>
      <c r="Y93" s="616">
        <f t="shared" si="76"/>
        <v>0</v>
      </c>
      <c r="Z93" s="616">
        <f t="shared" si="76"/>
        <v>0</v>
      </c>
      <c r="AA93" s="616">
        <f t="shared" si="76"/>
        <v>0</v>
      </c>
      <c r="AB93" s="616">
        <f t="shared" si="76"/>
        <v>0</v>
      </c>
      <c r="AC93" s="616">
        <f t="shared" si="76"/>
        <v>0</v>
      </c>
      <c r="AD93" s="619">
        <f t="shared" si="76"/>
        <v>0</v>
      </c>
      <c r="AE93" s="617">
        <f t="shared" si="76"/>
        <v>18000</v>
      </c>
    </row>
    <row r="94" spans="1:31" ht="14" thickTop="1">
      <c r="A94" s="445"/>
      <c r="B94" s="445"/>
      <c r="C94" s="592"/>
      <c r="D94" s="565"/>
      <c r="E94" s="563"/>
      <c r="F94" s="563"/>
      <c r="G94" s="563"/>
      <c r="H94" s="563"/>
      <c r="I94" s="563"/>
      <c r="J94" s="563"/>
      <c r="K94" s="563"/>
      <c r="L94" s="563"/>
      <c r="M94" s="563"/>
      <c r="N94" s="563"/>
      <c r="O94" s="563"/>
      <c r="P94" s="630"/>
      <c r="Q94" s="606"/>
      <c r="S94" s="563"/>
      <c r="T94" s="563"/>
      <c r="U94" s="563"/>
      <c r="V94" s="563"/>
      <c r="W94" s="563"/>
      <c r="X94" s="563"/>
      <c r="Y94" s="563"/>
      <c r="Z94" s="563"/>
      <c r="AA94" s="563"/>
      <c r="AB94" s="563"/>
      <c r="AC94" s="563"/>
      <c r="AD94" s="630"/>
      <c r="AE94" s="606"/>
    </row>
    <row r="95" spans="1:31">
      <c r="C95" s="598"/>
      <c r="E95" s="508"/>
      <c r="F95" s="508"/>
      <c r="G95" s="508"/>
      <c r="H95" s="508"/>
      <c r="I95" s="508"/>
      <c r="J95" s="508"/>
      <c r="K95" s="508"/>
      <c r="L95" s="508"/>
      <c r="M95" s="508"/>
      <c r="N95" s="508"/>
      <c r="O95" s="508"/>
      <c r="P95" s="607"/>
      <c r="Q95" s="606"/>
      <c r="S95" s="508"/>
      <c r="T95" s="508"/>
      <c r="U95" s="508"/>
      <c r="V95" s="508"/>
      <c r="W95" s="508"/>
      <c r="X95" s="508"/>
      <c r="Y95" s="508"/>
      <c r="Z95" s="508"/>
      <c r="AA95" s="508"/>
      <c r="AB95" s="508"/>
      <c r="AC95" s="508"/>
      <c r="AD95" s="607"/>
      <c r="AE95" s="606"/>
    </row>
    <row r="96" spans="1:31" ht="14" thickBot="1">
      <c r="A96" s="445" t="s">
        <v>349</v>
      </c>
      <c r="B96" s="445"/>
      <c r="C96" s="592"/>
      <c r="D96" s="565"/>
      <c r="E96" s="631">
        <f t="shared" ref="E96:Q96" si="77">E47+E32+E64+E79+E93</f>
        <v>3000</v>
      </c>
      <c r="F96" s="631">
        <f t="shared" si="77"/>
        <v>0</v>
      </c>
      <c r="G96" s="631">
        <f t="shared" si="77"/>
        <v>4500</v>
      </c>
      <c r="H96" s="631">
        <f t="shared" si="77"/>
        <v>14500</v>
      </c>
      <c r="I96" s="631">
        <f t="shared" si="77"/>
        <v>6500</v>
      </c>
      <c r="J96" s="631">
        <f t="shared" si="77"/>
        <v>11500</v>
      </c>
      <c r="K96" s="631">
        <f t="shared" si="77"/>
        <v>0</v>
      </c>
      <c r="L96" s="631">
        <f t="shared" si="77"/>
        <v>3750</v>
      </c>
      <c r="M96" s="631">
        <f t="shared" si="77"/>
        <v>13000</v>
      </c>
      <c r="N96" s="631">
        <f t="shared" si="77"/>
        <v>9500</v>
      </c>
      <c r="O96" s="631">
        <f t="shared" si="77"/>
        <v>3750</v>
      </c>
      <c r="P96" s="634">
        <f t="shared" si="77"/>
        <v>1500</v>
      </c>
      <c r="Q96" s="632">
        <f t="shared" si="77"/>
        <v>71500</v>
      </c>
      <c r="S96" s="631">
        <f t="shared" ref="S96:AE96" si="78">S47+S32+S64+S79+S93</f>
        <v>0</v>
      </c>
      <c r="T96" s="631">
        <f t="shared" si="78"/>
        <v>0</v>
      </c>
      <c r="U96" s="631">
        <f t="shared" si="78"/>
        <v>25750</v>
      </c>
      <c r="V96" s="631">
        <f t="shared" si="78"/>
        <v>18000</v>
      </c>
      <c r="W96" s="631">
        <f t="shared" si="78"/>
        <v>4500</v>
      </c>
      <c r="X96" s="631">
        <f t="shared" si="78"/>
        <v>19500</v>
      </c>
      <c r="Y96" s="631">
        <f t="shared" si="78"/>
        <v>750</v>
      </c>
      <c r="Z96" s="631">
        <f t="shared" si="78"/>
        <v>0</v>
      </c>
      <c r="AA96" s="631">
        <f t="shared" si="78"/>
        <v>0</v>
      </c>
      <c r="AB96" s="631">
        <f t="shared" si="78"/>
        <v>5250</v>
      </c>
      <c r="AC96" s="631">
        <f t="shared" si="78"/>
        <v>3000</v>
      </c>
      <c r="AD96" s="634">
        <f t="shared" si="78"/>
        <v>0</v>
      </c>
      <c r="AE96" s="632">
        <f t="shared" si="78"/>
        <v>76750</v>
      </c>
    </row>
    <row r="97" spans="1:31" ht="14" thickTop="1">
      <c r="C97" s="598"/>
    </row>
    <row r="98" spans="1:31">
      <c r="A98" s="635" t="s">
        <v>350</v>
      </c>
      <c r="C98" s="598"/>
      <c r="E98" s="505"/>
      <c r="F98" s="505"/>
      <c r="G98" s="505"/>
      <c r="Q98" s="582" t="s">
        <v>6</v>
      </c>
      <c r="S98" s="505"/>
      <c r="T98" s="505"/>
      <c r="U98" s="505"/>
      <c r="AE98" s="582" t="s">
        <v>6</v>
      </c>
    </row>
    <row r="99" spans="1:31">
      <c r="B99" s="53" t="s">
        <v>165</v>
      </c>
      <c r="C99" s="598"/>
      <c r="E99" s="535">
        <f>'Emp Input'!K108-'Emp Input'!J108</f>
        <v>1</v>
      </c>
      <c r="F99" s="535">
        <f>'Emp Input'!L108-'Emp Input'!K108</f>
        <v>0</v>
      </c>
      <c r="G99" s="535">
        <f>'Emp Input'!M108-'Emp Input'!L108</f>
        <v>1</v>
      </c>
      <c r="H99" s="535">
        <f>'Emp Input'!N108-'Emp Input'!M108</f>
        <v>0</v>
      </c>
      <c r="I99" s="535">
        <f>'Emp Input'!O108-'Emp Input'!N108</f>
        <v>1</v>
      </c>
      <c r="J99" s="535">
        <f>'Emp Input'!P108-'Emp Input'!O108</f>
        <v>1</v>
      </c>
      <c r="K99" s="535">
        <f>'Emp Input'!Q108-'Emp Input'!P108</f>
        <v>0</v>
      </c>
      <c r="L99" s="535">
        <f>'Emp Input'!R108-'Emp Input'!Q108</f>
        <v>1.5</v>
      </c>
      <c r="M99" s="535">
        <f>'Emp Input'!S108-'Emp Input'!R108</f>
        <v>2</v>
      </c>
      <c r="N99" s="535">
        <f>'Emp Input'!T108-'Emp Input'!S108</f>
        <v>1</v>
      </c>
      <c r="O99" s="535">
        <f>'Emp Input'!U108-'Emp Input'!T108</f>
        <v>2.5</v>
      </c>
      <c r="P99" s="535">
        <f>'Emp Input'!V108-'Emp Input'!U108</f>
        <v>1</v>
      </c>
      <c r="Q99" s="636">
        <f t="shared" ref="Q99:Q109" si="79">SUM(E99:P99)</f>
        <v>12</v>
      </c>
      <c r="S99" s="535">
        <f>'Emp Input'!Z108-'Emp Input'!V108</f>
        <v>0</v>
      </c>
      <c r="T99" s="535">
        <f>'Emp Input'!AA108-'Emp Input'!Z108</f>
        <v>0</v>
      </c>
      <c r="U99" s="535">
        <f>'Emp Input'!AB108-'Emp Input'!AA108</f>
        <v>0.5</v>
      </c>
      <c r="V99" s="535">
        <f>'Emp Input'!AC108-'Emp Input'!AB108</f>
        <v>0</v>
      </c>
      <c r="W99" s="535">
        <f>'Emp Input'!AD108-'Emp Input'!AC108</f>
        <v>0</v>
      </c>
      <c r="X99" s="535">
        <f>'Emp Input'!AE108-'Emp Input'!AD108</f>
        <v>2</v>
      </c>
      <c r="Y99" s="535">
        <f>'Emp Input'!AF108-'Emp Input'!AE108</f>
        <v>0.5</v>
      </c>
      <c r="Z99" s="535">
        <f>'Emp Input'!AG108-'Emp Input'!AF108</f>
        <v>0</v>
      </c>
      <c r="AA99" s="535">
        <f>'Emp Input'!AH108-'Emp Input'!AG108</f>
        <v>0</v>
      </c>
      <c r="AB99" s="535">
        <f>'Emp Input'!AI108-'Emp Input'!AH108</f>
        <v>1.5</v>
      </c>
      <c r="AC99" s="535">
        <f>'Emp Input'!AJ108-'Emp Input'!AI108</f>
        <v>2</v>
      </c>
      <c r="AD99" s="535">
        <f>'Emp Input'!AK108-'Emp Input'!AJ108</f>
        <v>0</v>
      </c>
      <c r="AE99" s="636">
        <f t="shared" ref="AE99:AE109" si="80">SUM(S99:AD99)</f>
        <v>6.5</v>
      </c>
    </row>
    <row r="100" spans="1:31">
      <c r="B100" s="53" t="s">
        <v>166</v>
      </c>
      <c r="C100" s="598"/>
      <c r="E100" s="535">
        <f>'Emp Input'!K109-'Emp Input'!J109</f>
        <v>0</v>
      </c>
      <c r="F100" s="535">
        <f>'Emp Input'!L109-'Emp Input'!K109</f>
        <v>0</v>
      </c>
      <c r="G100" s="535">
        <f>'Emp Input'!M109-'Emp Input'!L109</f>
        <v>0</v>
      </c>
      <c r="H100" s="535">
        <f>'Emp Input'!N109-'Emp Input'!M109</f>
        <v>0</v>
      </c>
      <c r="I100" s="535">
        <f>'Emp Input'!O109-'Emp Input'!N109</f>
        <v>0</v>
      </c>
      <c r="J100" s="535">
        <f>'Emp Input'!P109-'Emp Input'!O109</f>
        <v>0</v>
      </c>
      <c r="K100" s="535">
        <f>'Emp Input'!Q109-'Emp Input'!P109</f>
        <v>0</v>
      </c>
      <c r="L100" s="535">
        <f>'Emp Input'!R109-'Emp Input'!Q109</f>
        <v>0</v>
      </c>
      <c r="M100" s="535">
        <f>'Emp Input'!S109-'Emp Input'!R109</f>
        <v>0</v>
      </c>
      <c r="N100" s="535">
        <f>'Emp Input'!T109-'Emp Input'!S109</f>
        <v>0</v>
      </c>
      <c r="O100" s="535">
        <f>'Emp Input'!U109-'Emp Input'!T109</f>
        <v>0</v>
      </c>
      <c r="P100" s="535">
        <f>'Emp Input'!V109-'Emp Input'!U109</f>
        <v>0</v>
      </c>
      <c r="Q100" s="636">
        <f t="shared" si="79"/>
        <v>0</v>
      </c>
      <c r="S100" s="535">
        <f>'Emp Input'!Z109-'Emp Input'!V109</f>
        <v>0</v>
      </c>
      <c r="T100" s="535">
        <f>'Emp Input'!AA109-'Emp Input'!Z109</f>
        <v>0</v>
      </c>
      <c r="U100" s="535">
        <f>'Emp Input'!AB109-'Emp Input'!AA109</f>
        <v>0</v>
      </c>
      <c r="V100" s="535">
        <f>'Emp Input'!AC109-'Emp Input'!AB109</f>
        <v>0</v>
      </c>
      <c r="W100" s="535">
        <f>'Emp Input'!AD109-'Emp Input'!AC109</f>
        <v>1</v>
      </c>
      <c r="X100" s="535">
        <f>'Emp Input'!AE109-'Emp Input'!AD109</f>
        <v>0</v>
      </c>
      <c r="Y100" s="535">
        <f>'Emp Input'!AF109-'Emp Input'!AE109</f>
        <v>0</v>
      </c>
      <c r="Z100" s="535">
        <f>'Emp Input'!AG109-'Emp Input'!AF109</f>
        <v>0</v>
      </c>
      <c r="AA100" s="535">
        <f>'Emp Input'!AH109-'Emp Input'!AG109</f>
        <v>0</v>
      </c>
      <c r="AB100" s="535">
        <f>'Emp Input'!AI109-'Emp Input'!AH109</f>
        <v>0</v>
      </c>
      <c r="AC100" s="535">
        <f>'Emp Input'!AJ109-'Emp Input'!AI109</f>
        <v>0</v>
      </c>
      <c r="AD100" s="535">
        <f>'Emp Input'!AK109-'Emp Input'!AJ109</f>
        <v>0</v>
      </c>
      <c r="AE100" s="636">
        <f t="shared" si="80"/>
        <v>1</v>
      </c>
    </row>
    <row r="101" spans="1:31">
      <c r="B101" s="53" t="s">
        <v>174</v>
      </c>
      <c r="C101" s="598"/>
      <c r="E101" s="535">
        <f>'Emp Input'!K110-'Emp Input'!J110</f>
        <v>0</v>
      </c>
      <c r="F101" s="535">
        <f>'Emp Input'!L110-'Emp Input'!K110</f>
        <v>0</v>
      </c>
      <c r="G101" s="535">
        <f>'Emp Input'!M110-'Emp Input'!L110</f>
        <v>0</v>
      </c>
      <c r="H101" s="535">
        <f>'Emp Input'!N110-'Emp Input'!M110</f>
        <v>0</v>
      </c>
      <c r="I101" s="535">
        <f>'Emp Input'!O110-'Emp Input'!N110</f>
        <v>0</v>
      </c>
      <c r="J101" s="535">
        <f>'Emp Input'!P110-'Emp Input'!O110</f>
        <v>0</v>
      </c>
      <c r="K101" s="535">
        <f>'Emp Input'!Q110-'Emp Input'!P110</f>
        <v>0</v>
      </c>
      <c r="L101" s="535">
        <f>'Emp Input'!R110-'Emp Input'!Q110</f>
        <v>0</v>
      </c>
      <c r="M101" s="535">
        <f>'Emp Input'!S110-'Emp Input'!R110</f>
        <v>0</v>
      </c>
      <c r="N101" s="535">
        <f>'Emp Input'!T110-'Emp Input'!S110</f>
        <v>0</v>
      </c>
      <c r="O101" s="535">
        <f>'Emp Input'!U110-'Emp Input'!T110</f>
        <v>0</v>
      </c>
      <c r="P101" s="535">
        <f>'Emp Input'!V110-'Emp Input'!U110</f>
        <v>0</v>
      </c>
      <c r="Q101" s="636">
        <f t="shared" si="79"/>
        <v>0</v>
      </c>
      <c r="S101" s="535">
        <f>'Emp Input'!Z110-'Emp Input'!V110</f>
        <v>0</v>
      </c>
      <c r="T101" s="535">
        <f>'Emp Input'!AA110-'Emp Input'!Z110</f>
        <v>0</v>
      </c>
      <c r="U101" s="535">
        <f>'Emp Input'!AB110-'Emp Input'!AA110</f>
        <v>0</v>
      </c>
      <c r="V101" s="535">
        <f>'Emp Input'!AC110-'Emp Input'!AB110</f>
        <v>0</v>
      </c>
      <c r="W101" s="535">
        <f>'Emp Input'!AD110-'Emp Input'!AC110</f>
        <v>0</v>
      </c>
      <c r="X101" s="535">
        <f>'Emp Input'!AE110-'Emp Input'!AD110</f>
        <v>0</v>
      </c>
      <c r="Y101" s="535">
        <f>'Emp Input'!AF110-'Emp Input'!AE110</f>
        <v>0</v>
      </c>
      <c r="Z101" s="535">
        <f>'Emp Input'!AG110-'Emp Input'!AF110</f>
        <v>0</v>
      </c>
      <c r="AA101" s="535">
        <f>'Emp Input'!AH110-'Emp Input'!AG110</f>
        <v>0</v>
      </c>
      <c r="AB101" s="535">
        <f>'Emp Input'!AI110-'Emp Input'!AH110</f>
        <v>0</v>
      </c>
      <c r="AC101" s="535">
        <f>'Emp Input'!AJ110-'Emp Input'!AI110</f>
        <v>0</v>
      </c>
      <c r="AD101" s="535">
        <f>'Emp Input'!AK110-'Emp Input'!AJ110</f>
        <v>0</v>
      </c>
      <c r="AE101" s="636">
        <f t="shared" si="80"/>
        <v>0</v>
      </c>
    </row>
    <row r="102" spans="1:31">
      <c r="B102" s="53" t="s">
        <v>177</v>
      </c>
      <c r="C102" s="598"/>
      <c r="E102" s="535">
        <f>'Emp Input'!K111-'Emp Input'!J111</f>
        <v>0</v>
      </c>
      <c r="F102" s="535">
        <f>'Emp Input'!L111-'Emp Input'!K111</f>
        <v>0</v>
      </c>
      <c r="G102" s="535">
        <f>'Emp Input'!M111-'Emp Input'!L111</f>
        <v>0</v>
      </c>
      <c r="H102" s="535">
        <f>'Emp Input'!N111-'Emp Input'!M111</f>
        <v>0</v>
      </c>
      <c r="I102" s="535">
        <f>'Emp Input'!O111-'Emp Input'!N111</f>
        <v>0</v>
      </c>
      <c r="J102" s="535">
        <f>'Emp Input'!P111-'Emp Input'!O111</f>
        <v>0</v>
      </c>
      <c r="K102" s="535">
        <f>'Emp Input'!Q111-'Emp Input'!P111</f>
        <v>0</v>
      </c>
      <c r="L102" s="535">
        <f>'Emp Input'!R111-'Emp Input'!Q111</f>
        <v>0</v>
      </c>
      <c r="M102" s="535">
        <f>'Emp Input'!S111-'Emp Input'!R111</f>
        <v>0</v>
      </c>
      <c r="N102" s="535">
        <f>'Emp Input'!T111-'Emp Input'!S111</f>
        <v>0</v>
      </c>
      <c r="O102" s="535">
        <f>'Emp Input'!U111-'Emp Input'!T111</f>
        <v>0</v>
      </c>
      <c r="P102" s="535">
        <f>'Emp Input'!V111-'Emp Input'!U111</f>
        <v>0</v>
      </c>
      <c r="Q102" s="636">
        <f t="shared" si="79"/>
        <v>0</v>
      </c>
      <c r="S102" s="535">
        <f>'Emp Input'!Z111-'Emp Input'!V111</f>
        <v>0</v>
      </c>
      <c r="T102" s="535">
        <f>'Emp Input'!AA111-'Emp Input'!Z111</f>
        <v>0</v>
      </c>
      <c r="U102" s="535">
        <f>'Emp Input'!AB111-'Emp Input'!AA111</f>
        <v>0</v>
      </c>
      <c r="V102" s="535">
        <f>'Emp Input'!AC111-'Emp Input'!AB111</f>
        <v>0</v>
      </c>
      <c r="W102" s="535">
        <f>'Emp Input'!AD111-'Emp Input'!AC111</f>
        <v>0</v>
      </c>
      <c r="X102" s="535">
        <f>'Emp Input'!AE111-'Emp Input'!AD111</f>
        <v>0</v>
      </c>
      <c r="Y102" s="535">
        <f>'Emp Input'!AF111-'Emp Input'!AE111</f>
        <v>0</v>
      </c>
      <c r="Z102" s="535">
        <f>'Emp Input'!AG111-'Emp Input'!AF111</f>
        <v>0</v>
      </c>
      <c r="AA102" s="535">
        <f>'Emp Input'!AH111-'Emp Input'!AG111</f>
        <v>0</v>
      </c>
      <c r="AB102" s="535">
        <f>'Emp Input'!AI111-'Emp Input'!AH111</f>
        <v>0</v>
      </c>
      <c r="AC102" s="535">
        <f>'Emp Input'!AJ111-'Emp Input'!AI111</f>
        <v>0</v>
      </c>
      <c r="AD102" s="535">
        <f>'Emp Input'!AK111-'Emp Input'!AJ111</f>
        <v>0</v>
      </c>
      <c r="AE102" s="636">
        <f t="shared" si="80"/>
        <v>0</v>
      </c>
    </row>
    <row r="103" spans="1:31">
      <c r="B103" s="53" t="s">
        <v>178</v>
      </c>
      <c r="C103" s="598"/>
      <c r="E103" s="535">
        <f>'Emp Input'!K112-'Emp Input'!J112</f>
        <v>0</v>
      </c>
      <c r="F103" s="535">
        <f>'Emp Input'!L112-'Emp Input'!K112</f>
        <v>0</v>
      </c>
      <c r="G103" s="535">
        <f>'Emp Input'!M112-'Emp Input'!L112</f>
        <v>0</v>
      </c>
      <c r="H103" s="535">
        <f>'Emp Input'!N112-'Emp Input'!M112</f>
        <v>0</v>
      </c>
      <c r="I103" s="535">
        <f>'Emp Input'!O112-'Emp Input'!N112</f>
        <v>0</v>
      </c>
      <c r="J103" s="535">
        <f>'Emp Input'!P112-'Emp Input'!O112</f>
        <v>0</v>
      </c>
      <c r="K103" s="535">
        <f>'Emp Input'!Q112-'Emp Input'!P112</f>
        <v>0</v>
      </c>
      <c r="L103" s="535">
        <f>'Emp Input'!R112-'Emp Input'!Q112</f>
        <v>1</v>
      </c>
      <c r="M103" s="535">
        <f>'Emp Input'!S112-'Emp Input'!R112</f>
        <v>0</v>
      </c>
      <c r="N103" s="535">
        <f>'Emp Input'!T112-'Emp Input'!S112</f>
        <v>0</v>
      </c>
      <c r="O103" s="535">
        <f>'Emp Input'!U112-'Emp Input'!T112</f>
        <v>0</v>
      </c>
      <c r="P103" s="535">
        <f>'Emp Input'!V112-'Emp Input'!U112</f>
        <v>0</v>
      </c>
      <c r="Q103" s="636">
        <f t="shared" si="79"/>
        <v>1</v>
      </c>
      <c r="S103" s="535">
        <f>'Emp Input'!Z112-'Emp Input'!V112</f>
        <v>0</v>
      </c>
      <c r="T103" s="535">
        <f>'Emp Input'!AA112-'Emp Input'!Z112</f>
        <v>0</v>
      </c>
      <c r="U103" s="535">
        <f>'Emp Input'!AB112-'Emp Input'!AA112</f>
        <v>0</v>
      </c>
      <c r="V103" s="535">
        <f>'Emp Input'!AC112-'Emp Input'!AB112</f>
        <v>0</v>
      </c>
      <c r="W103" s="535">
        <f>'Emp Input'!AD112-'Emp Input'!AC112</f>
        <v>1</v>
      </c>
      <c r="X103" s="535">
        <f>'Emp Input'!AE112-'Emp Input'!AD112</f>
        <v>0</v>
      </c>
      <c r="Y103" s="535">
        <f>'Emp Input'!AF112-'Emp Input'!AE112</f>
        <v>0</v>
      </c>
      <c r="Z103" s="535">
        <f>'Emp Input'!AG112-'Emp Input'!AF112</f>
        <v>0</v>
      </c>
      <c r="AA103" s="535">
        <f>'Emp Input'!AH112-'Emp Input'!AG112</f>
        <v>0</v>
      </c>
      <c r="AB103" s="535">
        <f>'Emp Input'!AI112-'Emp Input'!AH112</f>
        <v>1</v>
      </c>
      <c r="AC103" s="535">
        <f>'Emp Input'!AJ112-'Emp Input'!AI112</f>
        <v>0</v>
      </c>
      <c r="AD103" s="535">
        <f>'Emp Input'!AK112-'Emp Input'!AJ112</f>
        <v>0</v>
      </c>
      <c r="AE103" s="636">
        <f t="shared" si="80"/>
        <v>2</v>
      </c>
    </row>
    <row r="104" spans="1:31">
      <c r="B104" s="53" t="s">
        <v>179</v>
      </c>
      <c r="C104" s="598"/>
      <c r="E104" s="535">
        <f>'Emp Input'!K113-'Emp Input'!J113</f>
        <v>0</v>
      </c>
      <c r="F104" s="535">
        <f>'Emp Input'!L113-'Emp Input'!K113</f>
        <v>0</v>
      </c>
      <c r="G104" s="535">
        <f>'Emp Input'!M113-'Emp Input'!L113</f>
        <v>0</v>
      </c>
      <c r="H104" s="535">
        <f>'Emp Input'!N113-'Emp Input'!M113</f>
        <v>0</v>
      </c>
      <c r="I104" s="535">
        <f>'Emp Input'!O113-'Emp Input'!N113</f>
        <v>0</v>
      </c>
      <c r="J104" s="535">
        <f>'Emp Input'!P113-'Emp Input'!O113</f>
        <v>0</v>
      </c>
      <c r="K104" s="535">
        <f>'Emp Input'!Q113-'Emp Input'!P113</f>
        <v>0</v>
      </c>
      <c r="L104" s="535">
        <f>'Emp Input'!R113-'Emp Input'!Q113</f>
        <v>0</v>
      </c>
      <c r="M104" s="535">
        <f>'Emp Input'!S113-'Emp Input'!R113</f>
        <v>0</v>
      </c>
      <c r="N104" s="535">
        <f>'Emp Input'!T113-'Emp Input'!S113</f>
        <v>0</v>
      </c>
      <c r="O104" s="535">
        <f>'Emp Input'!U113-'Emp Input'!T113</f>
        <v>0</v>
      </c>
      <c r="P104" s="535">
        <f>'Emp Input'!V113-'Emp Input'!U113</f>
        <v>0</v>
      </c>
      <c r="Q104" s="636">
        <f t="shared" si="79"/>
        <v>0</v>
      </c>
      <c r="S104" s="535">
        <f>'Emp Input'!Z113-'Emp Input'!V113</f>
        <v>0</v>
      </c>
      <c r="T104" s="535">
        <f>'Emp Input'!AA113-'Emp Input'!Z113</f>
        <v>0</v>
      </c>
      <c r="U104" s="535">
        <f>'Emp Input'!AB113-'Emp Input'!AA113</f>
        <v>0</v>
      </c>
      <c r="V104" s="535">
        <f>'Emp Input'!AC113-'Emp Input'!AB113</f>
        <v>0</v>
      </c>
      <c r="W104" s="535">
        <f>'Emp Input'!AD113-'Emp Input'!AC113</f>
        <v>0</v>
      </c>
      <c r="X104" s="535">
        <f>'Emp Input'!AE113-'Emp Input'!AD113</f>
        <v>0</v>
      </c>
      <c r="Y104" s="535">
        <f>'Emp Input'!AF113-'Emp Input'!AE113</f>
        <v>0</v>
      </c>
      <c r="Z104" s="535">
        <f>'Emp Input'!AG113-'Emp Input'!AF113</f>
        <v>0</v>
      </c>
      <c r="AA104" s="535">
        <f>'Emp Input'!AH113-'Emp Input'!AG113</f>
        <v>0</v>
      </c>
      <c r="AB104" s="535">
        <f>'Emp Input'!AI113-'Emp Input'!AH113</f>
        <v>0</v>
      </c>
      <c r="AC104" s="535">
        <f>'Emp Input'!AJ113-'Emp Input'!AI113</f>
        <v>0</v>
      </c>
      <c r="AD104" s="535">
        <f>'Emp Input'!AK113-'Emp Input'!AJ113</f>
        <v>0</v>
      </c>
      <c r="AE104" s="636">
        <f t="shared" si="80"/>
        <v>0</v>
      </c>
    </row>
    <row r="105" spans="1:31">
      <c r="B105" s="53" t="s">
        <v>62</v>
      </c>
      <c r="C105" s="598"/>
      <c r="E105" s="535">
        <f>'Emp Input'!K114-'Emp Input'!J114</f>
        <v>0</v>
      </c>
      <c r="F105" s="535">
        <f>'Emp Input'!L114-'Emp Input'!K114</f>
        <v>0</v>
      </c>
      <c r="G105" s="535">
        <f>'Emp Input'!M114-'Emp Input'!L114</f>
        <v>0</v>
      </c>
      <c r="H105" s="535">
        <f>'Emp Input'!N114-'Emp Input'!M114</f>
        <v>1</v>
      </c>
      <c r="I105" s="535">
        <f>'Emp Input'!O114-'Emp Input'!N114</f>
        <v>0</v>
      </c>
      <c r="J105" s="535">
        <f>'Emp Input'!P114-'Emp Input'!O114</f>
        <v>0</v>
      </c>
      <c r="K105" s="535">
        <f>'Emp Input'!Q114-'Emp Input'!P114</f>
        <v>0</v>
      </c>
      <c r="L105" s="535">
        <f>'Emp Input'!R114-'Emp Input'!Q114</f>
        <v>0</v>
      </c>
      <c r="M105" s="535">
        <f>'Emp Input'!S114-'Emp Input'!R114</f>
        <v>0</v>
      </c>
      <c r="N105" s="535">
        <f>'Emp Input'!T114-'Emp Input'!S114</f>
        <v>0</v>
      </c>
      <c r="O105" s="535">
        <f>'Emp Input'!U114-'Emp Input'!T114</f>
        <v>0</v>
      </c>
      <c r="P105" s="535">
        <f>'Emp Input'!V114-'Emp Input'!U114</f>
        <v>0</v>
      </c>
      <c r="Q105" s="636">
        <f t="shared" si="79"/>
        <v>1</v>
      </c>
      <c r="S105" s="535">
        <f>'Emp Input'!Z114-'Emp Input'!V114</f>
        <v>0</v>
      </c>
      <c r="T105" s="535">
        <f>'Emp Input'!AA114-'Emp Input'!Z114</f>
        <v>1</v>
      </c>
      <c r="U105" s="535">
        <f>'Emp Input'!AB114-'Emp Input'!AA114</f>
        <v>0</v>
      </c>
      <c r="V105" s="535">
        <f>'Emp Input'!AC114-'Emp Input'!AB114</f>
        <v>0</v>
      </c>
      <c r="W105" s="535">
        <f>'Emp Input'!AD114-'Emp Input'!AC114</f>
        <v>0</v>
      </c>
      <c r="X105" s="535">
        <f>'Emp Input'!AE114-'Emp Input'!AD114</f>
        <v>0</v>
      </c>
      <c r="Y105" s="535">
        <f>'Emp Input'!AF114-'Emp Input'!AE114</f>
        <v>0</v>
      </c>
      <c r="Z105" s="535">
        <f>'Emp Input'!AG114-'Emp Input'!AF114</f>
        <v>1</v>
      </c>
      <c r="AA105" s="535">
        <f>'Emp Input'!AH114-'Emp Input'!AG114</f>
        <v>0</v>
      </c>
      <c r="AB105" s="535">
        <f>'Emp Input'!AI114-'Emp Input'!AH114</f>
        <v>1</v>
      </c>
      <c r="AC105" s="535">
        <f>'Emp Input'!AJ114-'Emp Input'!AI114</f>
        <v>0</v>
      </c>
      <c r="AD105" s="535">
        <f>'Emp Input'!AK114-'Emp Input'!AJ114</f>
        <v>0</v>
      </c>
      <c r="AE105" s="636">
        <f t="shared" si="80"/>
        <v>3</v>
      </c>
    </row>
    <row r="106" spans="1:31">
      <c r="B106" s="53" t="s">
        <v>63</v>
      </c>
      <c r="C106" s="598"/>
      <c r="E106" s="535">
        <f>'Emp Input'!K115-'Emp Input'!J115</f>
        <v>0</v>
      </c>
      <c r="F106" s="535">
        <f>'Emp Input'!L115-'Emp Input'!K115</f>
        <v>0</v>
      </c>
      <c r="G106" s="535">
        <f>'Emp Input'!M115-'Emp Input'!L115</f>
        <v>0</v>
      </c>
      <c r="H106" s="535">
        <f>'Emp Input'!N115-'Emp Input'!M115</f>
        <v>0</v>
      </c>
      <c r="I106" s="535">
        <f>'Emp Input'!O115-'Emp Input'!N115</f>
        <v>0</v>
      </c>
      <c r="J106" s="535">
        <f>'Emp Input'!P115-'Emp Input'!O115</f>
        <v>0</v>
      </c>
      <c r="K106" s="535">
        <f>'Emp Input'!Q115-'Emp Input'!P115</f>
        <v>0</v>
      </c>
      <c r="L106" s="535">
        <f>'Emp Input'!R115-'Emp Input'!Q115</f>
        <v>0</v>
      </c>
      <c r="M106" s="535">
        <f>'Emp Input'!S115-'Emp Input'!R115</f>
        <v>0</v>
      </c>
      <c r="N106" s="535">
        <f>'Emp Input'!T115-'Emp Input'!S115</f>
        <v>0</v>
      </c>
      <c r="O106" s="535">
        <f>'Emp Input'!U115-'Emp Input'!T115</f>
        <v>0</v>
      </c>
      <c r="P106" s="535">
        <f>'Emp Input'!V115-'Emp Input'!U115</f>
        <v>0</v>
      </c>
      <c r="Q106" s="636">
        <f t="shared" si="79"/>
        <v>0</v>
      </c>
      <c r="S106" s="535">
        <f>'Emp Input'!Z115-'Emp Input'!V115</f>
        <v>0</v>
      </c>
      <c r="T106" s="535">
        <f>'Emp Input'!AA115-'Emp Input'!Z115</f>
        <v>0</v>
      </c>
      <c r="U106" s="535">
        <f>'Emp Input'!AB115-'Emp Input'!AA115</f>
        <v>0</v>
      </c>
      <c r="V106" s="535">
        <f>'Emp Input'!AC115-'Emp Input'!AB115</f>
        <v>0</v>
      </c>
      <c r="W106" s="535">
        <f>'Emp Input'!AD115-'Emp Input'!AC115</f>
        <v>0</v>
      </c>
      <c r="X106" s="535">
        <f>'Emp Input'!AE115-'Emp Input'!AD115</f>
        <v>1</v>
      </c>
      <c r="Y106" s="535">
        <f>'Emp Input'!AF115-'Emp Input'!AE115</f>
        <v>0</v>
      </c>
      <c r="Z106" s="535">
        <f>'Emp Input'!AG115-'Emp Input'!AF115</f>
        <v>0</v>
      </c>
      <c r="AA106" s="535">
        <f>'Emp Input'!AH115-'Emp Input'!AG115</f>
        <v>0</v>
      </c>
      <c r="AB106" s="535">
        <f>'Emp Input'!AI115-'Emp Input'!AH115</f>
        <v>0</v>
      </c>
      <c r="AC106" s="535">
        <f>'Emp Input'!AJ115-'Emp Input'!AI115</f>
        <v>0</v>
      </c>
      <c r="AD106" s="535">
        <f>'Emp Input'!AK115-'Emp Input'!AJ115</f>
        <v>0</v>
      </c>
      <c r="AE106" s="636">
        <f t="shared" si="80"/>
        <v>1</v>
      </c>
    </row>
    <row r="107" spans="1:31">
      <c r="B107" s="53" t="s">
        <v>180</v>
      </c>
      <c r="C107" s="598"/>
      <c r="E107" s="535">
        <f>'Emp Input'!K116-'Emp Input'!J116</f>
        <v>0</v>
      </c>
      <c r="F107" s="535">
        <f>'Emp Input'!L116-'Emp Input'!K116</f>
        <v>0</v>
      </c>
      <c r="G107" s="535">
        <f>'Emp Input'!M116-'Emp Input'!L116</f>
        <v>0</v>
      </c>
      <c r="H107" s="535">
        <f>'Emp Input'!N116-'Emp Input'!M116</f>
        <v>1</v>
      </c>
      <c r="I107" s="535">
        <f>'Emp Input'!O116-'Emp Input'!N116</f>
        <v>0</v>
      </c>
      <c r="J107" s="535">
        <f>'Emp Input'!P116-'Emp Input'!O116</f>
        <v>0</v>
      </c>
      <c r="K107" s="535">
        <f>'Emp Input'!Q116-'Emp Input'!P116</f>
        <v>0</v>
      </c>
      <c r="L107" s="535">
        <f>'Emp Input'!R116-'Emp Input'!Q116</f>
        <v>0</v>
      </c>
      <c r="M107" s="535">
        <f>'Emp Input'!S116-'Emp Input'!R116</f>
        <v>0</v>
      </c>
      <c r="N107" s="535">
        <f>'Emp Input'!T116-'Emp Input'!S116</f>
        <v>0</v>
      </c>
      <c r="O107" s="535">
        <f>'Emp Input'!U116-'Emp Input'!T116</f>
        <v>0</v>
      </c>
      <c r="P107" s="535">
        <f>'Emp Input'!V116-'Emp Input'!U116</f>
        <v>0</v>
      </c>
      <c r="Q107" s="636">
        <f t="shared" si="79"/>
        <v>1</v>
      </c>
      <c r="S107" s="535">
        <f>'Emp Input'!Z116-'Emp Input'!V116</f>
        <v>0</v>
      </c>
      <c r="T107" s="535">
        <f>'Emp Input'!AA116-'Emp Input'!Z116</f>
        <v>0</v>
      </c>
      <c r="U107" s="535">
        <f>'Emp Input'!AB116-'Emp Input'!AA116</f>
        <v>0</v>
      </c>
      <c r="V107" s="535">
        <f>'Emp Input'!AC116-'Emp Input'!AB116</f>
        <v>0</v>
      </c>
      <c r="W107" s="535">
        <f>'Emp Input'!AD116-'Emp Input'!AC116</f>
        <v>0</v>
      </c>
      <c r="X107" s="535">
        <f>'Emp Input'!AE116-'Emp Input'!AD116</f>
        <v>0</v>
      </c>
      <c r="Y107" s="535">
        <f>'Emp Input'!AF116-'Emp Input'!AE116</f>
        <v>0</v>
      </c>
      <c r="Z107" s="535">
        <f>'Emp Input'!AG116-'Emp Input'!AF116</f>
        <v>0</v>
      </c>
      <c r="AA107" s="535">
        <f>'Emp Input'!AH116-'Emp Input'!AG116</f>
        <v>0</v>
      </c>
      <c r="AB107" s="535">
        <f>'Emp Input'!AI116-'Emp Input'!AH116</f>
        <v>0</v>
      </c>
      <c r="AC107" s="535">
        <f>'Emp Input'!AJ116-'Emp Input'!AI116</f>
        <v>0</v>
      </c>
      <c r="AD107" s="535">
        <f>'Emp Input'!AK116-'Emp Input'!AJ116</f>
        <v>0</v>
      </c>
      <c r="AE107" s="636">
        <f t="shared" si="80"/>
        <v>0</v>
      </c>
    </row>
    <row r="108" spans="1:31">
      <c r="B108" s="53" t="s">
        <v>175</v>
      </c>
      <c r="C108" s="598"/>
      <c r="E108" s="535">
        <f>'Emp Input'!K117-'Emp Input'!J117</f>
        <v>0</v>
      </c>
      <c r="F108" s="535">
        <f>'Emp Input'!L117-'Emp Input'!K117</f>
        <v>0</v>
      </c>
      <c r="G108" s="535">
        <f>'Emp Input'!M117-'Emp Input'!L117</f>
        <v>0</v>
      </c>
      <c r="H108" s="535">
        <f>'Emp Input'!N117-'Emp Input'!M117</f>
        <v>0</v>
      </c>
      <c r="I108" s="535">
        <f>'Emp Input'!O117-'Emp Input'!N117</f>
        <v>0</v>
      </c>
      <c r="J108" s="535">
        <f>'Emp Input'!P117-'Emp Input'!O117</f>
        <v>0</v>
      </c>
      <c r="K108" s="535">
        <f>'Emp Input'!Q117-'Emp Input'!P117</f>
        <v>0</v>
      </c>
      <c r="L108" s="535">
        <f>'Emp Input'!R117-'Emp Input'!Q117</f>
        <v>0</v>
      </c>
      <c r="M108" s="535">
        <f>'Emp Input'!S117-'Emp Input'!R117</f>
        <v>0</v>
      </c>
      <c r="N108" s="535">
        <f>'Emp Input'!T117-'Emp Input'!S117</f>
        <v>0</v>
      </c>
      <c r="O108" s="535">
        <f>'Emp Input'!U117-'Emp Input'!T117</f>
        <v>0</v>
      </c>
      <c r="P108" s="535">
        <f>'Emp Input'!V117-'Emp Input'!U117</f>
        <v>0</v>
      </c>
      <c r="Q108" s="636">
        <f t="shared" si="79"/>
        <v>0</v>
      </c>
      <c r="S108" s="535">
        <f>'Emp Input'!Z117-'Emp Input'!V117</f>
        <v>0</v>
      </c>
      <c r="T108" s="535">
        <f>'Emp Input'!AA117-'Emp Input'!Z117</f>
        <v>0</v>
      </c>
      <c r="U108" s="535">
        <f>'Emp Input'!AB117-'Emp Input'!AA117</f>
        <v>0</v>
      </c>
      <c r="V108" s="535">
        <f>'Emp Input'!AC117-'Emp Input'!AB117</f>
        <v>0</v>
      </c>
      <c r="W108" s="535">
        <f>'Emp Input'!AD117-'Emp Input'!AC117</f>
        <v>0</v>
      </c>
      <c r="X108" s="535">
        <f>'Emp Input'!AE117-'Emp Input'!AD117</f>
        <v>0</v>
      </c>
      <c r="Y108" s="535">
        <f>'Emp Input'!AF117-'Emp Input'!AE117</f>
        <v>0</v>
      </c>
      <c r="Z108" s="535">
        <f>'Emp Input'!AG117-'Emp Input'!AF117</f>
        <v>0</v>
      </c>
      <c r="AA108" s="535">
        <f>'Emp Input'!AH117-'Emp Input'!AG117</f>
        <v>0</v>
      </c>
      <c r="AB108" s="535">
        <f>'Emp Input'!AI117-'Emp Input'!AH117</f>
        <v>0</v>
      </c>
      <c r="AC108" s="535">
        <f>'Emp Input'!AJ117-'Emp Input'!AI117</f>
        <v>0</v>
      </c>
      <c r="AD108" s="535">
        <f>'Emp Input'!AK117-'Emp Input'!AJ117</f>
        <v>0</v>
      </c>
      <c r="AE108" s="636">
        <f t="shared" si="80"/>
        <v>0</v>
      </c>
    </row>
    <row r="109" spans="1:31">
      <c r="B109" s="53" t="s">
        <v>77</v>
      </c>
      <c r="C109" s="598"/>
      <c r="E109" s="535">
        <f>'Emp Input'!K118-'Emp Input'!J118</f>
        <v>1</v>
      </c>
      <c r="F109" s="535">
        <f>'Emp Input'!L118-'Emp Input'!K118</f>
        <v>0</v>
      </c>
      <c r="G109" s="535">
        <f>'Emp Input'!M118-'Emp Input'!L118</f>
        <v>0</v>
      </c>
      <c r="H109" s="535">
        <f>'Emp Input'!N118-'Emp Input'!M118</f>
        <v>0</v>
      </c>
      <c r="I109" s="535">
        <f>'Emp Input'!O118-'Emp Input'!N118</f>
        <v>0</v>
      </c>
      <c r="J109" s="535">
        <f>'Emp Input'!P118-'Emp Input'!O118</f>
        <v>0</v>
      </c>
      <c r="K109" s="535">
        <f>'Emp Input'!Q118-'Emp Input'!P118</f>
        <v>0</v>
      </c>
      <c r="L109" s="535">
        <f>'Emp Input'!R118-'Emp Input'!Q118</f>
        <v>0</v>
      </c>
      <c r="M109" s="535">
        <f>'Emp Input'!S118-'Emp Input'!R118</f>
        <v>0</v>
      </c>
      <c r="N109" s="535">
        <f>'Emp Input'!T118-'Emp Input'!S118</f>
        <v>0</v>
      </c>
      <c r="O109" s="535">
        <f>'Emp Input'!U118-'Emp Input'!T118</f>
        <v>0</v>
      </c>
      <c r="P109" s="535">
        <f>'Emp Input'!V118-'Emp Input'!U118</f>
        <v>0</v>
      </c>
      <c r="Q109" s="636">
        <f t="shared" si="79"/>
        <v>1</v>
      </c>
      <c r="S109" s="535">
        <f>'Emp Input'!Z118-'Emp Input'!V118</f>
        <v>0</v>
      </c>
      <c r="T109" s="535">
        <f>'Emp Input'!AA118-'Emp Input'!Z118</f>
        <v>0</v>
      </c>
      <c r="U109" s="535">
        <f>'Emp Input'!AB118-'Emp Input'!AA118</f>
        <v>0</v>
      </c>
      <c r="V109" s="535">
        <f>'Emp Input'!AC118-'Emp Input'!AB118</f>
        <v>0</v>
      </c>
      <c r="W109" s="535">
        <f>'Emp Input'!AD118-'Emp Input'!AC118</f>
        <v>1</v>
      </c>
      <c r="X109" s="535">
        <f>'Emp Input'!AE118-'Emp Input'!AD118</f>
        <v>0</v>
      </c>
      <c r="Y109" s="535">
        <f>'Emp Input'!AF118-'Emp Input'!AE118</f>
        <v>0</v>
      </c>
      <c r="Z109" s="535">
        <f>'Emp Input'!AG118-'Emp Input'!AF118</f>
        <v>0</v>
      </c>
      <c r="AA109" s="535">
        <f>'Emp Input'!AH118-'Emp Input'!AG118</f>
        <v>0</v>
      </c>
      <c r="AB109" s="535">
        <f>'Emp Input'!AI118-'Emp Input'!AH118</f>
        <v>1</v>
      </c>
      <c r="AC109" s="535">
        <f>'Emp Input'!AJ118-'Emp Input'!AI118</f>
        <v>0</v>
      </c>
      <c r="AD109" s="535">
        <f>'Emp Input'!AK118-'Emp Input'!AJ118</f>
        <v>0</v>
      </c>
      <c r="AE109" s="636">
        <f t="shared" si="80"/>
        <v>2</v>
      </c>
    </row>
    <row r="110" spans="1:31">
      <c r="C110" s="598"/>
      <c r="E110" s="53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606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606"/>
    </row>
    <row r="111" spans="1:31">
      <c r="C111" s="598"/>
      <c r="E111" s="637"/>
      <c r="F111" s="637"/>
      <c r="G111" s="637"/>
      <c r="H111" s="637"/>
      <c r="I111" s="637"/>
      <c r="J111" s="637"/>
      <c r="K111" s="637"/>
      <c r="L111" s="637"/>
      <c r="M111" s="637"/>
      <c r="N111" s="637"/>
      <c r="O111" s="637"/>
      <c r="P111" s="637"/>
      <c r="Q111" s="615"/>
      <c r="S111" s="637"/>
      <c r="T111" s="637"/>
      <c r="U111" s="637"/>
      <c r="V111" s="637"/>
      <c r="W111" s="637"/>
      <c r="X111" s="637"/>
      <c r="Y111" s="637"/>
      <c r="Z111" s="637"/>
      <c r="AA111" s="637"/>
      <c r="AB111" s="637"/>
      <c r="AC111" s="637"/>
      <c r="AD111" s="637"/>
      <c r="AE111" s="615"/>
    </row>
    <row r="112" spans="1:31">
      <c r="C112" s="598"/>
      <c r="P112" s="585"/>
      <c r="Q112" s="608"/>
      <c r="AD112" s="585"/>
      <c r="AE112" s="608"/>
    </row>
    <row r="113" spans="1:31">
      <c r="B113" s="441" t="s">
        <v>351</v>
      </c>
      <c r="C113" s="598"/>
      <c r="E113" s="639">
        <f t="shared" ref="E113:Q113" si="81">SUM(E99:E111)</f>
        <v>2</v>
      </c>
      <c r="F113" s="639">
        <f t="shared" si="81"/>
        <v>0</v>
      </c>
      <c r="G113" s="639">
        <f t="shared" si="81"/>
        <v>1</v>
      </c>
      <c r="H113" s="639">
        <f t="shared" si="81"/>
        <v>2</v>
      </c>
      <c r="I113" s="639">
        <f t="shared" si="81"/>
        <v>1</v>
      </c>
      <c r="J113" s="639">
        <f t="shared" si="81"/>
        <v>1</v>
      </c>
      <c r="K113" s="639">
        <f t="shared" si="81"/>
        <v>0</v>
      </c>
      <c r="L113" s="639">
        <f t="shared" si="81"/>
        <v>2.5</v>
      </c>
      <c r="M113" s="639">
        <f t="shared" si="81"/>
        <v>2</v>
      </c>
      <c r="N113" s="639">
        <f t="shared" si="81"/>
        <v>1</v>
      </c>
      <c r="O113" s="639">
        <f t="shared" si="81"/>
        <v>2.5</v>
      </c>
      <c r="P113" s="639">
        <f t="shared" si="81"/>
        <v>1</v>
      </c>
      <c r="Q113" s="638">
        <f t="shared" si="81"/>
        <v>16</v>
      </c>
      <c r="S113" s="639">
        <f t="shared" ref="S113:AE113" si="82">SUM(S99:S111)</f>
        <v>0</v>
      </c>
      <c r="T113" s="639">
        <f t="shared" si="82"/>
        <v>1</v>
      </c>
      <c r="U113" s="639">
        <f t="shared" si="82"/>
        <v>0.5</v>
      </c>
      <c r="V113" s="639">
        <f t="shared" si="82"/>
        <v>0</v>
      </c>
      <c r="W113" s="639">
        <f t="shared" si="82"/>
        <v>3</v>
      </c>
      <c r="X113" s="639">
        <f t="shared" si="82"/>
        <v>3</v>
      </c>
      <c r="Y113" s="639">
        <f t="shared" si="82"/>
        <v>0.5</v>
      </c>
      <c r="Z113" s="639">
        <f t="shared" si="82"/>
        <v>1</v>
      </c>
      <c r="AA113" s="639">
        <f t="shared" si="82"/>
        <v>0</v>
      </c>
      <c r="AB113" s="639">
        <f t="shared" si="82"/>
        <v>4.5</v>
      </c>
      <c r="AC113" s="639">
        <f t="shared" si="82"/>
        <v>2</v>
      </c>
      <c r="AD113" s="639">
        <f t="shared" si="82"/>
        <v>0</v>
      </c>
      <c r="AE113" s="638">
        <f t="shared" si="82"/>
        <v>15.5</v>
      </c>
    </row>
    <row r="114" spans="1:31">
      <c r="C114" s="598"/>
      <c r="P114" s="585"/>
      <c r="Q114" s="608"/>
      <c r="AD114" s="585"/>
      <c r="AE114" s="608"/>
    </row>
    <row r="115" spans="1:31">
      <c r="A115" s="635" t="s">
        <v>352</v>
      </c>
      <c r="C115" s="598"/>
      <c r="P115" s="585"/>
      <c r="Q115" s="608"/>
      <c r="AD115" s="585"/>
      <c r="AE115" s="608"/>
    </row>
    <row r="116" spans="1:31" ht="15">
      <c r="A116" s="445"/>
      <c r="B116" s="596" t="s">
        <v>331</v>
      </c>
      <c r="C116" s="598"/>
      <c r="E116" s="527">
        <f t="shared" ref="E116:P116" si="83">+E7/$A18</f>
        <v>83.333333333333329</v>
      </c>
      <c r="F116" s="444">
        <f t="shared" si="83"/>
        <v>0</v>
      </c>
      <c r="G116" s="444">
        <f t="shared" si="83"/>
        <v>41.666666666666664</v>
      </c>
      <c r="H116" s="444">
        <f t="shared" si="83"/>
        <v>41.666666666666664</v>
      </c>
      <c r="I116" s="444">
        <f t="shared" si="83"/>
        <v>41.666666666666664</v>
      </c>
      <c r="J116" s="444">
        <f t="shared" si="83"/>
        <v>41.666666666666664</v>
      </c>
      <c r="K116" s="444">
        <f t="shared" si="83"/>
        <v>0</v>
      </c>
      <c r="L116" s="444">
        <f t="shared" si="83"/>
        <v>104.16666666666667</v>
      </c>
      <c r="M116" s="444">
        <f t="shared" si="83"/>
        <v>83.333333333333329</v>
      </c>
      <c r="N116" s="444">
        <f t="shared" si="83"/>
        <v>41.666666666666664</v>
      </c>
      <c r="O116" s="444">
        <f t="shared" si="83"/>
        <v>104.16666666666667</v>
      </c>
      <c r="P116" s="640">
        <f t="shared" si="83"/>
        <v>41.666666666666664</v>
      </c>
      <c r="Q116" s="606">
        <f>SUM(E116:P116)</f>
        <v>624.99999999999989</v>
      </c>
      <c r="S116" s="527">
        <f t="shared" ref="S116:AD116" si="84">+S7/$A18</f>
        <v>0</v>
      </c>
      <c r="T116" s="444">
        <f t="shared" si="84"/>
        <v>0</v>
      </c>
      <c r="U116" s="444">
        <f t="shared" si="84"/>
        <v>20.833333333333332</v>
      </c>
      <c r="V116" s="444">
        <f t="shared" si="84"/>
        <v>0</v>
      </c>
      <c r="W116" s="444">
        <f t="shared" si="84"/>
        <v>125</v>
      </c>
      <c r="X116" s="444">
        <f t="shared" si="84"/>
        <v>125</v>
      </c>
      <c r="Y116" s="444">
        <f t="shared" si="84"/>
        <v>20.833333333333332</v>
      </c>
      <c r="Z116" s="444">
        <f t="shared" si="84"/>
        <v>0</v>
      </c>
      <c r="AA116" s="444">
        <f t="shared" si="84"/>
        <v>0</v>
      </c>
      <c r="AB116" s="444">
        <f t="shared" si="84"/>
        <v>145.83333333333334</v>
      </c>
      <c r="AC116" s="444">
        <f t="shared" si="84"/>
        <v>83.333333333333329</v>
      </c>
      <c r="AD116" s="640">
        <f t="shared" si="84"/>
        <v>0</v>
      </c>
      <c r="AE116" s="606">
        <f>SUM(S116:AD116)</f>
        <v>520.83333333333337</v>
      </c>
    </row>
    <row r="117" spans="1:31" ht="15">
      <c r="B117" s="596" t="s">
        <v>332</v>
      </c>
      <c r="C117" s="641"/>
      <c r="E117" s="527">
        <f t="shared" ref="E117:P117" si="85">+E8/$A36</f>
        <v>0</v>
      </c>
      <c r="F117" s="444">
        <f t="shared" si="85"/>
        <v>0</v>
      </c>
      <c r="G117" s="444">
        <f t="shared" si="85"/>
        <v>0</v>
      </c>
      <c r="H117" s="444">
        <f t="shared" si="85"/>
        <v>361.11111111111109</v>
      </c>
      <c r="I117" s="444">
        <f t="shared" si="85"/>
        <v>0</v>
      </c>
      <c r="J117" s="444">
        <f t="shared" si="85"/>
        <v>138.88888888888889</v>
      </c>
      <c r="K117" s="444">
        <f t="shared" si="85"/>
        <v>0</v>
      </c>
      <c r="L117" s="444">
        <f t="shared" si="85"/>
        <v>0</v>
      </c>
      <c r="M117" s="444">
        <f t="shared" si="85"/>
        <v>277.77777777777777</v>
      </c>
      <c r="N117" s="444">
        <f t="shared" si="85"/>
        <v>0</v>
      </c>
      <c r="O117" s="444">
        <f t="shared" si="85"/>
        <v>0</v>
      </c>
      <c r="P117" s="640">
        <f t="shared" si="85"/>
        <v>0</v>
      </c>
      <c r="Q117" s="606">
        <f>SUM(E117:P117)</f>
        <v>777.77777777777783</v>
      </c>
      <c r="S117" s="527">
        <f t="shared" ref="S117:AD117" si="86">+S8/$A36</f>
        <v>0</v>
      </c>
      <c r="T117" s="444">
        <f t="shared" si="86"/>
        <v>0</v>
      </c>
      <c r="U117" s="444">
        <f t="shared" si="86"/>
        <v>138.88888888888889</v>
      </c>
      <c r="V117" s="444">
        <f t="shared" si="86"/>
        <v>0</v>
      </c>
      <c r="W117" s="444">
        <f t="shared" si="86"/>
        <v>0</v>
      </c>
      <c r="X117" s="444">
        <f t="shared" si="86"/>
        <v>416.66666666666669</v>
      </c>
      <c r="Y117" s="444">
        <f t="shared" si="86"/>
        <v>0</v>
      </c>
      <c r="Z117" s="444">
        <f t="shared" si="86"/>
        <v>0</v>
      </c>
      <c r="AA117" s="444">
        <f t="shared" si="86"/>
        <v>0</v>
      </c>
      <c r="AB117" s="444">
        <f t="shared" si="86"/>
        <v>0</v>
      </c>
      <c r="AC117" s="444">
        <f t="shared" si="86"/>
        <v>0</v>
      </c>
      <c r="AD117" s="640">
        <f t="shared" si="86"/>
        <v>0</v>
      </c>
      <c r="AE117" s="606">
        <f>SUM(S117:AD117)</f>
        <v>555.55555555555554</v>
      </c>
    </row>
    <row r="118" spans="1:31" ht="15">
      <c r="A118" s="445"/>
      <c r="B118" s="596" t="s">
        <v>333</v>
      </c>
      <c r="C118" s="641"/>
      <c r="E118" s="527">
        <f t="shared" ref="E118:P118" si="87">+E9/$A51</f>
        <v>0</v>
      </c>
      <c r="F118" s="444">
        <f t="shared" si="87"/>
        <v>0</v>
      </c>
      <c r="G118" s="444">
        <f t="shared" si="87"/>
        <v>83.333333333333329</v>
      </c>
      <c r="H118" s="444">
        <f t="shared" si="87"/>
        <v>0</v>
      </c>
      <c r="I118" s="444">
        <f t="shared" si="87"/>
        <v>138.88888888888889</v>
      </c>
      <c r="J118" s="444">
        <f t="shared" si="87"/>
        <v>138.88888888888889</v>
      </c>
      <c r="K118" s="444">
        <f t="shared" si="87"/>
        <v>0</v>
      </c>
      <c r="L118" s="444">
        <f t="shared" si="87"/>
        <v>0</v>
      </c>
      <c r="M118" s="444">
        <f t="shared" si="87"/>
        <v>0</v>
      </c>
      <c r="N118" s="444">
        <f t="shared" si="87"/>
        <v>222.22222222222223</v>
      </c>
      <c r="O118" s="444">
        <f t="shared" si="87"/>
        <v>0</v>
      </c>
      <c r="P118" s="640">
        <f t="shared" si="87"/>
        <v>0</v>
      </c>
      <c r="Q118" s="606">
        <f>SUM(E118:P118)</f>
        <v>583.33333333333326</v>
      </c>
      <c r="S118" s="527">
        <f t="shared" ref="S118:AD118" si="88">+S9/$A51</f>
        <v>0</v>
      </c>
      <c r="T118" s="444">
        <f t="shared" si="88"/>
        <v>0</v>
      </c>
      <c r="U118" s="444">
        <f t="shared" si="88"/>
        <v>0</v>
      </c>
      <c r="V118" s="444">
        <f t="shared" si="88"/>
        <v>277.77777777777777</v>
      </c>
      <c r="W118" s="444">
        <f t="shared" si="88"/>
        <v>0</v>
      </c>
      <c r="X118" s="444">
        <f t="shared" si="88"/>
        <v>0</v>
      </c>
      <c r="Y118" s="444">
        <f t="shared" si="88"/>
        <v>0</v>
      </c>
      <c r="Z118" s="444">
        <f t="shared" si="88"/>
        <v>0</v>
      </c>
      <c r="AA118" s="444">
        <f t="shared" si="88"/>
        <v>0</v>
      </c>
      <c r="AB118" s="444">
        <f t="shared" si="88"/>
        <v>0</v>
      </c>
      <c r="AC118" s="444">
        <f t="shared" si="88"/>
        <v>0</v>
      </c>
      <c r="AD118" s="640">
        <f t="shared" si="88"/>
        <v>0</v>
      </c>
      <c r="AE118" s="606">
        <f>SUM(S118:AD118)</f>
        <v>277.77777777777777</v>
      </c>
    </row>
    <row r="119" spans="1:31" ht="15">
      <c r="A119" s="445"/>
      <c r="B119" s="441" t="s">
        <v>334</v>
      </c>
      <c r="C119" s="598"/>
      <c r="E119" s="527">
        <f t="shared" ref="E119:P119" si="89">+E10/$A68</f>
        <v>0</v>
      </c>
      <c r="F119" s="444">
        <f t="shared" si="89"/>
        <v>0</v>
      </c>
      <c r="G119" s="444">
        <f t="shared" si="89"/>
        <v>0</v>
      </c>
      <c r="H119" s="444">
        <f t="shared" si="89"/>
        <v>0</v>
      </c>
      <c r="I119" s="444">
        <f t="shared" si="89"/>
        <v>0</v>
      </c>
      <c r="J119" s="444">
        <f t="shared" si="89"/>
        <v>0</v>
      </c>
      <c r="K119" s="444">
        <f t="shared" si="89"/>
        <v>0</v>
      </c>
      <c r="L119" s="444">
        <f t="shared" si="89"/>
        <v>0</v>
      </c>
      <c r="M119" s="444">
        <f t="shared" si="89"/>
        <v>0</v>
      </c>
      <c r="N119" s="444">
        <f t="shared" si="89"/>
        <v>0</v>
      </c>
      <c r="O119" s="444">
        <f t="shared" si="89"/>
        <v>0</v>
      </c>
      <c r="P119" s="640">
        <f t="shared" si="89"/>
        <v>0</v>
      </c>
      <c r="Q119" s="606">
        <f>SUM(E119:P119)</f>
        <v>0</v>
      </c>
      <c r="S119" s="527">
        <f t="shared" ref="S119:AD119" si="90">+S10/$A68</f>
        <v>0</v>
      </c>
      <c r="T119" s="444">
        <f t="shared" si="90"/>
        <v>0</v>
      </c>
      <c r="U119" s="444">
        <f t="shared" si="90"/>
        <v>416.66666666666669</v>
      </c>
      <c r="V119" s="444">
        <f t="shared" si="90"/>
        <v>0</v>
      </c>
      <c r="W119" s="444">
        <f t="shared" si="90"/>
        <v>0</v>
      </c>
      <c r="X119" s="444">
        <f t="shared" si="90"/>
        <v>0</v>
      </c>
      <c r="Y119" s="444">
        <f t="shared" si="90"/>
        <v>0</v>
      </c>
      <c r="Z119" s="444">
        <f t="shared" si="90"/>
        <v>0</v>
      </c>
      <c r="AA119" s="444">
        <f t="shared" si="90"/>
        <v>0</v>
      </c>
      <c r="AB119" s="444">
        <f t="shared" si="90"/>
        <v>0</v>
      </c>
      <c r="AC119" s="444">
        <f t="shared" si="90"/>
        <v>0</v>
      </c>
      <c r="AD119" s="640">
        <f t="shared" si="90"/>
        <v>0</v>
      </c>
      <c r="AE119" s="606">
        <f>SUM(S119:AD119)</f>
        <v>416.66666666666669</v>
      </c>
    </row>
    <row r="120" spans="1:31" ht="15">
      <c r="A120" s="445"/>
      <c r="B120" s="596" t="s">
        <v>335</v>
      </c>
      <c r="C120" s="641"/>
      <c r="E120" s="527">
        <f t="shared" ref="E120:P120" si="91">+E11/$A83</f>
        <v>0</v>
      </c>
      <c r="F120" s="444">
        <f t="shared" si="91"/>
        <v>0</v>
      </c>
      <c r="G120" s="444">
        <f t="shared" si="91"/>
        <v>0</v>
      </c>
      <c r="H120" s="444">
        <f t="shared" si="91"/>
        <v>0</v>
      </c>
      <c r="I120" s="444">
        <f t="shared" si="91"/>
        <v>0</v>
      </c>
      <c r="J120" s="444">
        <f t="shared" si="91"/>
        <v>0</v>
      </c>
      <c r="K120" s="444">
        <f t="shared" si="91"/>
        <v>0</v>
      </c>
      <c r="L120" s="444">
        <f t="shared" si="91"/>
        <v>0</v>
      </c>
      <c r="M120" s="444">
        <f t="shared" si="91"/>
        <v>0</v>
      </c>
      <c r="N120" s="444">
        <f t="shared" si="91"/>
        <v>0</v>
      </c>
      <c r="O120" s="444">
        <f t="shared" si="91"/>
        <v>0</v>
      </c>
      <c r="P120" s="640">
        <f t="shared" si="91"/>
        <v>0</v>
      </c>
      <c r="Q120" s="606">
        <f>SUM(E120:P120)</f>
        <v>0</v>
      </c>
      <c r="S120" s="527">
        <f t="shared" ref="S120:AD120" si="92">+S11/$A83</f>
        <v>0</v>
      </c>
      <c r="T120" s="444">
        <f t="shared" si="92"/>
        <v>0</v>
      </c>
      <c r="U120" s="444">
        <f t="shared" si="92"/>
        <v>277.77777777777777</v>
      </c>
      <c r="V120" s="444">
        <f t="shared" si="92"/>
        <v>222.22222222222223</v>
      </c>
      <c r="W120" s="444">
        <f t="shared" si="92"/>
        <v>0</v>
      </c>
      <c r="X120" s="444">
        <f t="shared" si="92"/>
        <v>0</v>
      </c>
      <c r="Y120" s="444">
        <f t="shared" si="92"/>
        <v>0</v>
      </c>
      <c r="Z120" s="444">
        <f t="shared" si="92"/>
        <v>0</v>
      </c>
      <c r="AA120" s="444">
        <f t="shared" si="92"/>
        <v>0</v>
      </c>
      <c r="AB120" s="444">
        <f t="shared" si="92"/>
        <v>0</v>
      </c>
      <c r="AC120" s="444">
        <f t="shared" si="92"/>
        <v>0</v>
      </c>
      <c r="AD120" s="640">
        <f t="shared" si="92"/>
        <v>0</v>
      </c>
      <c r="AE120" s="606">
        <f>SUM(S120:AD120)</f>
        <v>500</v>
      </c>
    </row>
    <row r="121" spans="1:31" ht="15">
      <c r="C121" s="598"/>
      <c r="E121" s="642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3"/>
      <c r="Q121" s="615"/>
      <c r="S121" s="642"/>
      <c r="T121" s="642"/>
      <c r="U121" s="642"/>
      <c r="V121" s="642"/>
      <c r="W121" s="642"/>
      <c r="X121" s="642"/>
      <c r="Y121" s="642"/>
      <c r="Z121" s="642"/>
      <c r="AA121" s="642"/>
      <c r="AB121" s="642"/>
      <c r="AC121" s="642"/>
      <c r="AD121" s="643"/>
      <c r="AE121" s="615"/>
    </row>
    <row r="122" spans="1:31" ht="15">
      <c r="C122" s="598"/>
      <c r="E122" s="444"/>
      <c r="F122" s="444"/>
      <c r="G122" s="444"/>
      <c r="H122" s="444"/>
      <c r="I122" s="444"/>
      <c r="J122" s="444"/>
      <c r="K122" s="444"/>
      <c r="L122" s="444"/>
      <c r="M122" s="444"/>
      <c r="N122" s="444"/>
      <c r="O122" s="444"/>
      <c r="P122" s="640"/>
      <c r="Q122" s="606"/>
      <c r="S122" s="444"/>
      <c r="T122" s="444"/>
      <c r="U122" s="444"/>
      <c r="V122" s="444"/>
      <c r="W122" s="444"/>
      <c r="X122" s="444"/>
      <c r="Y122" s="444"/>
      <c r="Z122" s="444"/>
      <c r="AA122" s="444"/>
      <c r="AB122" s="444"/>
      <c r="AC122" s="444"/>
      <c r="AD122" s="640"/>
      <c r="AE122" s="606"/>
    </row>
    <row r="123" spans="1:31">
      <c r="B123" s="441" t="s">
        <v>353</v>
      </c>
      <c r="C123" s="598"/>
      <c r="E123" s="508">
        <f t="shared" ref="E123:Q123" si="93">SUM(E116:E121)</f>
        <v>83.333333333333329</v>
      </c>
      <c r="F123" s="508">
        <f t="shared" si="93"/>
        <v>0</v>
      </c>
      <c r="G123" s="508">
        <f t="shared" si="93"/>
        <v>125</v>
      </c>
      <c r="H123" s="508">
        <f t="shared" si="93"/>
        <v>402.77777777777777</v>
      </c>
      <c r="I123" s="508">
        <f t="shared" si="93"/>
        <v>180.55555555555554</v>
      </c>
      <c r="J123" s="508">
        <f t="shared" si="93"/>
        <v>319.44444444444446</v>
      </c>
      <c r="K123" s="508">
        <f t="shared" si="93"/>
        <v>0</v>
      </c>
      <c r="L123" s="508">
        <f t="shared" si="93"/>
        <v>104.16666666666667</v>
      </c>
      <c r="M123" s="508">
        <f t="shared" si="93"/>
        <v>361.11111111111109</v>
      </c>
      <c r="N123" s="508">
        <f t="shared" si="93"/>
        <v>263.88888888888891</v>
      </c>
      <c r="O123" s="508">
        <f t="shared" si="93"/>
        <v>104.16666666666667</v>
      </c>
      <c r="P123" s="607">
        <f t="shared" si="93"/>
        <v>41.666666666666664</v>
      </c>
      <c r="Q123" s="606">
        <f t="shared" si="93"/>
        <v>1986.1111111111111</v>
      </c>
      <c r="S123" s="508">
        <f t="shared" ref="S123:AE123" si="94">SUM(S116:S121)</f>
        <v>0</v>
      </c>
      <c r="T123" s="508">
        <f t="shared" si="94"/>
        <v>0</v>
      </c>
      <c r="U123" s="508">
        <f t="shared" si="94"/>
        <v>854.16666666666674</v>
      </c>
      <c r="V123" s="508">
        <f t="shared" si="94"/>
        <v>500</v>
      </c>
      <c r="W123" s="508">
        <f t="shared" si="94"/>
        <v>125</v>
      </c>
      <c r="X123" s="508">
        <f t="shared" si="94"/>
        <v>541.66666666666674</v>
      </c>
      <c r="Y123" s="508">
        <f t="shared" si="94"/>
        <v>20.833333333333332</v>
      </c>
      <c r="Z123" s="508">
        <f t="shared" si="94"/>
        <v>0</v>
      </c>
      <c r="AA123" s="508">
        <f t="shared" si="94"/>
        <v>0</v>
      </c>
      <c r="AB123" s="508">
        <f t="shared" si="94"/>
        <v>145.83333333333334</v>
      </c>
      <c r="AC123" s="508">
        <f t="shared" si="94"/>
        <v>83.333333333333329</v>
      </c>
      <c r="AD123" s="607">
        <f t="shared" si="94"/>
        <v>0</v>
      </c>
      <c r="AE123" s="606">
        <f t="shared" si="94"/>
        <v>2270.8333333333335</v>
      </c>
    </row>
    <row r="124" spans="1:31">
      <c r="C124" s="598"/>
      <c r="E124" s="508"/>
      <c r="F124" s="508"/>
      <c r="G124" s="508"/>
      <c r="H124" s="508"/>
      <c r="I124" s="508"/>
      <c r="J124" s="508"/>
      <c r="K124" s="508"/>
      <c r="L124" s="508"/>
      <c r="M124" s="508"/>
      <c r="N124" s="508"/>
      <c r="O124" s="508"/>
      <c r="P124" s="607"/>
      <c r="Q124" s="606"/>
      <c r="S124" s="508"/>
      <c r="T124" s="508"/>
      <c r="U124" s="508"/>
      <c r="V124" s="508"/>
      <c r="W124" s="508"/>
      <c r="X124" s="508"/>
      <c r="Y124" s="508"/>
      <c r="Z124" s="508"/>
      <c r="AA124" s="508"/>
      <c r="AB124" s="508"/>
      <c r="AC124" s="508"/>
      <c r="AD124" s="607"/>
      <c r="AE124" s="606"/>
    </row>
    <row r="125" spans="1:31" ht="15">
      <c r="B125" s="441" t="s">
        <v>354</v>
      </c>
      <c r="C125" s="598"/>
      <c r="E125" s="566">
        <v>0</v>
      </c>
      <c r="F125" s="642">
        <f>+E127</f>
        <v>83.333333333333329</v>
      </c>
      <c r="G125" s="642">
        <f t="shared" ref="G125:P125" si="95">+F127</f>
        <v>83.333333333333329</v>
      </c>
      <c r="H125" s="642">
        <f t="shared" si="95"/>
        <v>208.33333333333331</v>
      </c>
      <c r="I125" s="642">
        <f t="shared" si="95"/>
        <v>611.11111111111109</v>
      </c>
      <c r="J125" s="642">
        <f t="shared" si="95"/>
        <v>791.66666666666663</v>
      </c>
      <c r="K125" s="642">
        <f t="shared" si="95"/>
        <v>1111.1111111111111</v>
      </c>
      <c r="L125" s="642">
        <f t="shared" si="95"/>
        <v>1111.1111111111111</v>
      </c>
      <c r="M125" s="642">
        <f t="shared" si="95"/>
        <v>1215.2777777777778</v>
      </c>
      <c r="N125" s="642">
        <f t="shared" si="95"/>
        <v>1576.3888888888889</v>
      </c>
      <c r="O125" s="642">
        <f t="shared" si="95"/>
        <v>1840.2777777777778</v>
      </c>
      <c r="P125" s="642">
        <f t="shared" si="95"/>
        <v>1944.4444444444446</v>
      </c>
      <c r="Q125" s="615">
        <f>SUM(E125:P125)</f>
        <v>10576.388888888889</v>
      </c>
      <c r="S125" s="566">
        <f>+P127</f>
        <v>1986.1111111111113</v>
      </c>
      <c r="T125" s="642">
        <f>+S127</f>
        <v>1986.1111111111113</v>
      </c>
      <c r="U125" s="642">
        <f t="shared" ref="U125" si="96">+T127</f>
        <v>1986.1111111111113</v>
      </c>
      <c r="V125" s="642">
        <f t="shared" ref="V125" si="97">+U127</f>
        <v>2840.2777777777783</v>
      </c>
      <c r="W125" s="642">
        <f t="shared" ref="W125" si="98">+V127</f>
        <v>3340.2777777777783</v>
      </c>
      <c r="X125" s="642">
        <f t="shared" ref="X125" si="99">+W127</f>
        <v>3465.2777777777783</v>
      </c>
      <c r="Y125" s="642">
        <f t="shared" ref="Y125" si="100">+X127</f>
        <v>4006.9444444444453</v>
      </c>
      <c r="Z125" s="642">
        <f t="shared" ref="Z125" si="101">+Y127</f>
        <v>4027.7777777777787</v>
      </c>
      <c r="AA125" s="642">
        <f t="shared" ref="AA125" si="102">+Z127</f>
        <v>4027.7777777777787</v>
      </c>
      <c r="AB125" s="642">
        <f t="shared" ref="AB125" si="103">+AA127</f>
        <v>4027.7777777777787</v>
      </c>
      <c r="AC125" s="642">
        <f t="shared" ref="AC125" si="104">+AB127</f>
        <v>4173.6111111111122</v>
      </c>
      <c r="AD125" s="642">
        <f t="shared" ref="AD125" si="105">+AC127</f>
        <v>4256.9444444444453</v>
      </c>
      <c r="AE125" s="615">
        <f>SUM(S125:AD125)</f>
        <v>40125</v>
      </c>
    </row>
    <row r="126" spans="1:31" ht="15">
      <c r="C126" s="598"/>
      <c r="E126" s="527"/>
      <c r="F126" s="444"/>
      <c r="G126" s="444"/>
      <c r="H126" s="444"/>
      <c r="I126" s="444"/>
      <c r="J126" s="444"/>
      <c r="K126" s="444"/>
      <c r="L126" s="444"/>
      <c r="M126" s="444"/>
      <c r="N126" s="444"/>
      <c r="O126" s="444"/>
      <c r="P126" s="640"/>
      <c r="Q126" s="606"/>
      <c r="S126" s="527"/>
      <c r="T126" s="444"/>
      <c r="U126" s="444"/>
      <c r="V126" s="444"/>
      <c r="W126" s="444"/>
      <c r="X126" s="444"/>
      <c r="Y126" s="444"/>
      <c r="Z126" s="444"/>
      <c r="AA126" s="444"/>
      <c r="AB126" s="444"/>
      <c r="AC126" s="444"/>
      <c r="AD126" s="640"/>
      <c r="AE126" s="606"/>
    </row>
    <row r="127" spans="1:31" ht="14" thickBot="1">
      <c r="B127" s="505" t="s">
        <v>355</v>
      </c>
      <c r="C127" s="582"/>
      <c r="D127" s="565"/>
      <c r="E127" s="633">
        <f>+E123+E125</f>
        <v>83.333333333333329</v>
      </c>
      <c r="F127" s="633">
        <f t="shared" ref="F127:P127" si="106">+F123+F125</f>
        <v>83.333333333333329</v>
      </c>
      <c r="G127" s="633">
        <f t="shared" si="106"/>
        <v>208.33333333333331</v>
      </c>
      <c r="H127" s="633">
        <f t="shared" si="106"/>
        <v>611.11111111111109</v>
      </c>
      <c r="I127" s="633">
        <f t="shared" si="106"/>
        <v>791.66666666666663</v>
      </c>
      <c r="J127" s="633">
        <f t="shared" si="106"/>
        <v>1111.1111111111111</v>
      </c>
      <c r="K127" s="633">
        <f t="shared" si="106"/>
        <v>1111.1111111111111</v>
      </c>
      <c r="L127" s="633">
        <f t="shared" si="106"/>
        <v>1215.2777777777778</v>
      </c>
      <c r="M127" s="633">
        <f t="shared" si="106"/>
        <v>1576.3888888888889</v>
      </c>
      <c r="N127" s="633">
        <f t="shared" si="106"/>
        <v>1840.2777777777778</v>
      </c>
      <c r="O127" s="633">
        <f t="shared" si="106"/>
        <v>1944.4444444444446</v>
      </c>
      <c r="P127" s="633">
        <f t="shared" si="106"/>
        <v>1986.1111111111113</v>
      </c>
      <c r="Q127" s="617">
        <f>+Q123+Q125</f>
        <v>12562.5</v>
      </c>
      <c r="S127" s="633">
        <f>+S123+S125</f>
        <v>1986.1111111111113</v>
      </c>
      <c r="T127" s="633">
        <f t="shared" ref="T127:AD127" si="107">+T123+T125</f>
        <v>1986.1111111111113</v>
      </c>
      <c r="U127" s="633">
        <f t="shared" si="107"/>
        <v>2840.2777777777783</v>
      </c>
      <c r="V127" s="633">
        <f t="shared" si="107"/>
        <v>3340.2777777777783</v>
      </c>
      <c r="W127" s="633">
        <f t="shared" si="107"/>
        <v>3465.2777777777783</v>
      </c>
      <c r="X127" s="633">
        <f t="shared" si="107"/>
        <v>4006.9444444444453</v>
      </c>
      <c r="Y127" s="633">
        <f t="shared" si="107"/>
        <v>4027.7777777777787</v>
      </c>
      <c r="Z127" s="633">
        <f t="shared" si="107"/>
        <v>4027.7777777777787</v>
      </c>
      <c r="AA127" s="633">
        <f t="shared" si="107"/>
        <v>4027.7777777777787</v>
      </c>
      <c r="AB127" s="633">
        <f t="shared" si="107"/>
        <v>4173.6111111111122</v>
      </c>
      <c r="AC127" s="633">
        <f t="shared" si="107"/>
        <v>4256.9444444444453</v>
      </c>
      <c r="AD127" s="633">
        <f t="shared" si="107"/>
        <v>4256.9444444444453</v>
      </c>
      <c r="AE127" s="617">
        <f>+AE123+AE125</f>
        <v>42395.833333333336</v>
      </c>
    </row>
    <row r="128" spans="1:31" ht="14" thickTop="1">
      <c r="C128" s="598"/>
    </row>
    <row r="129" spans="2:36">
      <c r="C129" s="598"/>
      <c r="P129" s="645" t="s">
        <v>356</v>
      </c>
      <c r="Q129" s="565">
        <f>+Q13-Q127</f>
        <v>58937.5</v>
      </c>
      <c r="AD129" s="645" t="s">
        <v>356</v>
      </c>
      <c r="AE129" s="565">
        <f>+AE13-AE127</f>
        <v>34354.166666666664</v>
      </c>
    </row>
    <row r="130" spans="2:36">
      <c r="C130" s="598"/>
      <c r="E130" s="537"/>
      <c r="Q130" s="565"/>
      <c r="S130" s="537"/>
      <c r="AE130" s="565"/>
    </row>
    <row r="131" spans="2:36" ht="15">
      <c r="B131" s="441" t="s">
        <v>357</v>
      </c>
      <c r="C131" s="598"/>
      <c r="E131" s="527">
        <v>0</v>
      </c>
      <c r="F131" s="444">
        <f t="shared" ref="F131:P131" si="108">+E134</f>
        <v>3000</v>
      </c>
      <c r="G131" s="444">
        <f t="shared" si="108"/>
        <v>3000</v>
      </c>
      <c r="H131" s="444">
        <f t="shared" si="108"/>
        <v>7500</v>
      </c>
      <c r="I131" s="444">
        <f t="shared" si="108"/>
        <v>22000</v>
      </c>
      <c r="J131" s="444">
        <f t="shared" si="108"/>
        <v>28500</v>
      </c>
      <c r="K131" s="444">
        <f t="shared" si="108"/>
        <v>40000</v>
      </c>
      <c r="L131" s="444">
        <f t="shared" si="108"/>
        <v>40000</v>
      </c>
      <c r="M131" s="444">
        <f t="shared" si="108"/>
        <v>43750</v>
      </c>
      <c r="N131" s="444">
        <f t="shared" si="108"/>
        <v>56750</v>
      </c>
      <c r="O131" s="444">
        <f t="shared" si="108"/>
        <v>66250</v>
      </c>
      <c r="P131" s="444">
        <f t="shared" si="108"/>
        <v>70000</v>
      </c>
      <c r="Q131" s="565"/>
      <c r="R131" s="644"/>
      <c r="S131" s="527">
        <f>+P134</f>
        <v>71500</v>
      </c>
      <c r="T131" s="444">
        <f t="shared" ref="T131" si="109">+S134</f>
        <v>71500</v>
      </c>
      <c r="U131" s="444">
        <f t="shared" ref="U131" si="110">+T134</f>
        <v>71500</v>
      </c>
      <c r="V131" s="444">
        <f t="shared" ref="V131" si="111">+U134</f>
        <v>97250</v>
      </c>
      <c r="W131" s="444">
        <f t="shared" ref="W131" si="112">+V134</f>
        <v>115250</v>
      </c>
      <c r="X131" s="444">
        <f t="shared" ref="X131" si="113">+W134</f>
        <v>119750</v>
      </c>
      <c r="Y131" s="444">
        <f t="shared" ref="Y131" si="114">+X134</f>
        <v>139250</v>
      </c>
      <c r="Z131" s="444">
        <f t="shared" ref="Z131" si="115">+Y134</f>
        <v>140000</v>
      </c>
      <c r="AA131" s="444">
        <f t="shared" ref="AA131" si="116">+Z134</f>
        <v>140000</v>
      </c>
      <c r="AB131" s="444">
        <f t="shared" ref="AB131" si="117">+AA134</f>
        <v>140000</v>
      </c>
      <c r="AC131" s="444">
        <f t="shared" ref="AC131" si="118">+AB134</f>
        <v>145250</v>
      </c>
      <c r="AD131" s="444">
        <f t="shared" ref="AD131" si="119">+AC134</f>
        <v>148250</v>
      </c>
      <c r="AE131" s="565"/>
    </row>
    <row r="132" spans="2:36" ht="15">
      <c r="B132" s="441" t="s">
        <v>358</v>
      </c>
      <c r="C132" s="598"/>
      <c r="E132" s="444">
        <f t="shared" ref="E132:P132" si="120">+E13</f>
        <v>3000</v>
      </c>
      <c r="F132" s="444">
        <f t="shared" si="120"/>
        <v>0</v>
      </c>
      <c r="G132" s="444">
        <f t="shared" si="120"/>
        <v>4500</v>
      </c>
      <c r="H132" s="444">
        <f t="shared" si="120"/>
        <v>14500</v>
      </c>
      <c r="I132" s="444">
        <f t="shared" si="120"/>
        <v>6500</v>
      </c>
      <c r="J132" s="444">
        <f t="shared" si="120"/>
        <v>11500</v>
      </c>
      <c r="K132" s="444">
        <f t="shared" si="120"/>
        <v>0</v>
      </c>
      <c r="L132" s="444">
        <f t="shared" si="120"/>
        <v>3750</v>
      </c>
      <c r="M132" s="444">
        <f t="shared" si="120"/>
        <v>13000</v>
      </c>
      <c r="N132" s="444">
        <f t="shared" si="120"/>
        <v>9500</v>
      </c>
      <c r="O132" s="444">
        <f t="shared" si="120"/>
        <v>3750</v>
      </c>
      <c r="P132" s="444">
        <f t="shared" si="120"/>
        <v>1500</v>
      </c>
      <c r="Q132" s="565">
        <f>SUM(E132:P132)</f>
        <v>71500</v>
      </c>
      <c r="R132" s="646"/>
      <c r="S132" s="444">
        <f t="shared" ref="S132:AD132" si="121">+S13</f>
        <v>0</v>
      </c>
      <c r="T132" s="444">
        <f t="shared" si="121"/>
        <v>0</v>
      </c>
      <c r="U132" s="444">
        <f t="shared" si="121"/>
        <v>25750</v>
      </c>
      <c r="V132" s="444">
        <f t="shared" si="121"/>
        <v>18000</v>
      </c>
      <c r="W132" s="444">
        <f t="shared" si="121"/>
        <v>4500</v>
      </c>
      <c r="X132" s="444">
        <f t="shared" si="121"/>
        <v>19500</v>
      </c>
      <c r="Y132" s="444">
        <f t="shared" si="121"/>
        <v>750</v>
      </c>
      <c r="Z132" s="444">
        <f t="shared" si="121"/>
        <v>0</v>
      </c>
      <c r="AA132" s="444">
        <f t="shared" si="121"/>
        <v>0</v>
      </c>
      <c r="AB132" s="444">
        <f t="shared" si="121"/>
        <v>5250</v>
      </c>
      <c r="AC132" s="444">
        <f t="shared" si="121"/>
        <v>3000</v>
      </c>
      <c r="AD132" s="444">
        <f t="shared" si="121"/>
        <v>0</v>
      </c>
      <c r="AE132" s="565">
        <f>SUM(S132:AD132)</f>
        <v>76750</v>
      </c>
    </row>
    <row r="133" spans="2:36" ht="15">
      <c r="B133" s="441" t="s">
        <v>359</v>
      </c>
      <c r="C133" s="598"/>
      <c r="E133" s="642">
        <v>0</v>
      </c>
      <c r="F133" s="642">
        <v>0</v>
      </c>
      <c r="G133" s="642">
        <v>0</v>
      </c>
      <c r="H133" s="642">
        <v>0</v>
      </c>
      <c r="I133" s="642">
        <v>0</v>
      </c>
      <c r="J133" s="642">
        <v>0</v>
      </c>
      <c r="K133" s="642">
        <v>0</v>
      </c>
      <c r="L133" s="642">
        <v>0</v>
      </c>
      <c r="M133" s="642">
        <v>0</v>
      </c>
      <c r="N133" s="642">
        <v>0</v>
      </c>
      <c r="O133" s="642">
        <v>0</v>
      </c>
      <c r="P133" s="642">
        <v>0</v>
      </c>
      <c r="Q133" s="565">
        <f>SUM(E133:P133)</f>
        <v>0</v>
      </c>
      <c r="S133" s="642">
        <v>0</v>
      </c>
      <c r="T133" s="642">
        <v>0</v>
      </c>
      <c r="U133" s="642">
        <v>0</v>
      </c>
      <c r="V133" s="642">
        <v>0</v>
      </c>
      <c r="W133" s="642">
        <v>0</v>
      </c>
      <c r="X133" s="642">
        <v>0</v>
      </c>
      <c r="Y133" s="642">
        <v>0</v>
      </c>
      <c r="Z133" s="642">
        <v>0</v>
      </c>
      <c r="AA133" s="642">
        <v>0</v>
      </c>
      <c r="AB133" s="642">
        <v>0</v>
      </c>
      <c r="AC133" s="642">
        <v>0</v>
      </c>
      <c r="AD133" s="642">
        <v>0</v>
      </c>
      <c r="AE133" s="565">
        <f>SUM(S133:AD133)</f>
        <v>0</v>
      </c>
    </row>
    <row r="134" spans="2:36" ht="15">
      <c r="B134" s="441" t="s">
        <v>360</v>
      </c>
      <c r="C134" s="598"/>
      <c r="E134" s="444">
        <f t="shared" ref="E134:P134" si="122">SUM(E131:E133)</f>
        <v>3000</v>
      </c>
      <c r="F134" s="444">
        <f t="shared" si="122"/>
        <v>3000</v>
      </c>
      <c r="G134" s="444">
        <f t="shared" si="122"/>
        <v>7500</v>
      </c>
      <c r="H134" s="444">
        <f t="shared" si="122"/>
        <v>22000</v>
      </c>
      <c r="I134" s="444">
        <f t="shared" si="122"/>
        <v>28500</v>
      </c>
      <c r="J134" s="444">
        <f t="shared" si="122"/>
        <v>40000</v>
      </c>
      <c r="K134" s="444">
        <f t="shared" si="122"/>
        <v>40000</v>
      </c>
      <c r="L134" s="444">
        <f t="shared" si="122"/>
        <v>43750</v>
      </c>
      <c r="M134" s="444">
        <f t="shared" si="122"/>
        <v>56750</v>
      </c>
      <c r="N134" s="444">
        <f t="shared" si="122"/>
        <v>66250</v>
      </c>
      <c r="O134" s="444">
        <f t="shared" si="122"/>
        <v>70000</v>
      </c>
      <c r="P134" s="444">
        <f t="shared" si="122"/>
        <v>71500</v>
      </c>
      <c r="Q134" s="565"/>
      <c r="R134" s="535"/>
      <c r="S134" s="444">
        <f t="shared" ref="S134:AD134" si="123">SUM(S131:S133)</f>
        <v>71500</v>
      </c>
      <c r="T134" s="444">
        <f t="shared" si="123"/>
        <v>71500</v>
      </c>
      <c r="U134" s="444">
        <f t="shared" si="123"/>
        <v>97250</v>
      </c>
      <c r="V134" s="444">
        <f t="shared" si="123"/>
        <v>115250</v>
      </c>
      <c r="W134" s="444">
        <f t="shared" si="123"/>
        <v>119750</v>
      </c>
      <c r="X134" s="444">
        <f t="shared" si="123"/>
        <v>139250</v>
      </c>
      <c r="Y134" s="444">
        <f t="shared" si="123"/>
        <v>140000</v>
      </c>
      <c r="Z134" s="444">
        <f t="shared" si="123"/>
        <v>140000</v>
      </c>
      <c r="AA134" s="444">
        <f t="shared" si="123"/>
        <v>140000</v>
      </c>
      <c r="AB134" s="444">
        <f t="shared" si="123"/>
        <v>145250</v>
      </c>
      <c r="AC134" s="444">
        <f t="shared" si="123"/>
        <v>148250</v>
      </c>
      <c r="AD134" s="444">
        <f t="shared" si="123"/>
        <v>148250</v>
      </c>
      <c r="AE134" s="565"/>
    </row>
    <row r="135" spans="2:36" ht="15">
      <c r="C135" s="598"/>
      <c r="E135" s="444"/>
      <c r="F135" s="444"/>
      <c r="G135" s="444"/>
      <c r="H135" s="444"/>
      <c r="I135" s="444"/>
      <c r="J135" s="444"/>
      <c r="K135" s="444"/>
      <c r="L135" s="444"/>
      <c r="M135" s="444"/>
      <c r="N135" s="444"/>
      <c r="O135" s="444"/>
      <c r="P135" s="444"/>
      <c r="Q135" s="565"/>
      <c r="S135" s="444"/>
      <c r="T135" s="444"/>
      <c r="U135" s="444"/>
      <c r="V135" s="444"/>
      <c r="W135" s="444"/>
      <c r="X135" s="444"/>
      <c r="Y135" s="444"/>
      <c r="Z135" s="444"/>
      <c r="AA135" s="444"/>
      <c r="AB135" s="444"/>
      <c r="AC135" s="444"/>
      <c r="AD135" s="444"/>
      <c r="AE135" s="565"/>
    </row>
    <row r="136" spans="2:36" ht="15">
      <c r="B136" s="441" t="s">
        <v>361</v>
      </c>
      <c r="C136" s="598"/>
      <c r="E136" s="527">
        <v>0</v>
      </c>
      <c r="F136" s="444">
        <f t="shared" ref="F136:P136" si="124">+E139</f>
        <v>-83.333333333333329</v>
      </c>
      <c r="G136" s="444">
        <f t="shared" si="124"/>
        <v>-166.66666666666666</v>
      </c>
      <c r="H136" s="444">
        <f t="shared" si="124"/>
        <v>-375</v>
      </c>
      <c r="I136" s="444">
        <f t="shared" si="124"/>
        <v>-986.11111111111109</v>
      </c>
      <c r="J136" s="444">
        <f t="shared" si="124"/>
        <v>-1777.7777777777778</v>
      </c>
      <c r="K136" s="444">
        <f t="shared" si="124"/>
        <v>-2888.8888888888887</v>
      </c>
      <c r="L136" s="444">
        <f t="shared" si="124"/>
        <v>-4000</v>
      </c>
      <c r="M136" s="444">
        <f t="shared" si="124"/>
        <v>-5215.2777777777774</v>
      </c>
      <c r="N136" s="444">
        <f t="shared" si="124"/>
        <v>-6791.6666666666661</v>
      </c>
      <c r="O136" s="444">
        <f t="shared" si="124"/>
        <v>-8631.9444444444434</v>
      </c>
      <c r="P136" s="444">
        <f t="shared" si="124"/>
        <v>-10576.388888888889</v>
      </c>
      <c r="Q136" s="565"/>
      <c r="S136" s="527">
        <f>+P139</f>
        <v>-12562.5</v>
      </c>
      <c r="T136" s="444">
        <f t="shared" ref="T136" si="125">+S139</f>
        <v>-14548.611111111111</v>
      </c>
      <c r="U136" s="444">
        <f t="shared" ref="U136" si="126">+T139</f>
        <v>-16534.722222222223</v>
      </c>
      <c r="V136" s="444">
        <f t="shared" ref="V136" si="127">+U139</f>
        <v>-19375</v>
      </c>
      <c r="W136" s="444">
        <f t="shared" ref="W136" si="128">+V139</f>
        <v>-22715.277777777777</v>
      </c>
      <c r="X136" s="444">
        <f t="shared" ref="X136" si="129">+W139</f>
        <v>-26180.555555555555</v>
      </c>
      <c r="Y136" s="444">
        <f t="shared" ref="Y136" si="130">+X139</f>
        <v>-30187.5</v>
      </c>
      <c r="Z136" s="444">
        <f t="shared" ref="Z136" si="131">+Y139</f>
        <v>-34215.277777777781</v>
      </c>
      <c r="AA136" s="444">
        <f t="shared" ref="AA136" si="132">+Z139</f>
        <v>-38243.055555555562</v>
      </c>
      <c r="AB136" s="444">
        <f t="shared" ref="AB136" si="133">+AA139</f>
        <v>-42270.833333333343</v>
      </c>
      <c r="AC136" s="444">
        <f t="shared" ref="AC136" si="134">+AB139</f>
        <v>-46444.444444444453</v>
      </c>
      <c r="AD136" s="444">
        <f t="shared" ref="AD136" si="135">+AC139</f>
        <v>-50701.388888888898</v>
      </c>
      <c r="AE136" s="565"/>
    </row>
    <row r="137" spans="2:36" ht="15">
      <c r="B137" s="441" t="s">
        <v>362</v>
      </c>
      <c r="C137" s="598"/>
      <c r="E137" s="444">
        <f>-E127</f>
        <v>-83.333333333333329</v>
      </c>
      <c r="F137" s="444">
        <f t="shared" ref="F137:P137" si="136">-F127</f>
        <v>-83.333333333333329</v>
      </c>
      <c r="G137" s="444">
        <f t="shared" si="136"/>
        <v>-208.33333333333331</v>
      </c>
      <c r="H137" s="444">
        <f t="shared" si="136"/>
        <v>-611.11111111111109</v>
      </c>
      <c r="I137" s="444">
        <f t="shared" si="136"/>
        <v>-791.66666666666663</v>
      </c>
      <c r="J137" s="444">
        <f t="shared" si="136"/>
        <v>-1111.1111111111111</v>
      </c>
      <c r="K137" s="444">
        <f t="shared" si="136"/>
        <v>-1111.1111111111111</v>
      </c>
      <c r="L137" s="444">
        <f t="shared" si="136"/>
        <v>-1215.2777777777778</v>
      </c>
      <c r="M137" s="444">
        <f t="shared" si="136"/>
        <v>-1576.3888888888889</v>
      </c>
      <c r="N137" s="444">
        <f t="shared" si="136"/>
        <v>-1840.2777777777778</v>
      </c>
      <c r="O137" s="444">
        <f t="shared" si="136"/>
        <v>-1944.4444444444446</v>
      </c>
      <c r="P137" s="444">
        <f t="shared" si="136"/>
        <v>-1986.1111111111113</v>
      </c>
      <c r="Q137" s="565">
        <f>SUM(E137:P137)</f>
        <v>-12562.5</v>
      </c>
      <c r="S137" s="444">
        <f>-S127</f>
        <v>-1986.1111111111113</v>
      </c>
      <c r="T137" s="444">
        <f t="shared" ref="T137:AD137" si="137">-T127</f>
        <v>-1986.1111111111113</v>
      </c>
      <c r="U137" s="444">
        <f t="shared" si="137"/>
        <v>-2840.2777777777783</v>
      </c>
      <c r="V137" s="444">
        <f t="shared" si="137"/>
        <v>-3340.2777777777783</v>
      </c>
      <c r="W137" s="444">
        <f t="shared" si="137"/>
        <v>-3465.2777777777783</v>
      </c>
      <c r="X137" s="444">
        <f t="shared" si="137"/>
        <v>-4006.9444444444453</v>
      </c>
      <c r="Y137" s="444">
        <f t="shared" si="137"/>
        <v>-4027.7777777777787</v>
      </c>
      <c r="Z137" s="444">
        <f t="shared" si="137"/>
        <v>-4027.7777777777787</v>
      </c>
      <c r="AA137" s="444">
        <f t="shared" si="137"/>
        <v>-4027.7777777777787</v>
      </c>
      <c r="AB137" s="444">
        <f t="shared" si="137"/>
        <v>-4173.6111111111122</v>
      </c>
      <c r="AC137" s="444">
        <f t="shared" si="137"/>
        <v>-4256.9444444444453</v>
      </c>
      <c r="AD137" s="444">
        <f t="shared" si="137"/>
        <v>-4256.9444444444453</v>
      </c>
      <c r="AE137" s="565">
        <f>SUM(S137:AD137)</f>
        <v>-42395.833333333336</v>
      </c>
    </row>
    <row r="138" spans="2:36" ht="15">
      <c r="B138" s="441" t="s">
        <v>363</v>
      </c>
      <c r="C138" s="598"/>
      <c r="E138" s="642">
        <v>0</v>
      </c>
      <c r="F138" s="642">
        <v>0</v>
      </c>
      <c r="G138" s="642">
        <v>0</v>
      </c>
      <c r="H138" s="642">
        <v>0</v>
      </c>
      <c r="I138" s="642">
        <v>0</v>
      </c>
      <c r="J138" s="642">
        <v>0</v>
      </c>
      <c r="K138" s="642">
        <v>0</v>
      </c>
      <c r="L138" s="642">
        <v>0</v>
      </c>
      <c r="M138" s="642">
        <v>0</v>
      </c>
      <c r="N138" s="642">
        <v>0</v>
      </c>
      <c r="O138" s="642">
        <v>0</v>
      </c>
      <c r="P138" s="642">
        <v>0</v>
      </c>
      <c r="Q138" s="565">
        <f>SUM(E138:P138)</f>
        <v>0</v>
      </c>
      <c r="S138" s="642">
        <v>0</v>
      </c>
      <c r="T138" s="642">
        <v>0</v>
      </c>
      <c r="U138" s="642">
        <v>0</v>
      </c>
      <c r="V138" s="642">
        <v>0</v>
      </c>
      <c r="W138" s="642">
        <v>0</v>
      </c>
      <c r="X138" s="642">
        <v>0</v>
      </c>
      <c r="Y138" s="642">
        <v>0</v>
      </c>
      <c r="Z138" s="642">
        <v>0</v>
      </c>
      <c r="AA138" s="642">
        <v>0</v>
      </c>
      <c r="AB138" s="642">
        <v>0</v>
      </c>
      <c r="AC138" s="642">
        <v>0</v>
      </c>
      <c r="AD138" s="642">
        <v>0</v>
      </c>
      <c r="AE138" s="565">
        <f>SUM(S138:AD138)</f>
        <v>0</v>
      </c>
    </row>
    <row r="139" spans="2:36" ht="15">
      <c r="B139" s="441" t="s">
        <v>364</v>
      </c>
      <c r="C139" s="598"/>
      <c r="E139" s="444">
        <f t="shared" ref="E139:P139" si="138">SUM(E136:E138)</f>
        <v>-83.333333333333329</v>
      </c>
      <c r="F139" s="444">
        <f t="shared" si="138"/>
        <v>-166.66666666666666</v>
      </c>
      <c r="G139" s="444">
        <f t="shared" si="138"/>
        <v>-375</v>
      </c>
      <c r="H139" s="444">
        <f t="shared" si="138"/>
        <v>-986.11111111111109</v>
      </c>
      <c r="I139" s="444">
        <f t="shared" si="138"/>
        <v>-1777.7777777777778</v>
      </c>
      <c r="J139" s="444">
        <f t="shared" si="138"/>
        <v>-2888.8888888888887</v>
      </c>
      <c r="K139" s="444">
        <f t="shared" si="138"/>
        <v>-4000</v>
      </c>
      <c r="L139" s="444">
        <f t="shared" si="138"/>
        <v>-5215.2777777777774</v>
      </c>
      <c r="M139" s="444">
        <f t="shared" si="138"/>
        <v>-6791.6666666666661</v>
      </c>
      <c r="N139" s="444">
        <f t="shared" si="138"/>
        <v>-8631.9444444444434</v>
      </c>
      <c r="O139" s="444">
        <f t="shared" si="138"/>
        <v>-10576.388888888889</v>
      </c>
      <c r="P139" s="444">
        <f t="shared" si="138"/>
        <v>-12562.5</v>
      </c>
      <c r="Q139" s="565"/>
      <c r="R139" s="535"/>
      <c r="S139" s="444">
        <f t="shared" ref="S139:AD139" si="139">SUM(S136:S138)</f>
        <v>-14548.611111111111</v>
      </c>
      <c r="T139" s="444">
        <f t="shared" si="139"/>
        <v>-16534.722222222223</v>
      </c>
      <c r="U139" s="444">
        <f t="shared" si="139"/>
        <v>-19375</v>
      </c>
      <c r="V139" s="444">
        <f t="shared" si="139"/>
        <v>-22715.277777777777</v>
      </c>
      <c r="W139" s="444">
        <f t="shared" si="139"/>
        <v>-26180.555555555555</v>
      </c>
      <c r="X139" s="444">
        <f t="shared" si="139"/>
        <v>-30187.5</v>
      </c>
      <c r="Y139" s="444">
        <f t="shared" si="139"/>
        <v>-34215.277777777781</v>
      </c>
      <c r="Z139" s="444">
        <f t="shared" si="139"/>
        <v>-38243.055555555562</v>
      </c>
      <c r="AA139" s="444">
        <f t="shared" si="139"/>
        <v>-42270.833333333343</v>
      </c>
      <c r="AB139" s="444">
        <f t="shared" si="139"/>
        <v>-46444.444444444453</v>
      </c>
      <c r="AC139" s="444">
        <f t="shared" si="139"/>
        <v>-50701.388888888898</v>
      </c>
      <c r="AD139" s="444">
        <f t="shared" si="139"/>
        <v>-54958.333333333343</v>
      </c>
      <c r="AE139" s="565"/>
    </row>
    <row r="140" spans="2:36" ht="15">
      <c r="C140" s="598"/>
      <c r="E140" s="444"/>
      <c r="F140" s="444"/>
      <c r="G140" s="444"/>
      <c r="H140" s="444"/>
      <c r="I140" s="444"/>
      <c r="J140" s="444"/>
      <c r="K140" s="444"/>
      <c r="L140" s="444"/>
      <c r="M140" s="444"/>
      <c r="N140" s="444"/>
      <c r="O140" s="444"/>
      <c r="P140" s="444"/>
      <c r="Q140" s="565"/>
      <c r="S140" s="444"/>
      <c r="T140" s="444"/>
      <c r="U140" s="444"/>
      <c r="V140" s="444"/>
      <c r="W140" s="444"/>
      <c r="X140" s="444"/>
      <c r="Y140" s="444"/>
      <c r="Z140" s="444"/>
      <c r="AA140" s="444"/>
      <c r="AB140" s="444"/>
      <c r="AC140" s="444"/>
      <c r="AD140" s="444"/>
      <c r="AE140" s="565"/>
    </row>
    <row r="141" spans="2:36" s="505" customFormat="1">
      <c r="B141" s="505" t="s">
        <v>365</v>
      </c>
      <c r="C141" s="592"/>
      <c r="D141" s="565"/>
      <c r="E141" s="565">
        <f>+E134+E139</f>
        <v>2916.6666666666665</v>
      </c>
      <c r="F141" s="565">
        <f t="shared" ref="F141:P141" si="140">+F134+F139</f>
        <v>2833.3333333333335</v>
      </c>
      <c r="G141" s="565">
        <f t="shared" si="140"/>
        <v>7125</v>
      </c>
      <c r="H141" s="565">
        <f t="shared" si="140"/>
        <v>21013.888888888891</v>
      </c>
      <c r="I141" s="565">
        <f t="shared" si="140"/>
        <v>26722.222222222223</v>
      </c>
      <c r="J141" s="565">
        <f t="shared" si="140"/>
        <v>37111.111111111109</v>
      </c>
      <c r="K141" s="565">
        <f t="shared" si="140"/>
        <v>36000</v>
      </c>
      <c r="L141" s="565">
        <f t="shared" si="140"/>
        <v>38534.722222222219</v>
      </c>
      <c r="M141" s="565">
        <f t="shared" si="140"/>
        <v>49958.333333333336</v>
      </c>
      <c r="N141" s="565">
        <f t="shared" si="140"/>
        <v>57618.055555555555</v>
      </c>
      <c r="O141" s="565">
        <f t="shared" si="140"/>
        <v>59423.611111111109</v>
      </c>
      <c r="P141" s="565">
        <f t="shared" si="140"/>
        <v>58937.5</v>
      </c>
      <c r="Q141" s="565"/>
      <c r="S141" s="565">
        <f>+S134+S139</f>
        <v>56951.388888888891</v>
      </c>
      <c r="T141" s="565">
        <f t="shared" ref="T141:AD141" si="141">+T134+T139</f>
        <v>54965.277777777781</v>
      </c>
      <c r="U141" s="565">
        <f t="shared" si="141"/>
        <v>77875</v>
      </c>
      <c r="V141" s="565">
        <f t="shared" si="141"/>
        <v>92534.722222222219</v>
      </c>
      <c r="W141" s="565">
        <f t="shared" si="141"/>
        <v>93569.444444444438</v>
      </c>
      <c r="X141" s="565">
        <f t="shared" si="141"/>
        <v>109062.5</v>
      </c>
      <c r="Y141" s="565">
        <f t="shared" si="141"/>
        <v>105784.72222222222</v>
      </c>
      <c r="Z141" s="565">
        <f t="shared" si="141"/>
        <v>101756.94444444444</v>
      </c>
      <c r="AA141" s="565">
        <f t="shared" si="141"/>
        <v>97729.166666666657</v>
      </c>
      <c r="AB141" s="565">
        <f t="shared" si="141"/>
        <v>98805.555555555547</v>
      </c>
      <c r="AC141" s="565">
        <f t="shared" si="141"/>
        <v>97548.611111111095</v>
      </c>
      <c r="AD141" s="565">
        <f t="shared" si="141"/>
        <v>93291.666666666657</v>
      </c>
      <c r="AE141" s="565"/>
      <c r="AF141" s="441"/>
      <c r="AG141" s="441"/>
      <c r="AH141" s="441"/>
      <c r="AI141" s="441"/>
      <c r="AJ141" s="441"/>
    </row>
    <row r="142" spans="2:36">
      <c r="C142" s="598"/>
      <c r="Q142" s="565"/>
      <c r="AE142" s="565"/>
    </row>
    <row r="143" spans="2:36">
      <c r="C143" s="598"/>
      <c r="P143" s="535"/>
      <c r="Q143" s="508"/>
      <c r="AD143" s="535">
        <f>+P141+AE132+AE137</f>
        <v>93291.666666666657</v>
      </c>
      <c r="AE143" s="508" t="s">
        <v>183</v>
      </c>
    </row>
    <row r="144" spans="2:36">
      <c r="C144" s="598"/>
      <c r="Q144" s="565"/>
      <c r="AE144" s="565"/>
    </row>
    <row r="145" spans="3:31">
      <c r="C145" s="598"/>
      <c r="P145" s="421">
        <f>+'Stmts Monthly'!Q77</f>
        <v>58937.5</v>
      </c>
      <c r="Q145" s="734" t="s">
        <v>381</v>
      </c>
      <c r="AD145" s="421">
        <f>+'Stmts Monthly'!AG77</f>
        <v>93291.666666666657</v>
      </c>
      <c r="AE145" s="734" t="s">
        <v>381</v>
      </c>
    </row>
    <row r="146" spans="3:31">
      <c r="C146" s="598"/>
      <c r="Q146" s="565"/>
      <c r="AE146" s="565"/>
    </row>
    <row r="147" spans="3:31">
      <c r="C147" s="598"/>
    </row>
    <row r="148" spans="3:31">
      <c r="C148" s="598"/>
      <c r="AD148" s="535"/>
    </row>
    <row r="149" spans="3:31">
      <c r="C149" s="598"/>
    </row>
    <row r="150" spans="3:31">
      <c r="C150" s="598"/>
    </row>
    <row r="151" spans="3:31">
      <c r="C151" s="598"/>
    </row>
    <row r="152" spans="3:31">
      <c r="C152" s="598"/>
    </row>
    <row r="153" spans="3:31">
      <c r="C153" s="598"/>
    </row>
    <row r="154" spans="3:31">
      <c r="C154" s="598"/>
    </row>
    <row r="155" spans="3:31">
      <c r="C155" s="598"/>
      <c r="D155" s="441"/>
      <c r="Q155" s="441"/>
      <c r="AE155" s="441"/>
    </row>
    <row r="156" spans="3:31">
      <c r="C156" s="598"/>
      <c r="D156" s="441"/>
      <c r="Q156" s="441"/>
      <c r="AE156" s="441"/>
    </row>
    <row r="157" spans="3:31">
      <c r="C157" s="598"/>
      <c r="D157" s="441"/>
      <c r="Q157" s="441"/>
      <c r="AE157" s="441"/>
    </row>
    <row r="158" spans="3:31">
      <c r="C158" s="598"/>
      <c r="D158" s="441"/>
      <c r="Q158" s="441"/>
      <c r="AE158" s="441"/>
    </row>
    <row r="159" spans="3:31">
      <c r="C159" s="598"/>
      <c r="D159" s="441"/>
      <c r="Q159" s="441"/>
      <c r="AE159" s="441"/>
    </row>
    <row r="160" spans="3:31">
      <c r="C160" s="598"/>
      <c r="D160" s="441"/>
      <c r="Q160" s="441"/>
      <c r="AE160" s="441"/>
    </row>
    <row r="161" spans="3:31">
      <c r="C161" s="598"/>
      <c r="D161" s="441"/>
      <c r="Q161" s="441"/>
      <c r="AE161" s="44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21"/>
  <sheetViews>
    <sheetView zoomScale="120" zoomScaleNormal="120" zoomScalePageLayoutView="120" workbookViewId="0"/>
  </sheetViews>
  <sheetFormatPr baseColWidth="10" defaultColWidth="8.83203125" defaultRowHeight="13"/>
  <cols>
    <col min="1" max="1" width="38.6640625" style="53" customWidth="1"/>
    <col min="2" max="2" width="2.83203125" style="53" customWidth="1"/>
    <col min="3" max="3" width="10.5" style="206" customWidth="1"/>
    <col min="4" max="4" width="15.83203125" style="53" customWidth="1"/>
    <col min="5" max="5" width="12" style="53" customWidth="1"/>
    <col min="6" max="6" width="9.6640625" style="53" customWidth="1"/>
    <col min="7" max="16384" width="8.83203125" style="53"/>
  </cols>
  <sheetData>
    <row r="1" spans="1:6">
      <c r="C1" s="58" t="s">
        <v>717</v>
      </c>
    </row>
    <row r="4" spans="1:6">
      <c r="C4" s="1026">
        <v>2020</v>
      </c>
      <c r="D4" s="1027" t="s">
        <v>721</v>
      </c>
      <c r="E4" s="1026">
        <v>2021</v>
      </c>
    </row>
    <row r="6" spans="1:6">
      <c r="A6" s="53" t="s">
        <v>718</v>
      </c>
      <c r="C6" s="324">
        <v>0.2</v>
      </c>
      <c r="D6" s="206" t="s">
        <v>130</v>
      </c>
      <c r="E6" s="330">
        <v>0.25</v>
      </c>
    </row>
    <row r="7" spans="1:6">
      <c r="A7" s="53" t="s">
        <v>182</v>
      </c>
      <c r="C7" s="724">
        <f>((0.03*1)+(0.02*0.5))*0.5</f>
        <v>0.02</v>
      </c>
      <c r="D7" s="206" t="s">
        <v>130</v>
      </c>
      <c r="E7" s="724">
        <f>((0.03*1)+(0.02*0.5))*0.5</f>
        <v>0.02</v>
      </c>
      <c r="F7" s="53" t="s">
        <v>403</v>
      </c>
    </row>
    <row r="8" spans="1:6">
      <c r="A8" s="53" t="s">
        <v>131</v>
      </c>
      <c r="C8" s="330">
        <v>0.09</v>
      </c>
      <c r="D8" s="206" t="s">
        <v>132</v>
      </c>
      <c r="E8" s="330">
        <v>0.09</v>
      </c>
      <c r="F8" s="53" t="s">
        <v>719</v>
      </c>
    </row>
    <row r="9" spans="1:6">
      <c r="A9" s="53" t="s">
        <v>172</v>
      </c>
      <c r="C9" s="324">
        <v>0.08</v>
      </c>
      <c r="D9" s="206" t="s">
        <v>720</v>
      </c>
      <c r="E9" s="330">
        <v>0.05</v>
      </c>
    </row>
    <row r="10" spans="1:6">
      <c r="A10" s="53" t="s">
        <v>129</v>
      </c>
      <c r="C10" s="324">
        <v>0.03</v>
      </c>
      <c r="E10" s="330">
        <v>0.03</v>
      </c>
    </row>
    <row r="11" spans="1:6">
      <c r="A11" s="53" t="s">
        <v>173</v>
      </c>
      <c r="C11" s="324">
        <v>0.4</v>
      </c>
      <c r="E11" s="324">
        <v>0.4</v>
      </c>
      <c r="F11" s="53" t="s">
        <v>722</v>
      </c>
    </row>
    <row r="12" spans="1:6" ht="15">
      <c r="C12" s="325"/>
    </row>
    <row r="13" spans="1:6">
      <c r="C13" s="869" t="s">
        <v>111</v>
      </c>
    </row>
    <row r="14" spans="1:6">
      <c r="A14" s="53" t="s">
        <v>27</v>
      </c>
      <c r="C14" s="1031">
        <v>750</v>
      </c>
    </row>
    <row r="15" spans="1:6">
      <c r="A15" s="53" t="s">
        <v>28</v>
      </c>
      <c r="C15" s="1031">
        <v>200</v>
      </c>
    </row>
    <row r="16" spans="1:6">
      <c r="A16" s="53" t="s">
        <v>29</v>
      </c>
      <c r="C16" s="1031">
        <v>150</v>
      </c>
    </row>
    <row r="17" spans="1:3">
      <c r="A17" s="53" t="s">
        <v>30</v>
      </c>
      <c r="C17" s="1031">
        <v>100</v>
      </c>
    </row>
    <row r="18" spans="1:3">
      <c r="C18" s="53"/>
    </row>
    <row r="19" spans="1:3">
      <c r="C19" s="53"/>
    </row>
    <row r="20" spans="1:3">
      <c r="C20" s="53"/>
    </row>
    <row r="21" spans="1:3">
      <c r="C21" s="53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22"/>
  <sheetViews>
    <sheetView zoomScale="120" zoomScaleNormal="120" zoomScalePageLayoutView="120" workbookViewId="0">
      <pane xSplit="3" ySplit="8" topLeftCell="D22" activePane="bottomRight" state="frozen"/>
      <selection pane="topRight" activeCell="D1" sqref="D1"/>
      <selection pane="bottomLeft" activeCell="A9" sqref="A9"/>
      <selection pane="bottomRight" activeCell="C5" sqref="C5"/>
    </sheetView>
  </sheetViews>
  <sheetFormatPr baseColWidth="10" defaultColWidth="10.83203125" defaultRowHeight="13" outlineLevelRow="1" outlineLevelCol="1"/>
  <cols>
    <col min="1" max="2" width="2" style="327" customWidth="1"/>
    <col min="3" max="3" width="33.1640625" style="327" customWidth="1"/>
    <col min="4" max="4" width="8" style="327" customWidth="1"/>
    <col min="5" max="5" width="1.5" style="327" customWidth="1"/>
    <col min="6" max="6" width="11.6640625" style="327" customWidth="1" outlineLevel="1"/>
    <col min="7" max="11" width="10.6640625" style="327" customWidth="1" outlineLevel="1"/>
    <col min="12" max="17" width="11" style="327" customWidth="1" outlineLevel="1"/>
    <col min="18" max="18" width="11.33203125" style="327" customWidth="1"/>
    <col min="19" max="19" width="10.33203125" style="327" customWidth="1"/>
    <col min="20" max="20" width="1.83203125" style="327" customWidth="1"/>
    <col min="21" max="21" width="7.33203125" style="327" customWidth="1"/>
    <col min="22" max="23" width="11" style="327" customWidth="1" outlineLevel="1"/>
    <col min="24" max="30" width="11.6640625" style="327" customWidth="1" outlineLevel="1"/>
    <col min="31" max="31" width="11" style="384" customWidth="1" outlineLevel="1"/>
    <col min="32" max="33" width="11" style="327" customWidth="1" outlineLevel="1"/>
    <col min="34" max="34" width="11" style="327" customWidth="1"/>
    <col min="35" max="35" width="10.33203125" style="327" customWidth="1"/>
    <col min="36" max="36" width="3.33203125" style="327" customWidth="1"/>
    <col min="37" max="16384" width="10.83203125" style="327"/>
  </cols>
  <sheetData>
    <row r="1" spans="1:35" ht="15" customHeight="1">
      <c r="C1" s="932" t="s">
        <v>714</v>
      </c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35">
      <c r="C2" s="383" t="s">
        <v>393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35">
      <c r="C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  <c r="Z3" s="455"/>
    </row>
    <row r="4" spans="1:35" ht="8" customHeight="1" thickBot="1">
      <c r="C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</row>
    <row r="5" spans="1:35" ht="14" thickBot="1">
      <c r="C5" s="457" t="s">
        <v>242</v>
      </c>
      <c r="E5" s="455"/>
      <c r="AE5" s="327"/>
    </row>
    <row r="6" spans="1:35" ht="14" thickBot="1">
      <c r="A6" s="451"/>
      <c r="B6" s="451"/>
      <c r="C6" s="451"/>
      <c r="D6" s="452"/>
      <c r="E6" s="455"/>
      <c r="F6" s="452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41"/>
      <c r="U6" s="441"/>
      <c r="V6" s="441"/>
      <c r="W6" s="441"/>
      <c r="X6" s="441"/>
      <c r="Y6" s="441"/>
      <c r="Z6" s="441"/>
      <c r="AA6" s="759"/>
      <c r="AB6" s="759"/>
      <c r="AC6" s="759"/>
      <c r="AD6" s="759"/>
      <c r="AE6" s="759"/>
      <c r="AG6" s="455"/>
      <c r="AH6" s="455"/>
    </row>
    <row r="7" spans="1:35" ht="17" thickTop="1">
      <c r="A7" s="456"/>
      <c r="B7" s="456"/>
      <c r="C7" s="448"/>
      <c r="D7" s="452"/>
      <c r="E7" s="455"/>
      <c r="F7" s="1062">
        <v>2020</v>
      </c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4"/>
      <c r="R7" s="458" t="s">
        <v>6</v>
      </c>
      <c r="S7" s="453"/>
      <c r="T7" s="460"/>
      <c r="U7" s="460"/>
      <c r="V7" s="1062">
        <v>2021</v>
      </c>
      <c r="W7" s="1063"/>
      <c r="X7" s="1063"/>
      <c r="Y7" s="1063"/>
      <c r="Z7" s="1063"/>
      <c r="AA7" s="1063"/>
      <c r="AB7" s="1063"/>
      <c r="AC7" s="1063"/>
      <c r="AD7" s="1063"/>
      <c r="AE7" s="1063"/>
      <c r="AF7" s="1063"/>
      <c r="AG7" s="1064"/>
      <c r="AH7" s="458" t="s">
        <v>6</v>
      </c>
    </row>
    <row r="8" spans="1:35" ht="14">
      <c r="A8" s="459"/>
      <c r="B8" s="460"/>
      <c r="C8" s="460"/>
      <c r="D8" s="452"/>
      <c r="E8" s="455"/>
      <c r="F8" s="1022">
        <v>43831</v>
      </c>
      <c r="G8" s="462">
        <v>43862</v>
      </c>
      <c r="H8" s="462">
        <v>43891</v>
      </c>
      <c r="I8" s="462">
        <v>43922</v>
      </c>
      <c r="J8" s="462">
        <v>43952</v>
      </c>
      <c r="K8" s="462">
        <v>43983</v>
      </c>
      <c r="L8" s="462">
        <v>44013</v>
      </c>
      <c r="M8" s="462">
        <v>44044</v>
      </c>
      <c r="N8" s="462">
        <v>44075</v>
      </c>
      <c r="O8" s="462">
        <v>44105</v>
      </c>
      <c r="P8" s="462">
        <v>44136</v>
      </c>
      <c r="Q8" s="462">
        <v>44166</v>
      </c>
      <c r="R8" s="463">
        <v>2020</v>
      </c>
      <c r="S8" s="453"/>
      <c r="T8" s="441"/>
      <c r="U8" s="441"/>
      <c r="V8" s="461">
        <v>44197</v>
      </c>
      <c r="W8" s="462">
        <v>44228</v>
      </c>
      <c r="X8" s="462">
        <v>44256</v>
      </c>
      <c r="Y8" s="462">
        <v>44287</v>
      </c>
      <c r="Z8" s="462">
        <v>44317</v>
      </c>
      <c r="AA8" s="462">
        <v>44348</v>
      </c>
      <c r="AB8" s="462">
        <v>44378</v>
      </c>
      <c r="AC8" s="462">
        <v>44409</v>
      </c>
      <c r="AD8" s="462">
        <v>44440</v>
      </c>
      <c r="AE8" s="462">
        <v>44470</v>
      </c>
      <c r="AF8" s="462">
        <v>44501</v>
      </c>
      <c r="AG8" s="462">
        <v>44531</v>
      </c>
      <c r="AH8" s="463">
        <v>2021</v>
      </c>
    </row>
    <row r="9" spans="1:35" ht="15" outlineLevel="1">
      <c r="A9" s="465"/>
      <c r="B9" s="466" t="s">
        <v>243</v>
      </c>
      <c r="C9" s="441"/>
      <c r="D9" s="452"/>
      <c r="E9" s="455"/>
      <c r="F9" s="476"/>
      <c r="G9" s="657"/>
      <c r="H9" s="468"/>
      <c r="I9" s="468"/>
      <c r="J9" s="468"/>
      <c r="K9" s="468"/>
      <c r="L9" s="468"/>
      <c r="M9" s="468"/>
      <c r="N9" s="468"/>
      <c r="O9" s="468"/>
      <c r="P9" s="468"/>
      <c r="Q9" s="468"/>
      <c r="R9" s="469"/>
      <c r="S9" s="468"/>
      <c r="T9" s="471"/>
      <c r="U9" s="471"/>
      <c r="V9" s="476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9"/>
      <c r="AI9" s="468"/>
    </row>
    <row r="10" spans="1:35" outlineLevel="1">
      <c r="A10" s="441"/>
      <c r="B10" s="470"/>
      <c r="C10" s="471" t="str">
        <f>+Revenues!B92</f>
        <v>Software - Gen 1</v>
      </c>
      <c r="D10" s="452"/>
      <c r="E10" s="455"/>
      <c r="F10" s="722">
        <f>+Revenues!G189</f>
        <v>0</v>
      </c>
      <c r="G10" s="657">
        <f>+Revenues!H189</f>
        <v>0</v>
      </c>
      <c r="H10" s="657">
        <f>+Revenues!I189</f>
        <v>0</v>
      </c>
      <c r="I10" s="657">
        <f>+Revenues!J189</f>
        <v>3333.3333333333335</v>
      </c>
      <c r="J10" s="657">
        <f>+Revenues!K189</f>
        <v>3333.3333333333335</v>
      </c>
      <c r="K10" s="657">
        <f>+Revenues!L189</f>
        <v>3333.3333333333335</v>
      </c>
      <c r="L10" s="657">
        <f>+Revenues!M189</f>
        <v>3333.3333333333335</v>
      </c>
      <c r="M10" s="657">
        <f>+Revenues!N189</f>
        <v>6666.666666666667</v>
      </c>
      <c r="N10" s="657">
        <f>+Revenues!O189</f>
        <v>6666.666666666667</v>
      </c>
      <c r="O10" s="657">
        <f>+Revenues!P189</f>
        <v>6666.666666666667</v>
      </c>
      <c r="P10" s="657">
        <f>+Revenues!Q189</f>
        <v>10000</v>
      </c>
      <c r="Q10" s="657">
        <f>+Revenues!R189</f>
        <v>10000</v>
      </c>
      <c r="R10" s="653">
        <f t="shared" ref="R10:R14" si="0">SUM(F10:Q10)</f>
        <v>53333.333333333336</v>
      </c>
      <c r="S10" s="793">
        <f>+R10/R$15</f>
        <v>0.37209302325581395</v>
      </c>
      <c r="T10" s="471"/>
      <c r="U10" s="471"/>
      <c r="V10" s="722">
        <f>+Revenues!U189</f>
        <v>13333.333333333334</v>
      </c>
      <c r="W10" s="657">
        <f>+Revenues!V189</f>
        <v>13333.333333333334</v>
      </c>
      <c r="X10" s="657">
        <f>+Revenues!W189</f>
        <v>13333.333333333334</v>
      </c>
      <c r="Y10" s="657">
        <f>+Revenues!X189</f>
        <v>16666.666666666668</v>
      </c>
      <c r="Z10" s="657">
        <f>+Revenues!Y189</f>
        <v>16666.666666666668</v>
      </c>
      <c r="AA10" s="657">
        <f>+Revenues!Z189</f>
        <v>16666.666666666668</v>
      </c>
      <c r="AB10" s="657">
        <f>+Revenues!AA189</f>
        <v>16666.666666666668</v>
      </c>
      <c r="AC10" s="657">
        <f>+Revenues!AB189</f>
        <v>16666.666666666668</v>
      </c>
      <c r="AD10" s="657">
        <f>+Revenues!AC189</f>
        <v>16666.666666666668</v>
      </c>
      <c r="AE10" s="657">
        <f>+Revenues!AD189</f>
        <v>16666.666666666668</v>
      </c>
      <c r="AF10" s="657">
        <f>+Revenues!AE189</f>
        <v>16666.666666666668</v>
      </c>
      <c r="AG10" s="657">
        <f>+Revenues!AF189</f>
        <v>16666.666666666668</v>
      </c>
      <c r="AH10" s="653">
        <f t="shared" ref="AH10:AH14" si="1">SUM(V10:AG10)</f>
        <v>190000</v>
      </c>
      <c r="AI10" s="793">
        <f>+AH10/AH$15</f>
        <v>0.14430379746835442</v>
      </c>
    </row>
    <row r="11" spans="1:35" outlineLevel="1">
      <c r="A11" s="441"/>
      <c r="B11" s="441"/>
      <c r="C11" s="471" t="str">
        <f>+Revenues!B93</f>
        <v>Software - Gen 2</v>
      </c>
      <c r="D11" s="452"/>
      <c r="E11" s="455"/>
      <c r="F11" s="722">
        <f>+Revenues!G190</f>
        <v>0</v>
      </c>
      <c r="G11" s="657">
        <f>+Revenues!H190</f>
        <v>0</v>
      </c>
      <c r="H11" s="657">
        <f>+Revenues!I190</f>
        <v>0</v>
      </c>
      <c r="I11" s="657">
        <f>+Revenues!J190</f>
        <v>0</v>
      </c>
      <c r="J11" s="657">
        <f>+Revenues!K190</f>
        <v>0</v>
      </c>
      <c r="K11" s="657">
        <f>+Revenues!L190</f>
        <v>0</v>
      </c>
      <c r="L11" s="657">
        <f>+Revenues!M190</f>
        <v>0</v>
      </c>
      <c r="M11" s="657">
        <f>+Revenues!N190</f>
        <v>0</v>
      </c>
      <c r="N11" s="657">
        <f>+Revenues!O190</f>
        <v>0</v>
      </c>
      <c r="O11" s="657">
        <f>+Revenues!P190</f>
        <v>0</v>
      </c>
      <c r="P11" s="657">
        <f>+Revenues!Q190</f>
        <v>0</v>
      </c>
      <c r="Q11" s="657">
        <f>+Revenues!R190</f>
        <v>0</v>
      </c>
      <c r="R11" s="653">
        <f t="shared" si="0"/>
        <v>0</v>
      </c>
      <c r="S11" s="793">
        <f t="shared" ref="S11:S14" si="2">+R11/R$15</f>
        <v>0</v>
      </c>
      <c r="T11" s="471"/>
      <c r="U11" s="471"/>
      <c r="V11" s="722">
        <f>+Revenues!U190</f>
        <v>0</v>
      </c>
      <c r="W11" s="657">
        <f>+Revenues!V190</f>
        <v>0</v>
      </c>
      <c r="X11" s="657">
        <f>+Revenues!W190</f>
        <v>0</v>
      </c>
      <c r="Y11" s="657">
        <f>+Revenues!X190</f>
        <v>0</v>
      </c>
      <c r="Z11" s="657">
        <f>+Revenues!Y190</f>
        <v>0</v>
      </c>
      <c r="AA11" s="657">
        <f>+Revenues!Z190</f>
        <v>5000</v>
      </c>
      <c r="AB11" s="657">
        <f>+Revenues!AA190</f>
        <v>10000</v>
      </c>
      <c r="AC11" s="657">
        <f>+Revenues!AB190</f>
        <v>15000</v>
      </c>
      <c r="AD11" s="657">
        <f>+Revenues!AC190</f>
        <v>15000</v>
      </c>
      <c r="AE11" s="657">
        <f>+Revenues!AD190</f>
        <v>15000</v>
      </c>
      <c r="AF11" s="657">
        <f>+Revenues!AE190</f>
        <v>15000</v>
      </c>
      <c r="AG11" s="657">
        <f>+Revenues!AF190</f>
        <v>15000</v>
      </c>
      <c r="AH11" s="653">
        <f t="shared" si="1"/>
        <v>90000</v>
      </c>
      <c r="AI11" s="793">
        <f t="shared" ref="AI11:AI14" si="3">+AH11/AH$15</f>
        <v>6.8354430379746825E-2</v>
      </c>
    </row>
    <row r="12" spans="1:35" outlineLevel="1">
      <c r="A12" s="441"/>
      <c r="B12" s="470"/>
      <c r="C12" s="471" t="str">
        <f>+Revenues!B94</f>
        <v>Software - Gen 3</v>
      </c>
      <c r="D12" s="452"/>
      <c r="E12" s="455"/>
      <c r="F12" s="722">
        <f>+Revenues!G191</f>
        <v>0</v>
      </c>
      <c r="G12" s="657">
        <f>+Revenues!H191</f>
        <v>0</v>
      </c>
      <c r="H12" s="657">
        <f>+Revenues!I191</f>
        <v>0</v>
      </c>
      <c r="I12" s="657">
        <f>+Revenues!J191</f>
        <v>0</v>
      </c>
      <c r="J12" s="657">
        <f>+Revenues!K191</f>
        <v>0</v>
      </c>
      <c r="K12" s="657">
        <f>+Revenues!L191</f>
        <v>0</v>
      </c>
      <c r="L12" s="657">
        <f>+Revenues!M191</f>
        <v>0</v>
      </c>
      <c r="M12" s="657">
        <f>+Revenues!N191</f>
        <v>0</v>
      </c>
      <c r="N12" s="657">
        <f>+Revenues!O191</f>
        <v>0</v>
      </c>
      <c r="O12" s="657">
        <f>+Revenues!P191</f>
        <v>0</v>
      </c>
      <c r="P12" s="657">
        <f>+Revenues!Q191</f>
        <v>0</v>
      </c>
      <c r="Q12" s="657">
        <f>+Revenues!R191</f>
        <v>0</v>
      </c>
      <c r="R12" s="653">
        <f t="shared" si="0"/>
        <v>0</v>
      </c>
      <c r="S12" s="793">
        <f t="shared" si="2"/>
        <v>0</v>
      </c>
      <c r="T12" s="471"/>
      <c r="U12" s="471"/>
      <c r="V12" s="722">
        <f>+Revenues!U191</f>
        <v>0</v>
      </c>
      <c r="W12" s="657">
        <f>+Revenues!V191</f>
        <v>0</v>
      </c>
      <c r="X12" s="657">
        <f>+Revenues!W191</f>
        <v>0</v>
      </c>
      <c r="Y12" s="657">
        <f>+Revenues!X191</f>
        <v>0</v>
      </c>
      <c r="Z12" s="657">
        <f>+Revenues!Y191</f>
        <v>0</v>
      </c>
      <c r="AA12" s="657">
        <f>+Revenues!Z191</f>
        <v>0</v>
      </c>
      <c r="AB12" s="657">
        <f>+Revenues!AA191</f>
        <v>0</v>
      </c>
      <c r="AC12" s="657">
        <f>+Revenues!AB191</f>
        <v>0</v>
      </c>
      <c r="AD12" s="657">
        <f>+Revenues!AC191</f>
        <v>8333.3333333333339</v>
      </c>
      <c r="AE12" s="657">
        <f>+Revenues!AD191</f>
        <v>16666.666666666668</v>
      </c>
      <c r="AF12" s="657">
        <f>+Revenues!AE191</f>
        <v>141666.66666666669</v>
      </c>
      <c r="AG12" s="657">
        <f>+Revenues!AF191</f>
        <v>150000</v>
      </c>
      <c r="AH12" s="653">
        <f t="shared" si="1"/>
        <v>316666.66666666669</v>
      </c>
      <c r="AI12" s="793">
        <f t="shared" si="3"/>
        <v>0.24050632911392406</v>
      </c>
    </row>
    <row r="13" spans="1:35" outlineLevel="1">
      <c r="A13" s="441"/>
      <c r="B13" s="470"/>
      <c r="C13" s="471" t="str">
        <f>+Revenues!B95</f>
        <v>Implementation</v>
      </c>
      <c r="D13" s="452"/>
      <c r="E13" s="455"/>
      <c r="F13" s="722">
        <f>+Revenues!G192</f>
        <v>0</v>
      </c>
      <c r="G13" s="657">
        <f>+Revenues!H192</f>
        <v>0</v>
      </c>
      <c r="H13" s="657">
        <f>+Revenues!I192</f>
        <v>0</v>
      </c>
      <c r="I13" s="657">
        <f>+Revenues!J192</f>
        <v>10000</v>
      </c>
      <c r="J13" s="657">
        <f>+Revenues!K192</f>
        <v>0</v>
      </c>
      <c r="K13" s="657">
        <f>+Revenues!L192</f>
        <v>0</v>
      </c>
      <c r="L13" s="657">
        <f>+Revenues!M192</f>
        <v>0</v>
      </c>
      <c r="M13" s="657">
        <f>+Revenues!N192</f>
        <v>10000</v>
      </c>
      <c r="N13" s="657">
        <f>+Revenues!O192</f>
        <v>0</v>
      </c>
      <c r="O13" s="657">
        <f>+Revenues!P192</f>
        <v>0</v>
      </c>
      <c r="P13" s="657">
        <f>+Revenues!Q192</f>
        <v>10000</v>
      </c>
      <c r="Q13" s="657">
        <f>+Revenues!R192</f>
        <v>0</v>
      </c>
      <c r="R13" s="653">
        <f t="shared" si="0"/>
        <v>30000</v>
      </c>
      <c r="S13" s="793">
        <f t="shared" si="2"/>
        <v>0.20930232558139533</v>
      </c>
      <c r="T13" s="471"/>
      <c r="U13" s="471"/>
      <c r="V13" s="722">
        <f>+Revenues!U192</f>
        <v>10000</v>
      </c>
      <c r="W13" s="657">
        <f>+Revenues!V192</f>
        <v>0</v>
      </c>
      <c r="X13" s="657">
        <f>+Revenues!W192</f>
        <v>0</v>
      </c>
      <c r="Y13" s="657">
        <f>+Revenues!X192</f>
        <v>10000</v>
      </c>
      <c r="Z13" s="657">
        <f>+Revenues!Y192</f>
        <v>0</v>
      </c>
      <c r="AA13" s="657">
        <f>+Revenues!Z192</f>
        <v>10000</v>
      </c>
      <c r="AB13" s="657">
        <f>+Revenues!AA192</f>
        <v>10000</v>
      </c>
      <c r="AC13" s="657">
        <f>+Revenues!AB192</f>
        <v>10000</v>
      </c>
      <c r="AD13" s="657">
        <f>+Revenues!AC192</f>
        <v>10000</v>
      </c>
      <c r="AE13" s="657">
        <f>+Revenues!AD192</f>
        <v>10000</v>
      </c>
      <c r="AF13" s="657">
        <f>+Revenues!AE192</f>
        <v>160000</v>
      </c>
      <c r="AG13" s="657">
        <f>+Revenues!AF192</f>
        <v>10000</v>
      </c>
      <c r="AH13" s="653">
        <f t="shared" si="1"/>
        <v>240000</v>
      </c>
      <c r="AI13" s="793">
        <f t="shared" si="3"/>
        <v>0.18227848101265823</v>
      </c>
    </row>
    <row r="14" spans="1:35" outlineLevel="1">
      <c r="A14" s="441"/>
      <c r="B14" s="470"/>
      <c r="C14" s="471" t="str">
        <f>+Revenues!B96</f>
        <v>Consulting</v>
      </c>
      <c r="D14" s="452"/>
      <c r="E14" s="455"/>
      <c r="F14" s="722">
        <f>+Revenues!G193</f>
        <v>0</v>
      </c>
      <c r="G14" s="657">
        <f>+Revenues!H193</f>
        <v>0</v>
      </c>
      <c r="H14" s="657">
        <f>+Revenues!I193</f>
        <v>0</v>
      </c>
      <c r="I14" s="657">
        <f>+Revenues!J193</f>
        <v>20000</v>
      </c>
      <c r="J14" s="657">
        <f>+Revenues!K193</f>
        <v>0</v>
      </c>
      <c r="K14" s="657">
        <f>+Revenues!L193</f>
        <v>0</v>
      </c>
      <c r="L14" s="657">
        <f>+Revenues!M193</f>
        <v>0</v>
      </c>
      <c r="M14" s="657">
        <f>+Revenues!N193</f>
        <v>20000</v>
      </c>
      <c r="N14" s="657">
        <f>+Revenues!O193</f>
        <v>0</v>
      </c>
      <c r="O14" s="657">
        <f>+Revenues!P193</f>
        <v>0</v>
      </c>
      <c r="P14" s="657">
        <f>+Revenues!Q193</f>
        <v>20000</v>
      </c>
      <c r="Q14" s="657">
        <f>+Revenues!R193</f>
        <v>0</v>
      </c>
      <c r="R14" s="653">
        <f t="shared" si="0"/>
        <v>60000</v>
      </c>
      <c r="S14" s="793">
        <f t="shared" si="2"/>
        <v>0.41860465116279066</v>
      </c>
      <c r="T14" s="471"/>
      <c r="U14" s="471"/>
      <c r="V14" s="722">
        <f>+Revenues!U193</f>
        <v>20000</v>
      </c>
      <c r="W14" s="657">
        <f>+Revenues!V193</f>
        <v>0</v>
      </c>
      <c r="X14" s="657">
        <f>+Revenues!W193</f>
        <v>0</v>
      </c>
      <c r="Y14" s="657">
        <f>+Revenues!X193</f>
        <v>20000</v>
      </c>
      <c r="Z14" s="657">
        <f>+Revenues!Y193</f>
        <v>0</v>
      </c>
      <c r="AA14" s="657">
        <f>+Revenues!Z193</f>
        <v>20000</v>
      </c>
      <c r="AB14" s="657">
        <f>+Revenues!AA193</f>
        <v>20000</v>
      </c>
      <c r="AC14" s="657">
        <f>+Revenues!AB193</f>
        <v>20000</v>
      </c>
      <c r="AD14" s="657">
        <f>+Revenues!AC193</f>
        <v>20000</v>
      </c>
      <c r="AE14" s="657">
        <f>+Revenues!AD193</f>
        <v>20000</v>
      </c>
      <c r="AF14" s="657">
        <f>+Revenues!AE193</f>
        <v>320000</v>
      </c>
      <c r="AG14" s="657">
        <f>+Revenues!AF193</f>
        <v>20000</v>
      </c>
      <c r="AH14" s="653">
        <f t="shared" si="1"/>
        <v>480000</v>
      </c>
      <c r="AI14" s="793">
        <f t="shared" si="3"/>
        <v>0.36455696202531646</v>
      </c>
    </row>
    <row r="15" spans="1:35" ht="14" customHeight="1" thickBot="1">
      <c r="A15" s="445"/>
      <c r="B15" s="473" t="s">
        <v>245</v>
      </c>
      <c r="C15" s="474"/>
      <c r="D15" s="452"/>
      <c r="E15" s="455"/>
      <c r="F15" s="648">
        <f t="shared" ref="F15:S15" si="4">SUM(F10:F14)</f>
        <v>0</v>
      </c>
      <c r="G15" s="475">
        <f t="shared" si="4"/>
        <v>0</v>
      </c>
      <c r="H15" s="475">
        <f t="shared" si="4"/>
        <v>0</v>
      </c>
      <c r="I15" s="475">
        <f t="shared" si="4"/>
        <v>33333.333333333336</v>
      </c>
      <c r="J15" s="475">
        <f t="shared" si="4"/>
        <v>3333.3333333333335</v>
      </c>
      <c r="K15" s="475">
        <f t="shared" si="4"/>
        <v>3333.3333333333335</v>
      </c>
      <c r="L15" s="475">
        <f t="shared" si="4"/>
        <v>3333.3333333333335</v>
      </c>
      <c r="M15" s="475">
        <f t="shared" si="4"/>
        <v>36666.666666666672</v>
      </c>
      <c r="N15" s="475">
        <f t="shared" si="4"/>
        <v>6666.666666666667</v>
      </c>
      <c r="O15" s="475">
        <f t="shared" si="4"/>
        <v>6666.666666666667</v>
      </c>
      <c r="P15" s="475">
        <f t="shared" si="4"/>
        <v>40000</v>
      </c>
      <c r="Q15" s="475">
        <f t="shared" si="4"/>
        <v>10000</v>
      </c>
      <c r="R15" s="654">
        <f t="shared" si="4"/>
        <v>143333.33333333334</v>
      </c>
      <c r="S15" s="794">
        <f t="shared" si="4"/>
        <v>0.99999999999999989</v>
      </c>
      <c r="T15" s="441"/>
      <c r="U15" s="441"/>
      <c r="V15" s="648">
        <f t="shared" ref="V15:AI15" si="5">SUM(V10:V14)</f>
        <v>43333.333333333336</v>
      </c>
      <c r="W15" s="475">
        <f t="shared" si="5"/>
        <v>13333.333333333334</v>
      </c>
      <c r="X15" s="475">
        <f t="shared" si="5"/>
        <v>13333.333333333334</v>
      </c>
      <c r="Y15" s="475">
        <f t="shared" si="5"/>
        <v>46666.666666666672</v>
      </c>
      <c r="Z15" s="475">
        <f t="shared" si="5"/>
        <v>16666.666666666668</v>
      </c>
      <c r="AA15" s="475">
        <f t="shared" si="5"/>
        <v>51666.666666666672</v>
      </c>
      <c r="AB15" s="475">
        <f t="shared" si="5"/>
        <v>56666.666666666672</v>
      </c>
      <c r="AC15" s="475">
        <f t="shared" si="5"/>
        <v>61666.666666666672</v>
      </c>
      <c r="AD15" s="475">
        <f t="shared" si="5"/>
        <v>70000</v>
      </c>
      <c r="AE15" s="475">
        <f t="shared" si="5"/>
        <v>78333.333333333343</v>
      </c>
      <c r="AF15" s="475">
        <f t="shared" si="5"/>
        <v>653333.33333333337</v>
      </c>
      <c r="AG15" s="475">
        <f t="shared" si="5"/>
        <v>211666.66666666666</v>
      </c>
      <c r="AH15" s="654">
        <f t="shared" si="5"/>
        <v>1316666.6666666667</v>
      </c>
      <c r="AI15" s="794">
        <f t="shared" si="5"/>
        <v>1</v>
      </c>
    </row>
    <row r="16" spans="1:35" ht="15">
      <c r="A16" s="441"/>
      <c r="B16" s="441"/>
      <c r="C16" s="441"/>
      <c r="D16" s="1023" t="s">
        <v>418</v>
      </c>
      <c r="E16" s="455"/>
      <c r="F16" s="476"/>
      <c r="G16" s="477"/>
      <c r="H16" s="901">
        <f>SUM(F15:H15)</f>
        <v>0</v>
      </c>
      <c r="I16" s="901"/>
      <c r="J16" s="901"/>
      <c r="K16" s="901">
        <f>SUM(I15:K15)</f>
        <v>40000.000000000007</v>
      </c>
      <c r="L16" s="901"/>
      <c r="M16" s="901"/>
      <c r="N16" s="901">
        <f>SUM(L15:N15)</f>
        <v>46666.666666666672</v>
      </c>
      <c r="O16" s="901"/>
      <c r="P16" s="901"/>
      <c r="Q16" s="901">
        <f>SUM(O15:Q15)</f>
        <v>56666.666666666664</v>
      </c>
      <c r="R16" s="655"/>
      <c r="S16" s="478"/>
      <c r="U16" s="452" t="s">
        <v>418</v>
      </c>
      <c r="V16" s="476"/>
      <c r="X16" s="901">
        <f>SUM(V15:X15)</f>
        <v>70000</v>
      </c>
      <c r="Y16" s="901"/>
      <c r="Z16" s="901"/>
      <c r="AA16" s="901">
        <f>SUM(Y15:AA15)</f>
        <v>115000.00000000001</v>
      </c>
      <c r="AB16" s="901"/>
      <c r="AC16" s="901"/>
      <c r="AD16" s="901">
        <f>SUM(AB15:AD15)</f>
        <v>188333.33333333334</v>
      </c>
      <c r="AE16" s="901"/>
      <c r="AF16" s="901"/>
      <c r="AG16" s="901">
        <f>SUM(AE15:AG15)</f>
        <v>943333.33333333337</v>
      </c>
      <c r="AH16" s="655"/>
      <c r="AI16" s="478"/>
    </row>
    <row r="17" spans="1:35" ht="15" outlineLevel="1">
      <c r="A17" s="441"/>
      <c r="B17" s="466" t="s">
        <v>387</v>
      </c>
      <c r="C17" s="441"/>
      <c r="D17" s="818" t="s">
        <v>419</v>
      </c>
      <c r="E17" s="455"/>
      <c r="F17" s="476"/>
      <c r="G17" s="477"/>
      <c r="H17" s="707">
        <f>H16/$R$15</f>
        <v>0</v>
      </c>
      <c r="I17" s="479"/>
      <c r="J17" s="479"/>
      <c r="K17" s="707">
        <f>K16/$R$15</f>
        <v>0.27906976744186052</v>
      </c>
      <c r="L17" s="479"/>
      <c r="M17" s="479"/>
      <c r="N17" s="707">
        <f>N16/$R$15</f>
        <v>0.32558139534883723</v>
      </c>
      <c r="O17" s="479"/>
      <c r="P17" s="479"/>
      <c r="Q17" s="707">
        <f>Q16/$R$15</f>
        <v>0.39534883720930231</v>
      </c>
      <c r="R17" s="656"/>
      <c r="S17" s="480"/>
      <c r="U17" s="818" t="s">
        <v>419</v>
      </c>
      <c r="V17" s="476"/>
      <c r="X17" s="707">
        <f>X16/$AH$15</f>
        <v>5.3164556962025315E-2</v>
      </c>
      <c r="Y17" s="479"/>
      <c r="Z17" s="479"/>
      <c r="AA17" s="707">
        <f>AA16/$AH$15</f>
        <v>8.7341772151898742E-2</v>
      </c>
      <c r="AB17" s="479"/>
      <c r="AC17" s="479"/>
      <c r="AD17" s="707">
        <f>AD16/$AH$15</f>
        <v>0.14303797468354429</v>
      </c>
      <c r="AE17" s="479"/>
      <c r="AF17" s="479"/>
      <c r="AG17" s="707">
        <f>AG16/$AH$15</f>
        <v>0.71645569620253158</v>
      </c>
      <c r="AH17" s="656"/>
      <c r="AI17" s="480"/>
    </row>
    <row r="18" spans="1:35" outlineLevel="1">
      <c r="A18" s="441"/>
      <c r="B18" s="441"/>
      <c r="C18" s="481" t="s">
        <v>711</v>
      </c>
      <c r="D18" s="793">
        <f>+'Deal Profiles'!$D15</f>
        <v>0.35</v>
      </c>
      <c r="E18" s="455"/>
      <c r="F18" s="722">
        <f>+F10*$D18</f>
        <v>0</v>
      </c>
      <c r="G18" s="657">
        <f t="shared" ref="G18:Q18" si="6">+G10*$D18</f>
        <v>0</v>
      </c>
      <c r="H18" s="657">
        <f t="shared" si="6"/>
        <v>0</v>
      </c>
      <c r="I18" s="657">
        <f t="shared" si="6"/>
        <v>1166.6666666666667</v>
      </c>
      <c r="J18" s="657">
        <f t="shared" si="6"/>
        <v>1166.6666666666667</v>
      </c>
      <c r="K18" s="657">
        <f t="shared" si="6"/>
        <v>1166.6666666666667</v>
      </c>
      <c r="L18" s="657">
        <f t="shared" si="6"/>
        <v>1166.6666666666667</v>
      </c>
      <c r="M18" s="657">
        <f t="shared" si="6"/>
        <v>2333.3333333333335</v>
      </c>
      <c r="N18" s="657">
        <f t="shared" si="6"/>
        <v>2333.3333333333335</v>
      </c>
      <c r="O18" s="657">
        <f t="shared" si="6"/>
        <v>2333.3333333333335</v>
      </c>
      <c r="P18" s="657">
        <f t="shared" si="6"/>
        <v>3500</v>
      </c>
      <c r="Q18" s="657">
        <f t="shared" si="6"/>
        <v>3500</v>
      </c>
      <c r="R18" s="660">
        <f t="shared" ref="R18" si="7">SUM(F18:Q18)</f>
        <v>18666.666666666668</v>
      </c>
      <c r="S18" s="793">
        <f>IFERROR(+R18/R10,0)</f>
        <v>0.35000000000000003</v>
      </c>
      <c r="U18" s="793">
        <f>+'Deal Profiles'!$D15</f>
        <v>0.35</v>
      </c>
      <c r="V18" s="722">
        <f>+V10*$U18</f>
        <v>4666.666666666667</v>
      </c>
      <c r="W18" s="657">
        <f t="shared" ref="W18:AG18" si="8">+W10*$U18</f>
        <v>4666.666666666667</v>
      </c>
      <c r="X18" s="657">
        <f t="shared" si="8"/>
        <v>4666.666666666667</v>
      </c>
      <c r="Y18" s="657">
        <f t="shared" si="8"/>
        <v>5833.333333333333</v>
      </c>
      <c r="Z18" s="657">
        <f t="shared" si="8"/>
        <v>5833.333333333333</v>
      </c>
      <c r="AA18" s="657">
        <f t="shared" si="8"/>
        <v>5833.333333333333</v>
      </c>
      <c r="AB18" s="657">
        <f t="shared" si="8"/>
        <v>5833.333333333333</v>
      </c>
      <c r="AC18" s="657">
        <f t="shared" si="8"/>
        <v>5833.333333333333</v>
      </c>
      <c r="AD18" s="657">
        <f t="shared" si="8"/>
        <v>5833.333333333333</v>
      </c>
      <c r="AE18" s="657">
        <f t="shared" si="8"/>
        <v>5833.333333333333</v>
      </c>
      <c r="AF18" s="657">
        <f t="shared" si="8"/>
        <v>5833.333333333333</v>
      </c>
      <c r="AG18" s="657">
        <f t="shared" si="8"/>
        <v>5833.333333333333</v>
      </c>
      <c r="AH18" s="660">
        <f t="shared" ref="AH18:AH20" si="9">SUM(V18:AG18)</f>
        <v>66500</v>
      </c>
      <c r="AI18" s="793">
        <f>IFERROR(+AH18/AH10,0)</f>
        <v>0.35</v>
      </c>
    </row>
    <row r="19" spans="1:35" outlineLevel="1">
      <c r="A19" s="441"/>
      <c r="B19" s="441"/>
      <c r="C19" s="481" t="s">
        <v>712</v>
      </c>
      <c r="D19" s="793">
        <f>+'Deal Profiles'!$D16</f>
        <v>0.3</v>
      </c>
      <c r="E19" s="455"/>
      <c r="F19" s="722">
        <f t="shared" ref="F19:Q20" si="10">+F11*$D19</f>
        <v>0</v>
      </c>
      <c r="G19" s="657">
        <f t="shared" si="10"/>
        <v>0</v>
      </c>
      <c r="H19" s="657">
        <f t="shared" si="10"/>
        <v>0</v>
      </c>
      <c r="I19" s="657">
        <f t="shared" si="10"/>
        <v>0</v>
      </c>
      <c r="J19" s="657">
        <f t="shared" si="10"/>
        <v>0</v>
      </c>
      <c r="K19" s="657">
        <f t="shared" si="10"/>
        <v>0</v>
      </c>
      <c r="L19" s="657">
        <f t="shared" si="10"/>
        <v>0</v>
      </c>
      <c r="M19" s="657">
        <f t="shared" si="10"/>
        <v>0</v>
      </c>
      <c r="N19" s="657">
        <f t="shared" si="10"/>
        <v>0</v>
      </c>
      <c r="O19" s="657">
        <f t="shared" si="10"/>
        <v>0</v>
      </c>
      <c r="P19" s="657">
        <f t="shared" si="10"/>
        <v>0</v>
      </c>
      <c r="Q19" s="657">
        <f t="shared" si="10"/>
        <v>0</v>
      </c>
      <c r="R19" s="660">
        <f t="shared" ref="R19:R20" si="11">SUM(F19:Q19)</f>
        <v>0</v>
      </c>
      <c r="S19" s="793">
        <f t="shared" ref="S19:S22" si="12">IFERROR(+R19/R11,0)</f>
        <v>0</v>
      </c>
      <c r="U19" s="793">
        <f>+'Deal Profiles'!$D16</f>
        <v>0.3</v>
      </c>
      <c r="V19" s="722">
        <f t="shared" ref="V19:AG20" si="13">+V11*$U19</f>
        <v>0</v>
      </c>
      <c r="W19" s="657">
        <f t="shared" si="13"/>
        <v>0</v>
      </c>
      <c r="X19" s="657">
        <f t="shared" si="13"/>
        <v>0</v>
      </c>
      <c r="Y19" s="657">
        <f t="shared" si="13"/>
        <v>0</v>
      </c>
      <c r="Z19" s="657">
        <f t="shared" si="13"/>
        <v>0</v>
      </c>
      <c r="AA19" s="657">
        <f t="shared" si="13"/>
        <v>1500</v>
      </c>
      <c r="AB19" s="657">
        <f t="shared" si="13"/>
        <v>3000</v>
      </c>
      <c r="AC19" s="657">
        <f t="shared" si="13"/>
        <v>4500</v>
      </c>
      <c r="AD19" s="657">
        <f t="shared" si="13"/>
        <v>4500</v>
      </c>
      <c r="AE19" s="657">
        <f t="shared" si="13"/>
        <v>4500</v>
      </c>
      <c r="AF19" s="657">
        <f t="shared" si="13"/>
        <v>4500</v>
      </c>
      <c r="AG19" s="657">
        <f t="shared" si="13"/>
        <v>4500</v>
      </c>
      <c r="AH19" s="660">
        <f t="shared" si="9"/>
        <v>27000</v>
      </c>
      <c r="AI19" s="793">
        <f t="shared" ref="AI19:AI22" si="14">IFERROR(+AH19/AH11,0)</f>
        <v>0.3</v>
      </c>
    </row>
    <row r="20" spans="1:35" outlineLevel="1">
      <c r="A20" s="441"/>
      <c r="B20" s="441"/>
      <c r="C20" s="481" t="s">
        <v>713</v>
      </c>
      <c r="D20" s="793">
        <f>+'Deal Profiles'!$D17</f>
        <v>0.25</v>
      </c>
      <c r="E20" s="455"/>
      <c r="F20" s="722">
        <f t="shared" si="10"/>
        <v>0</v>
      </c>
      <c r="G20" s="657">
        <f t="shared" si="10"/>
        <v>0</v>
      </c>
      <c r="H20" s="657">
        <f t="shared" si="10"/>
        <v>0</v>
      </c>
      <c r="I20" s="657">
        <f t="shared" si="10"/>
        <v>0</v>
      </c>
      <c r="J20" s="657">
        <f t="shared" si="10"/>
        <v>0</v>
      </c>
      <c r="K20" s="657">
        <f t="shared" si="10"/>
        <v>0</v>
      </c>
      <c r="L20" s="657">
        <f t="shared" si="10"/>
        <v>0</v>
      </c>
      <c r="M20" s="657">
        <f t="shared" si="10"/>
        <v>0</v>
      </c>
      <c r="N20" s="657">
        <f t="shared" si="10"/>
        <v>0</v>
      </c>
      <c r="O20" s="657">
        <f t="shared" si="10"/>
        <v>0</v>
      </c>
      <c r="P20" s="657">
        <f t="shared" si="10"/>
        <v>0</v>
      </c>
      <c r="Q20" s="657">
        <f t="shared" si="10"/>
        <v>0</v>
      </c>
      <c r="R20" s="660">
        <f t="shared" si="11"/>
        <v>0</v>
      </c>
      <c r="S20" s="793">
        <f t="shared" si="12"/>
        <v>0</v>
      </c>
      <c r="U20" s="793">
        <f>+'Deal Profiles'!$D17</f>
        <v>0.25</v>
      </c>
      <c r="V20" s="722">
        <f t="shared" si="13"/>
        <v>0</v>
      </c>
      <c r="W20" s="657">
        <f t="shared" si="13"/>
        <v>0</v>
      </c>
      <c r="X20" s="657">
        <f t="shared" si="13"/>
        <v>0</v>
      </c>
      <c r="Y20" s="657">
        <f t="shared" si="13"/>
        <v>0</v>
      </c>
      <c r="Z20" s="657">
        <f t="shared" si="13"/>
        <v>0</v>
      </c>
      <c r="AA20" s="657">
        <f t="shared" si="13"/>
        <v>0</v>
      </c>
      <c r="AB20" s="657">
        <f t="shared" si="13"/>
        <v>0</v>
      </c>
      <c r="AC20" s="657">
        <f t="shared" si="13"/>
        <v>0</v>
      </c>
      <c r="AD20" s="657">
        <f t="shared" si="13"/>
        <v>2083.3333333333335</v>
      </c>
      <c r="AE20" s="657">
        <f t="shared" si="13"/>
        <v>4166.666666666667</v>
      </c>
      <c r="AF20" s="657">
        <f t="shared" si="13"/>
        <v>35416.666666666672</v>
      </c>
      <c r="AG20" s="657">
        <f t="shared" si="13"/>
        <v>37500</v>
      </c>
      <c r="AH20" s="660">
        <f t="shared" si="9"/>
        <v>79166.666666666672</v>
      </c>
      <c r="AI20" s="793">
        <f t="shared" si="14"/>
        <v>0.25</v>
      </c>
    </row>
    <row r="21" spans="1:35" outlineLevel="1">
      <c r="A21" s="441"/>
      <c r="B21" s="441"/>
      <c r="C21" s="481" t="s">
        <v>616</v>
      </c>
      <c r="D21" s="793"/>
      <c r="E21" s="455"/>
      <c r="F21" s="722">
        <f>+Operations!F87</f>
        <v>0</v>
      </c>
      <c r="G21" s="657">
        <f>+Operations!G87</f>
        <v>0</v>
      </c>
      <c r="H21" s="657">
        <f>+Operations!H87</f>
        <v>0</v>
      </c>
      <c r="I21" s="657">
        <f>+Operations!I87</f>
        <v>0</v>
      </c>
      <c r="J21" s="657">
        <f>+Operations!J87</f>
        <v>0</v>
      </c>
      <c r="K21" s="657">
        <f>+Operations!K87</f>
        <v>0</v>
      </c>
      <c r="L21" s="657">
        <f>+Operations!L87</f>
        <v>0</v>
      </c>
      <c r="M21" s="657">
        <f>+Operations!M87</f>
        <v>6575</v>
      </c>
      <c r="N21" s="657">
        <f>+Operations!N87</f>
        <v>6575</v>
      </c>
      <c r="O21" s="657">
        <f>+Operations!O87</f>
        <v>6575</v>
      </c>
      <c r="P21" s="657">
        <f>+Operations!P87</f>
        <v>6575</v>
      </c>
      <c r="Q21" s="657">
        <f>+Operations!Q87</f>
        <v>6575</v>
      </c>
      <c r="R21" s="660">
        <f>SUM(F21:Q21)</f>
        <v>32875</v>
      </c>
      <c r="S21" s="793">
        <f t="shared" si="12"/>
        <v>1.0958333333333334</v>
      </c>
      <c r="U21" s="793"/>
      <c r="V21" s="722">
        <f>+Operations!T87</f>
        <v>7376.25</v>
      </c>
      <c r="W21" s="657">
        <f>+Operations!U87</f>
        <v>7376.25</v>
      </c>
      <c r="X21" s="657">
        <f>+Operations!V87</f>
        <v>7376.25</v>
      </c>
      <c r="Y21" s="657">
        <f>+Operations!W87</f>
        <v>7376.25</v>
      </c>
      <c r="Z21" s="657">
        <f>+Operations!X87</f>
        <v>15981.875</v>
      </c>
      <c r="AA21" s="657">
        <f>+Operations!Y87</f>
        <v>15981.875</v>
      </c>
      <c r="AB21" s="657">
        <f>+Operations!Z87</f>
        <v>14958.125</v>
      </c>
      <c r="AC21" s="657">
        <f>+Operations!AA87</f>
        <v>14958.125</v>
      </c>
      <c r="AD21" s="657">
        <f>+Operations!AB87</f>
        <v>14958.125</v>
      </c>
      <c r="AE21" s="657">
        <f>+Operations!AC87</f>
        <v>23012.5</v>
      </c>
      <c r="AF21" s="657">
        <f>+Operations!AD87</f>
        <v>23012.5</v>
      </c>
      <c r="AG21" s="657">
        <f>+Operations!AE87</f>
        <v>23012.5</v>
      </c>
      <c r="AH21" s="660">
        <f>SUM(V21:AG21)</f>
        <v>175380.625</v>
      </c>
      <c r="AI21" s="793">
        <f t="shared" si="14"/>
        <v>0.73075260416666665</v>
      </c>
    </row>
    <row r="22" spans="1:35" outlineLevel="1">
      <c r="A22" s="441"/>
      <c r="B22" s="441"/>
      <c r="C22" s="481" t="s">
        <v>617</v>
      </c>
      <c r="D22" s="793">
        <f>+'Deal Profiles'!$D19</f>
        <v>0.65</v>
      </c>
      <c r="E22" s="455"/>
      <c r="F22" s="722">
        <f>+F14*$D22</f>
        <v>0</v>
      </c>
      <c r="G22" s="657">
        <f t="shared" ref="G22:Q22" si="15">+G14*$D22</f>
        <v>0</v>
      </c>
      <c r="H22" s="657">
        <f t="shared" si="15"/>
        <v>0</v>
      </c>
      <c r="I22" s="657">
        <f t="shared" si="15"/>
        <v>13000</v>
      </c>
      <c r="J22" s="657">
        <f t="shared" si="15"/>
        <v>0</v>
      </c>
      <c r="K22" s="657">
        <f t="shared" si="15"/>
        <v>0</v>
      </c>
      <c r="L22" s="657">
        <f t="shared" si="15"/>
        <v>0</v>
      </c>
      <c r="M22" s="657">
        <f t="shared" si="15"/>
        <v>13000</v>
      </c>
      <c r="N22" s="657">
        <f t="shared" si="15"/>
        <v>0</v>
      </c>
      <c r="O22" s="657">
        <f t="shared" si="15"/>
        <v>0</v>
      </c>
      <c r="P22" s="657">
        <f t="shared" si="15"/>
        <v>13000</v>
      </c>
      <c r="Q22" s="657">
        <f t="shared" si="15"/>
        <v>0</v>
      </c>
      <c r="R22" s="660">
        <f>SUM(F22:Q22)</f>
        <v>39000</v>
      </c>
      <c r="S22" s="793">
        <f t="shared" si="12"/>
        <v>0.65</v>
      </c>
      <c r="U22" s="793">
        <f>+'Deal Profiles'!$D19</f>
        <v>0.65</v>
      </c>
      <c r="V22" s="722">
        <f>+V14*$D22</f>
        <v>13000</v>
      </c>
      <c r="W22" s="657">
        <f t="shared" ref="W22:AG22" si="16">+W14*$D22</f>
        <v>0</v>
      </c>
      <c r="X22" s="657">
        <f t="shared" si="16"/>
        <v>0</v>
      </c>
      <c r="Y22" s="657">
        <f t="shared" si="16"/>
        <v>13000</v>
      </c>
      <c r="Z22" s="657">
        <f t="shared" si="16"/>
        <v>0</v>
      </c>
      <c r="AA22" s="657">
        <f t="shared" si="16"/>
        <v>13000</v>
      </c>
      <c r="AB22" s="657">
        <f t="shared" si="16"/>
        <v>13000</v>
      </c>
      <c r="AC22" s="657">
        <f t="shared" si="16"/>
        <v>13000</v>
      </c>
      <c r="AD22" s="657">
        <f t="shared" si="16"/>
        <v>13000</v>
      </c>
      <c r="AE22" s="657">
        <f t="shared" si="16"/>
        <v>13000</v>
      </c>
      <c r="AF22" s="657">
        <f t="shared" si="16"/>
        <v>208000</v>
      </c>
      <c r="AG22" s="657">
        <f t="shared" si="16"/>
        <v>13000</v>
      </c>
      <c r="AH22" s="660">
        <f>SUM(V22:AG22)</f>
        <v>312000</v>
      </c>
      <c r="AI22" s="793">
        <f t="shared" si="14"/>
        <v>0.65</v>
      </c>
    </row>
    <row r="23" spans="1:35" ht="14" customHeight="1" thickBot="1">
      <c r="A23" s="441"/>
      <c r="B23" s="482" t="s">
        <v>247</v>
      </c>
      <c r="C23" s="483"/>
      <c r="D23" s="452"/>
      <c r="E23" s="455"/>
      <c r="F23" s="659">
        <f t="shared" ref="F23:R23" si="17">SUM(F18:F22)</f>
        <v>0</v>
      </c>
      <c r="G23" s="658">
        <f t="shared" si="17"/>
        <v>0</v>
      </c>
      <c r="H23" s="658">
        <f t="shared" si="17"/>
        <v>0</v>
      </c>
      <c r="I23" s="658">
        <f t="shared" si="17"/>
        <v>14166.666666666666</v>
      </c>
      <c r="J23" s="658">
        <f t="shared" si="17"/>
        <v>1166.6666666666667</v>
      </c>
      <c r="K23" s="658">
        <f t="shared" si="17"/>
        <v>1166.6666666666667</v>
      </c>
      <c r="L23" s="658">
        <f t="shared" si="17"/>
        <v>1166.6666666666667</v>
      </c>
      <c r="M23" s="658">
        <f t="shared" si="17"/>
        <v>21908.333333333336</v>
      </c>
      <c r="N23" s="658">
        <f t="shared" si="17"/>
        <v>8908.3333333333339</v>
      </c>
      <c r="O23" s="658">
        <f t="shared" si="17"/>
        <v>8908.3333333333339</v>
      </c>
      <c r="P23" s="658">
        <f t="shared" si="17"/>
        <v>23075</v>
      </c>
      <c r="Q23" s="658">
        <f t="shared" si="17"/>
        <v>10075</v>
      </c>
      <c r="R23" s="661">
        <f t="shared" si="17"/>
        <v>90541.666666666672</v>
      </c>
      <c r="S23" s="650"/>
      <c r="T23" s="454"/>
      <c r="U23" s="454"/>
      <c r="V23" s="659">
        <f t="shared" ref="V23:AH23" si="18">SUM(V18:V22)</f>
        <v>25042.916666666668</v>
      </c>
      <c r="W23" s="658">
        <f t="shared" si="18"/>
        <v>12042.916666666668</v>
      </c>
      <c r="X23" s="658">
        <f t="shared" si="18"/>
        <v>12042.916666666668</v>
      </c>
      <c r="Y23" s="658">
        <f t="shared" si="18"/>
        <v>26209.583333333332</v>
      </c>
      <c r="Z23" s="658">
        <f t="shared" si="18"/>
        <v>21815.208333333332</v>
      </c>
      <c r="AA23" s="658">
        <f t="shared" si="18"/>
        <v>36315.208333333328</v>
      </c>
      <c r="AB23" s="658">
        <f t="shared" si="18"/>
        <v>36791.458333333328</v>
      </c>
      <c r="AC23" s="658">
        <f t="shared" si="18"/>
        <v>38291.458333333328</v>
      </c>
      <c r="AD23" s="658">
        <f t="shared" si="18"/>
        <v>40374.791666666664</v>
      </c>
      <c r="AE23" s="658">
        <f t="shared" si="18"/>
        <v>50512.5</v>
      </c>
      <c r="AF23" s="658">
        <f t="shared" si="18"/>
        <v>276762.5</v>
      </c>
      <c r="AG23" s="658">
        <f t="shared" si="18"/>
        <v>83845.833333333328</v>
      </c>
      <c r="AH23" s="661">
        <f t="shared" si="18"/>
        <v>660047.29166666674</v>
      </c>
      <c r="AI23" s="650"/>
    </row>
    <row r="24" spans="1:35" ht="5" customHeight="1" thickBot="1">
      <c r="A24" s="441"/>
      <c r="B24" s="445"/>
      <c r="C24" s="483"/>
      <c r="D24" s="452"/>
      <c r="E24" s="455"/>
      <c r="F24" s="659"/>
      <c r="G24" s="658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R24" s="661"/>
      <c r="S24" s="650"/>
      <c r="T24" s="454"/>
      <c r="U24" s="454"/>
      <c r="V24" s="659"/>
      <c r="W24" s="658"/>
      <c r="X24" s="658"/>
      <c r="Y24" s="658"/>
      <c r="Z24" s="658"/>
      <c r="AA24" s="658"/>
      <c r="AB24" s="658"/>
      <c r="AC24" s="658"/>
      <c r="AD24" s="658"/>
      <c r="AE24" s="658"/>
      <c r="AF24" s="658"/>
      <c r="AG24" s="658"/>
      <c r="AH24" s="661"/>
      <c r="AI24" s="650"/>
    </row>
    <row r="25" spans="1:35" ht="14" thickBot="1">
      <c r="A25" s="441"/>
      <c r="B25" s="454"/>
      <c r="C25" s="484" t="s">
        <v>244</v>
      </c>
      <c r="D25" s="452"/>
      <c r="E25" s="455"/>
      <c r="F25" s="659">
        <f t="shared" ref="F25:R25" si="19">F15-F23</f>
        <v>0</v>
      </c>
      <c r="G25" s="658">
        <f t="shared" si="19"/>
        <v>0</v>
      </c>
      <c r="H25" s="658">
        <f t="shared" si="19"/>
        <v>0</v>
      </c>
      <c r="I25" s="658">
        <f t="shared" si="19"/>
        <v>19166.666666666672</v>
      </c>
      <c r="J25" s="658">
        <f t="shared" si="19"/>
        <v>2166.666666666667</v>
      </c>
      <c r="K25" s="658">
        <f t="shared" si="19"/>
        <v>2166.666666666667</v>
      </c>
      <c r="L25" s="658">
        <f t="shared" si="19"/>
        <v>2166.666666666667</v>
      </c>
      <c r="M25" s="658">
        <f t="shared" si="19"/>
        <v>14758.333333333336</v>
      </c>
      <c r="N25" s="658">
        <f t="shared" si="19"/>
        <v>-2241.666666666667</v>
      </c>
      <c r="O25" s="658">
        <f t="shared" si="19"/>
        <v>-2241.666666666667</v>
      </c>
      <c r="P25" s="658">
        <f t="shared" si="19"/>
        <v>16925</v>
      </c>
      <c r="Q25" s="658">
        <f t="shared" si="19"/>
        <v>-75</v>
      </c>
      <c r="R25" s="661">
        <f t="shared" si="19"/>
        <v>52791.666666666672</v>
      </c>
      <c r="S25" s="650"/>
      <c r="T25" s="445"/>
      <c r="U25" s="445"/>
      <c r="V25" s="659">
        <f t="shared" ref="V25:AH25" si="20">V15-V23</f>
        <v>18290.416666666668</v>
      </c>
      <c r="W25" s="658">
        <f t="shared" si="20"/>
        <v>1290.4166666666661</v>
      </c>
      <c r="X25" s="658">
        <f t="shared" si="20"/>
        <v>1290.4166666666661</v>
      </c>
      <c r="Y25" s="658">
        <f t="shared" si="20"/>
        <v>20457.083333333339</v>
      </c>
      <c r="Z25" s="658">
        <f t="shared" si="20"/>
        <v>-5148.5416666666642</v>
      </c>
      <c r="AA25" s="658">
        <f t="shared" si="20"/>
        <v>15351.458333333343</v>
      </c>
      <c r="AB25" s="658">
        <f t="shared" si="20"/>
        <v>19875.208333333343</v>
      </c>
      <c r="AC25" s="658">
        <f t="shared" si="20"/>
        <v>23375.208333333343</v>
      </c>
      <c r="AD25" s="658">
        <f t="shared" si="20"/>
        <v>29625.208333333336</v>
      </c>
      <c r="AE25" s="658">
        <f t="shared" si="20"/>
        <v>27820.833333333343</v>
      </c>
      <c r="AF25" s="658">
        <f t="shared" si="20"/>
        <v>376570.83333333337</v>
      </c>
      <c r="AG25" s="658">
        <f t="shared" si="20"/>
        <v>127820.83333333333</v>
      </c>
      <c r="AH25" s="661">
        <f t="shared" si="20"/>
        <v>656619.375</v>
      </c>
      <c r="AI25" s="650"/>
    </row>
    <row r="26" spans="1:35">
      <c r="A26" s="441"/>
      <c r="B26" s="441"/>
      <c r="C26" s="485" t="s">
        <v>248</v>
      </c>
      <c r="D26" s="452"/>
      <c r="E26" s="455"/>
      <c r="F26" s="742">
        <f>IFERROR((F15-F23)/F15,0)</f>
        <v>0</v>
      </c>
      <c r="G26" s="743">
        <f t="shared" ref="G26:Q26" si="21">IFERROR((G15-G23)/G15,0)</f>
        <v>0</v>
      </c>
      <c r="H26" s="743">
        <f t="shared" si="21"/>
        <v>0</v>
      </c>
      <c r="I26" s="743">
        <f t="shared" si="21"/>
        <v>0.57500000000000007</v>
      </c>
      <c r="J26" s="743">
        <f t="shared" si="21"/>
        <v>0.65</v>
      </c>
      <c r="K26" s="743">
        <f t="shared" si="21"/>
        <v>0.65</v>
      </c>
      <c r="L26" s="743">
        <f t="shared" si="21"/>
        <v>0.65</v>
      </c>
      <c r="M26" s="743">
        <f t="shared" si="21"/>
        <v>0.40250000000000002</v>
      </c>
      <c r="N26" s="743">
        <f t="shared" si="21"/>
        <v>-0.33625000000000005</v>
      </c>
      <c r="O26" s="743">
        <f t="shared" si="21"/>
        <v>-0.33625000000000005</v>
      </c>
      <c r="P26" s="743">
        <f t="shared" si="21"/>
        <v>0.42312499999999997</v>
      </c>
      <c r="Q26" s="743">
        <f t="shared" si="21"/>
        <v>-7.4999999999999997E-3</v>
      </c>
      <c r="R26" s="744">
        <f>+R25/R15</f>
        <v>0.36831395348837209</v>
      </c>
      <c r="S26" s="650"/>
      <c r="T26" s="485"/>
      <c r="U26" s="485"/>
      <c r="V26" s="742">
        <f>IFERROR((V15-V23)/V15,0)</f>
        <v>0.42208653846153849</v>
      </c>
      <c r="W26" s="743">
        <f t="shared" ref="W26:AG26" si="22">IFERROR((W15-W23)/W15,0)</f>
        <v>9.6781249999999944E-2</v>
      </c>
      <c r="X26" s="743">
        <f t="shared" si="22"/>
        <v>9.6781249999999944E-2</v>
      </c>
      <c r="Y26" s="743">
        <f t="shared" si="22"/>
        <v>0.43836607142857154</v>
      </c>
      <c r="Z26" s="743">
        <f t="shared" si="22"/>
        <v>-0.30891249999999981</v>
      </c>
      <c r="AA26" s="743">
        <f t="shared" si="22"/>
        <v>0.29712500000000014</v>
      </c>
      <c r="AB26" s="743">
        <f t="shared" si="22"/>
        <v>0.35073897058823544</v>
      </c>
      <c r="AC26" s="743">
        <f t="shared" si="22"/>
        <v>0.37905743243243256</v>
      </c>
      <c r="AD26" s="743">
        <f t="shared" si="22"/>
        <v>0.42321726190476194</v>
      </c>
      <c r="AE26" s="743">
        <f t="shared" si="22"/>
        <v>0.35515957446808516</v>
      </c>
      <c r="AF26" s="743">
        <f t="shared" si="22"/>
        <v>0.57638392857142862</v>
      </c>
      <c r="AG26" s="743">
        <f t="shared" si="22"/>
        <v>0.6038779527559055</v>
      </c>
      <c r="AH26" s="744">
        <f>+AH25/AH15</f>
        <v>0.49869825949367086</v>
      </c>
      <c r="AI26" s="650"/>
    </row>
    <row r="27" spans="1:35" ht="7" customHeight="1">
      <c r="A27" s="486"/>
      <c r="B27" s="486"/>
      <c r="C27" s="486"/>
      <c r="D27" s="452"/>
      <c r="E27" s="455"/>
      <c r="F27" s="489"/>
      <c r="G27" s="490"/>
      <c r="H27" s="490"/>
      <c r="I27" s="490"/>
      <c r="J27" s="490"/>
      <c r="K27" s="490"/>
      <c r="L27" s="490"/>
      <c r="M27" s="490"/>
      <c r="N27" s="490"/>
      <c r="O27" s="490"/>
      <c r="P27" s="490"/>
      <c r="Q27" s="490"/>
      <c r="R27" s="491"/>
      <c r="S27" s="650"/>
      <c r="T27" s="486"/>
      <c r="U27" s="486"/>
      <c r="V27" s="489"/>
      <c r="W27" s="490"/>
      <c r="X27" s="490"/>
      <c r="Y27" s="490"/>
      <c r="Z27" s="490"/>
      <c r="AA27" s="490"/>
      <c r="AB27" s="490"/>
      <c r="AC27" s="490"/>
      <c r="AD27" s="490"/>
      <c r="AE27" s="490"/>
      <c r="AF27" s="490"/>
      <c r="AG27" s="490"/>
      <c r="AH27" s="491"/>
      <c r="AI27" s="650"/>
    </row>
    <row r="28" spans="1:35">
      <c r="A28" s="441"/>
      <c r="B28" s="487" t="s">
        <v>249</v>
      </c>
      <c r="C28" s="488"/>
      <c r="D28" s="452"/>
      <c r="E28" s="455"/>
      <c r="F28" s="489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1"/>
      <c r="S28" s="651"/>
      <c r="T28" s="488"/>
      <c r="U28" s="488"/>
      <c r="V28" s="489"/>
      <c r="W28" s="490"/>
      <c r="X28" s="490"/>
      <c r="Y28" s="490"/>
      <c r="Z28" s="490"/>
      <c r="AA28" s="490"/>
      <c r="AB28" s="490"/>
      <c r="AC28" s="490"/>
      <c r="AD28" s="490"/>
      <c r="AE28" s="490"/>
      <c r="AF28" s="490"/>
      <c r="AG28" s="490"/>
      <c r="AH28" s="491"/>
      <c r="AI28" s="650"/>
    </row>
    <row r="29" spans="1:35">
      <c r="A29" s="441"/>
      <c r="B29" s="470"/>
      <c r="C29" s="53" t="s">
        <v>61</v>
      </c>
      <c r="D29" s="452"/>
      <c r="E29" s="455"/>
      <c r="F29" s="647">
        <f>+'Op Exp Summ'!F100</f>
        <v>7802.083333333333</v>
      </c>
      <c r="G29" s="870">
        <f>+'Op Exp Summ'!G100</f>
        <v>7802.083333333333</v>
      </c>
      <c r="H29" s="870">
        <f>+'Op Exp Summ'!H100</f>
        <v>15604.166666666666</v>
      </c>
      <c r="I29" s="870">
        <f>+'Op Exp Summ'!I100</f>
        <v>15604.166666666666</v>
      </c>
      <c r="J29" s="870">
        <f>+'Op Exp Summ'!J100</f>
        <v>23963.541666666664</v>
      </c>
      <c r="K29" s="870">
        <f>+'Op Exp Summ'!K100</f>
        <v>31208.333333333332</v>
      </c>
      <c r="L29" s="870">
        <f>+'Op Exp Summ'!L100</f>
        <v>32208.333333333332</v>
      </c>
      <c r="M29" s="870">
        <f>+'Op Exp Summ'!M100</f>
        <v>45010.416666666664</v>
      </c>
      <c r="N29" s="870">
        <f>+'Op Exp Summ'!N100</f>
        <v>61614.583333333343</v>
      </c>
      <c r="O29" s="870">
        <f>+'Op Exp Summ'!O100</f>
        <v>67859.375</v>
      </c>
      <c r="P29" s="870">
        <f>+'Op Exp Summ'!P100</f>
        <v>89135.416666666657</v>
      </c>
      <c r="Q29" s="870">
        <f>+'Op Exp Summ'!Q100</f>
        <v>100281.25</v>
      </c>
      <c r="R29" s="662">
        <f t="shared" ref="R29:R39" si="23">SUM(F29:Q29)</f>
        <v>498093.75</v>
      </c>
      <c r="S29" s="652"/>
      <c r="T29" s="53"/>
      <c r="U29" s="53"/>
      <c r="V29" s="647">
        <f>+'Op Exp Summ'!T100</f>
        <v>110079.375</v>
      </c>
      <c r="W29" s="870">
        <f>+'Op Exp Summ'!U100</f>
        <v>110079.375</v>
      </c>
      <c r="X29" s="870">
        <f>+'Op Exp Summ'!V100</f>
        <v>116379.375</v>
      </c>
      <c r="Y29" s="870">
        <f>+'Op Exp Summ'!W100</f>
        <v>136379.375</v>
      </c>
      <c r="Z29" s="870">
        <f>+'Op Exp Summ'!X100</f>
        <v>125985</v>
      </c>
      <c r="AA29" s="870">
        <f>+'Op Exp Summ'!Y100</f>
        <v>147113.75</v>
      </c>
      <c r="AB29" s="870">
        <f>+'Op Exp Summ'!Z100</f>
        <v>156106.5625</v>
      </c>
      <c r="AC29" s="870">
        <f>+'Op Exp Summ'!AA100</f>
        <v>165311.5625</v>
      </c>
      <c r="AD29" s="870">
        <f>+'Op Exp Summ'!AB100</f>
        <v>181667.1875</v>
      </c>
      <c r="AE29" s="870">
        <f>+'Op Exp Summ'!AC100</f>
        <v>191172.1875</v>
      </c>
      <c r="AF29" s="870">
        <f>+'Op Exp Summ'!AD100</f>
        <v>209582.1875</v>
      </c>
      <c r="AG29" s="870">
        <f>+'Op Exp Summ'!AE100</f>
        <v>219362.5</v>
      </c>
      <c r="AH29" s="662">
        <f t="shared" ref="AH29:AH39" si="24">SUM(V29:AG29)</f>
        <v>1869218.4375</v>
      </c>
      <c r="AI29" s="650"/>
    </row>
    <row r="30" spans="1:35" ht="11" customHeight="1">
      <c r="A30" s="441"/>
      <c r="B30" s="470"/>
      <c r="C30" s="53" t="s">
        <v>62</v>
      </c>
      <c r="D30" s="452"/>
      <c r="E30" s="455"/>
      <c r="F30" s="647">
        <f>+'Op Exp Summ'!F101</f>
        <v>6356</v>
      </c>
      <c r="G30" s="871">
        <f>+'Op Exp Summ'!G101</f>
        <v>0</v>
      </c>
      <c r="H30" s="871">
        <f>+'Op Exp Summ'!H101</f>
        <v>0</v>
      </c>
      <c r="I30" s="871">
        <f>+'Op Exp Summ'!I101</f>
        <v>7610.416666666667</v>
      </c>
      <c r="J30" s="871">
        <f>+'Op Exp Summ'!J101</f>
        <v>13966.416666666668</v>
      </c>
      <c r="K30" s="871">
        <f>+'Op Exp Summ'!K101</f>
        <v>7610.416666666667</v>
      </c>
      <c r="L30" s="871">
        <f>+'Op Exp Summ'!L101</f>
        <v>8122.916666666667</v>
      </c>
      <c r="M30" s="871">
        <f>+'Op Exp Summ'!M101</f>
        <v>13974.916666666668</v>
      </c>
      <c r="N30" s="871">
        <f>+'Op Exp Summ'!N101</f>
        <v>8122.916666666667</v>
      </c>
      <c r="O30" s="871">
        <f>+'Op Exp Summ'!O101</f>
        <v>13974.916666666668</v>
      </c>
      <c r="P30" s="871">
        <f>+'Op Exp Summ'!P101</f>
        <v>8122.916666666667</v>
      </c>
      <c r="Q30" s="871">
        <f>+'Op Exp Summ'!Q101</f>
        <v>8122.916666666667</v>
      </c>
      <c r="R30" s="662">
        <f t="shared" si="23"/>
        <v>95984.750000000015</v>
      </c>
      <c r="S30" s="652"/>
      <c r="T30" s="53"/>
      <c r="U30" s="53"/>
      <c r="V30" s="647">
        <f>+'Op Exp Summ'!T101</f>
        <v>16963.4375</v>
      </c>
      <c r="W30" s="870">
        <f>+'Op Exp Summ'!U101</f>
        <v>24055.3125</v>
      </c>
      <c r="X30" s="870">
        <f>+'Op Exp Summ'!V101</f>
        <v>29162.8125</v>
      </c>
      <c r="Y30" s="870">
        <f>+'Op Exp Summ'!W101</f>
        <v>29162.8125</v>
      </c>
      <c r="Z30" s="870">
        <f>+'Op Exp Summ'!X101</f>
        <v>29162.8125</v>
      </c>
      <c r="AA30" s="870">
        <f>+'Op Exp Summ'!Y101</f>
        <v>31432.8125</v>
      </c>
      <c r="AB30" s="870">
        <f>+'Op Exp Summ'!Z101</f>
        <v>29627.1875</v>
      </c>
      <c r="AC30" s="870">
        <f>+'Op Exp Summ'!AA101</f>
        <v>137795.9375</v>
      </c>
      <c r="AD30" s="870">
        <f>+'Op Exp Summ'!AB101</f>
        <v>41133.4375</v>
      </c>
      <c r="AE30" s="870">
        <f>+'Op Exp Summ'!AC101</f>
        <v>52639.6875</v>
      </c>
      <c r="AF30" s="870">
        <f>+'Op Exp Summ'!AD101</f>
        <v>52639.6875</v>
      </c>
      <c r="AG30" s="870">
        <f>+'Op Exp Summ'!AE101</f>
        <v>52639.6875</v>
      </c>
      <c r="AH30" s="662">
        <f t="shared" si="24"/>
        <v>526415.625</v>
      </c>
      <c r="AI30" s="650"/>
    </row>
    <row r="31" spans="1:35">
      <c r="A31" s="441"/>
      <c r="B31" s="470"/>
      <c r="C31" s="53" t="s">
        <v>63</v>
      </c>
      <c r="D31" s="452"/>
      <c r="E31" s="455"/>
      <c r="F31" s="647">
        <f>+'Op Exp Summ'!F102</f>
        <v>1666.6666666666667</v>
      </c>
      <c r="G31" s="871">
        <f>+'Op Exp Summ'!G102</f>
        <v>1666.6666666666667</v>
      </c>
      <c r="H31" s="871">
        <f>+'Op Exp Summ'!H102</f>
        <v>1666.6666666666667</v>
      </c>
      <c r="I31" s="871">
        <f>+'Op Exp Summ'!I102</f>
        <v>1666.6666666666667</v>
      </c>
      <c r="J31" s="871">
        <f>+'Op Exp Summ'!J102</f>
        <v>1666.6666666666667</v>
      </c>
      <c r="K31" s="871">
        <f>+'Op Exp Summ'!K102</f>
        <v>1666.6666666666667</v>
      </c>
      <c r="L31" s="871">
        <f>+'Op Exp Summ'!L102</f>
        <v>1666.6666666666667</v>
      </c>
      <c r="M31" s="871">
        <f>+'Op Exp Summ'!M102</f>
        <v>1666.6666666666667</v>
      </c>
      <c r="N31" s="871">
        <f>+'Op Exp Summ'!N102</f>
        <v>1666.6666666666667</v>
      </c>
      <c r="O31" s="871">
        <f>+'Op Exp Summ'!O102</f>
        <v>1666.6666666666667</v>
      </c>
      <c r="P31" s="871">
        <f>+'Op Exp Summ'!P102</f>
        <v>1666.6666666666667</v>
      </c>
      <c r="Q31" s="871">
        <f>+'Op Exp Summ'!Q102</f>
        <v>1666.6666666666667</v>
      </c>
      <c r="R31" s="662">
        <f t="shared" si="23"/>
        <v>20000</v>
      </c>
      <c r="S31" s="652"/>
      <c r="T31" s="53"/>
      <c r="U31" s="53"/>
      <c r="V31" s="647">
        <f>+'Op Exp Summ'!T102</f>
        <v>2916.6666666666665</v>
      </c>
      <c r="W31" s="870">
        <f>+'Op Exp Summ'!U102</f>
        <v>2916.6666666666665</v>
      </c>
      <c r="X31" s="870">
        <f>+'Op Exp Summ'!V102</f>
        <v>2916.6666666666665</v>
      </c>
      <c r="Y31" s="870">
        <f>+'Op Exp Summ'!W102</f>
        <v>2916.6666666666665</v>
      </c>
      <c r="Z31" s="870">
        <f>+'Op Exp Summ'!X102</f>
        <v>2916.6666666666665</v>
      </c>
      <c r="AA31" s="870">
        <f>+'Op Exp Summ'!Y102</f>
        <v>12136.979166666666</v>
      </c>
      <c r="AB31" s="870">
        <f>+'Op Exp Summ'!Z102</f>
        <v>11546.354166666666</v>
      </c>
      <c r="AC31" s="870">
        <f>+'Op Exp Summ'!AA102</f>
        <v>11546.354166666666</v>
      </c>
      <c r="AD31" s="870">
        <f>+'Op Exp Summ'!AB102</f>
        <v>11546.354166666666</v>
      </c>
      <c r="AE31" s="870">
        <f>+'Op Exp Summ'!AC102</f>
        <v>11546.354166666666</v>
      </c>
      <c r="AF31" s="870">
        <f>+'Op Exp Summ'!AD102</f>
        <v>11546.354166666666</v>
      </c>
      <c r="AG31" s="870">
        <f>+'Op Exp Summ'!AE102</f>
        <v>11546.354166666666</v>
      </c>
      <c r="AH31" s="662">
        <f t="shared" si="24"/>
        <v>95998.4375</v>
      </c>
      <c r="AI31" s="650"/>
    </row>
    <row r="32" spans="1:35">
      <c r="A32" s="441"/>
      <c r="B32" s="470"/>
      <c r="C32" s="53" t="s">
        <v>163</v>
      </c>
      <c r="D32" s="452"/>
      <c r="E32" s="455"/>
      <c r="F32" s="647">
        <f>+'Op Exp Summ'!F103</f>
        <v>0</v>
      </c>
      <c r="G32" s="871">
        <f>+'Op Exp Summ'!G103</f>
        <v>0</v>
      </c>
      <c r="H32" s="871">
        <f>+'Op Exp Summ'!H103</f>
        <v>0</v>
      </c>
      <c r="I32" s="871">
        <f>+'Op Exp Summ'!I103</f>
        <v>6575</v>
      </c>
      <c r="J32" s="871">
        <f>+'Op Exp Summ'!J103</f>
        <v>6575</v>
      </c>
      <c r="K32" s="871">
        <f>+'Op Exp Summ'!K103</f>
        <v>6575</v>
      </c>
      <c r="L32" s="871">
        <f>+'Op Exp Summ'!L103</f>
        <v>6575</v>
      </c>
      <c r="M32" s="871">
        <f>+'Op Exp Summ'!M103</f>
        <v>6575</v>
      </c>
      <c r="N32" s="871">
        <f>+'Op Exp Summ'!N103</f>
        <v>6575</v>
      </c>
      <c r="O32" s="871">
        <f>+'Op Exp Summ'!O103</f>
        <v>6575</v>
      </c>
      <c r="P32" s="871">
        <f>+'Op Exp Summ'!P103</f>
        <v>6575</v>
      </c>
      <c r="Q32" s="871">
        <f>+'Op Exp Summ'!Q103</f>
        <v>6575</v>
      </c>
      <c r="R32" s="662">
        <f t="shared" si="23"/>
        <v>59175</v>
      </c>
      <c r="S32" s="652"/>
      <c r="T32" s="53"/>
      <c r="U32" s="53"/>
      <c r="V32" s="647">
        <f>+'Op Exp Summ'!T103</f>
        <v>7376.25</v>
      </c>
      <c r="W32" s="870">
        <f>+'Op Exp Summ'!U103</f>
        <v>7376.25</v>
      </c>
      <c r="X32" s="870">
        <f>+'Op Exp Summ'!V103</f>
        <v>7376.25</v>
      </c>
      <c r="Y32" s="870">
        <f>+'Op Exp Summ'!W103</f>
        <v>7376.25</v>
      </c>
      <c r="Z32" s="870">
        <f>+'Op Exp Summ'!X103</f>
        <v>7376.25</v>
      </c>
      <c r="AA32" s="870">
        <f>+'Op Exp Summ'!Y103</f>
        <v>7376.25</v>
      </c>
      <c r="AB32" s="870">
        <f>+'Op Exp Summ'!Z103</f>
        <v>6903.75</v>
      </c>
      <c r="AC32" s="870">
        <f>+'Op Exp Summ'!AA103</f>
        <v>6903.75</v>
      </c>
      <c r="AD32" s="870">
        <f>+'Op Exp Summ'!AB103</f>
        <v>15533.4375</v>
      </c>
      <c r="AE32" s="870">
        <f>+'Op Exp Summ'!AC103</f>
        <v>15533.4375</v>
      </c>
      <c r="AF32" s="870">
        <f>+'Op Exp Summ'!AD103</f>
        <v>15533.4375</v>
      </c>
      <c r="AG32" s="870">
        <f>+'Op Exp Summ'!AE103</f>
        <v>15533.4375</v>
      </c>
      <c r="AH32" s="662">
        <f t="shared" si="24"/>
        <v>120198.75</v>
      </c>
      <c r="AI32" s="650"/>
    </row>
    <row r="33" spans="1:35">
      <c r="A33" s="441"/>
      <c r="B33" s="441"/>
      <c r="C33" s="53" t="s">
        <v>176</v>
      </c>
      <c r="D33" s="452"/>
      <c r="E33" s="455"/>
      <c r="F33" s="647">
        <f>+'Op Exp Summ'!F104</f>
        <v>0</v>
      </c>
      <c r="G33" s="871">
        <f>+'Op Exp Summ'!G104</f>
        <v>0</v>
      </c>
      <c r="H33" s="871">
        <f>+'Op Exp Summ'!H104</f>
        <v>0</v>
      </c>
      <c r="I33" s="871">
        <f>+'Op Exp Summ'!I104</f>
        <v>0</v>
      </c>
      <c r="J33" s="871">
        <f>+'Op Exp Summ'!J104</f>
        <v>0</v>
      </c>
      <c r="K33" s="871">
        <f>+'Op Exp Summ'!K104</f>
        <v>0</v>
      </c>
      <c r="L33" s="871">
        <f>+'Op Exp Summ'!L104</f>
        <v>0</v>
      </c>
      <c r="M33" s="871">
        <f>+'Op Exp Summ'!M104</f>
        <v>0</v>
      </c>
      <c r="N33" s="871">
        <f>+'Op Exp Summ'!N104</f>
        <v>0</v>
      </c>
      <c r="O33" s="871">
        <f>+'Op Exp Summ'!O104</f>
        <v>0</v>
      </c>
      <c r="P33" s="871">
        <f>+'Op Exp Summ'!P104</f>
        <v>0</v>
      </c>
      <c r="Q33" s="871">
        <f>+'Op Exp Summ'!Q104</f>
        <v>0</v>
      </c>
      <c r="R33" s="662">
        <f t="shared" si="23"/>
        <v>0</v>
      </c>
      <c r="S33" s="652"/>
      <c r="T33" s="53"/>
      <c r="U33" s="53"/>
      <c r="V33" s="647">
        <f>+'Op Exp Summ'!T104</f>
        <v>0</v>
      </c>
      <c r="W33" s="870">
        <f>+'Op Exp Summ'!U104</f>
        <v>0</v>
      </c>
      <c r="X33" s="870">
        <f>+'Op Exp Summ'!V104</f>
        <v>0</v>
      </c>
      <c r="Y33" s="870">
        <f>+'Op Exp Summ'!W104</f>
        <v>0</v>
      </c>
      <c r="Z33" s="870">
        <f>+'Op Exp Summ'!X104</f>
        <v>0</v>
      </c>
      <c r="AA33" s="870">
        <f>+'Op Exp Summ'!Y104</f>
        <v>12293.75</v>
      </c>
      <c r="AB33" s="870">
        <f>+'Op Exp Summ'!Z104</f>
        <v>11506.25</v>
      </c>
      <c r="AC33" s="870">
        <f>+'Op Exp Summ'!AA104</f>
        <v>11506.25</v>
      </c>
      <c r="AD33" s="870">
        <f>+'Op Exp Summ'!AB104</f>
        <v>11506.25</v>
      </c>
      <c r="AE33" s="870">
        <f>+'Op Exp Summ'!AC104</f>
        <v>11506.25</v>
      </c>
      <c r="AF33" s="870">
        <f>+'Op Exp Summ'!AD104</f>
        <v>11506.25</v>
      </c>
      <c r="AG33" s="870">
        <f>+'Op Exp Summ'!AE104</f>
        <v>11506.25</v>
      </c>
      <c r="AH33" s="662">
        <f t="shared" si="24"/>
        <v>81331.25</v>
      </c>
      <c r="AI33" s="650"/>
    </row>
    <row r="34" spans="1:35">
      <c r="A34" s="441"/>
      <c r="B34" s="441"/>
      <c r="C34" s="53" t="s">
        <v>64</v>
      </c>
      <c r="D34" s="452"/>
      <c r="E34" s="455"/>
      <c r="F34" s="647">
        <f>+'Op Exp Summ'!F105</f>
        <v>18686.666666666668</v>
      </c>
      <c r="G34" s="871">
        <f>+'Op Exp Summ'!G105</f>
        <v>18686.666666666668</v>
      </c>
      <c r="H34" s="871">
        <f>+'Op Exp Summ'!H105</f>
        <v>18686.666666666668</v>
      </c>
      <c r="I34" s="871">
        <f>+'Op Exp Summ'!I105</f>
        <v>18686.666666666668</v>
      </c>
      <c r="J34" s="871">
        <f>+'Op Exp Summ'!J105</f>
        <v>18686.666666666668</v>
      </c>
      <c r="K34" s="871">
        <f>+'Op Exp Summ'!K105</f>
        <v>22686.666666666668</v>
      </c>
      <c r="L34" s="871">
        <f>+'Op Exp Summ'!L105</f>
        <v>18386.666666666668</v>
      </c>
      <c r="M34" s="871">
        <f>+'Op Exp Summ'!M105</f>
        <v>18386.666666666668</v>
      </c>
      <c r="N34" s="871">
        <f>+'Op Exp Summ'!N105</f>
        <v>18386.666666666668</v>
      </c>
      <c r="O34" s="871">
        <f>+'Op Exp Summ'!O105</f>
        <v>18386.666666666668</v>
      </c>
      <c r="P34" s="871">
        <f>+'Op Exp Summ'!P105</f>
        <v>18386.666666666668</v>
      </c>
      <c r="Q34" s="871">
        <f>+'Op Exp Summ'!Q105</f>
        <v>23386.666666666668</v>
      </c>
      <c r="R34" s="662">
        <f t="shared" si="23"/>
        <v>231439.99999999997</v>
      </c>
      <c r="S34" s="652"/>
      <c r="T34" s="53"/>
      <c r="U34" s="53"/>
      <c r="V34" s="647">
        <f>+'Op Exp Summ'!T105</f>
        <v>32678.229166666668</v>
      </c>
      <c r="W34" s="870">
        <f>+'Op Exp Summ'!U105</f>
        <v>32678.229166666668</v>
      </c>
      <c r="X34" s="870">
        <f>+'Op Exp Summ'!V105</f>
        <v>33678.229166666664</v>
      </c>
      <c r="Y34" s="870">
        <f>+'Op Exp Summ'!W105</f>
        <v>32678.229166666668</v>
      </c>
      <c r="Z34" s="870">
        <f>+'Op Exp Summ'!X105</f>
        <v>39325.104166666664</v>
      </c>
      <c r="AA34" s="870">
        <f>+'Op Exp Summ'!Y105</f>
        <v>39825.104166666664</v>
      </c>
      <c r="AB34" s="870">
        <f>+'Op Exp Summ'!Z105</f>
        <v>37801.354166666664</v>
      </c>
      <c r="AC34" s="870">
        <f>+'Op Exp Summ'!AA105</f>
        <v>37801.354166666664</v>
      </c>
      <c r="AD34" s="870">
        <f>+'Op Exp Summ'!AB105</f>
        <v>39801.354166666664</v>
      </c>
      <c r="AE34" s="870">
        <f>+'Op Exp Summ'!AC105</f>
        <v>47006.354166666664</v>
      </c>
      <c r="AF34" s="870">
        <f>+'Op Exp Summ'!AD105</f>
        <v>48006.354166666664</v>
      </c>
      <c r="AG34" s="870">
        <f>+'Op Exp Summ'!AE105</f>
        <v>50006.354166666664</v>
      </c>
      <c r="AH34" s="662">
        <f t="shared" si="24"/>
        <v>471286.25000000006</v>
      </c>
      <c r="AI34" s="650"/>
    </row>
    <row r="35" spans="1:35" hidden="1">
      <c r="A35" s="441"/>
      <c r="B35" s="441"/>
      <c r="C35" s="481"/>
      <c r="D35" s="452"/>
      <c r="E35" s="455"/>
      <c r="F35" s="647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662">
        <f t="shared" si="23"/>
        <v>0</v>
      </c>
      <c r="S35" s="652"/>
      <c r="T35" s="53"/>
      <c r="U35" s="481"/>
      <c r="V35" s="6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447"/>
      <c r="AH35" s="662">
        <f t="shared" si="24"/>
        <v>0</v>
      </c>
      <c r="AI35" s="650"/>
    </row>
    <row r="36" spans="1:35" hidden="1">
      <c r="A36" s="441"/>
      <c r="B36" s="441"/>
      <c r="C36" s="481"/>
      <c r="D36" s="452"/>
      <c r="E36" s="455"/>
      <c r="F36" s="6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662">
        <f t="shared" si="23"/>
        <v>0</v>
      </c>
      <c r="S36" s="652"/>
      <c r="T36" s="53"/>
      <c r="U36" s="481"/>
      <c r="V36" s="647"/>
      <c r="W36" s="447"/>
      <c r="X36" s="447"/>
      <c r="Y36" s="447"/>
      <c r="Z36" s="447"/>
      <c r="AA36" s="447"/>
      <c r="AB36" s="447"/>
      <c r="AC36" s="447"/>
      <c r="AD36" s="447"/>
      <c r="AE36" s="447"/>
      <c r="AF36" s="447"/>
      <c r="AG36" s="447"/>
      <c r="AH36" s="662">
        <f t="shared" si="24"/>
        <v>0</v>
      </c>
      <c r="AI36" s="650"/>
    </row>
    <row r="37" spans="1:35" hidden="1">
      <c r="A37" s="441"/>
      <c r="B37" s="441"/>
      <c r="C37" s="481"/>
      <c r="D37" s="452"/>
      <c r="E37" s="455"/>
      <c r="F37" s="6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662">
        <f t="shared" si="23"/>
        <v>0</v>
      </c>
      <c r="S37" s="652"/>
      <c r="T37" s="53"/>
      <c r="U37" s="481"/>
      <c r="V37" s="6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662">
        <f t="shared" si="24"/>
        <v>0</v>
      </c>
      <c r="AI37" s="650"/>
    </row>
    <row r="38" spans="1:35" hidden="1">
      <c r="A38" s="441"/>
      <c r="B38" s="441"/>
      <c r="C38" s="481"/>
      <c r="D38" s="452"/>
      <c r="E38" s="455"/>
      <c r="F38" s="6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662">
        <f t="shared" si="23"/>
        <v>0</v>
      </c>
      <c r="S38" s="652"/>
      <c r="T38" s="53"/>
      <c r="U38" s="481"/>
      <c r="V38" s="647"/>
      <c r="W38" s="447"/>
      <c r="X38" s="447"/>
      <c r="Y38" s="447"/>
      <c r="Z38" s="447"/>
      <c r="AA38" s="447"/>
      <c r="AB38" s="447"/>
      <c r="AC38" s="447"/>
      <c r="AD38" s="447"/>
      <c r="AE38" s="447"/>
      <c r="AF38" s="447"/>
      <c r="AG38" s="447"/>
      <c r="AH38" s="662">
        <f t="shared" si="24"/>
        <v>0</v>
      </c>
      <c r="AI38" s="650"/>
    </row>
    <row r="39" spans="1:35" hidden="1">
      <c r="A39" s="441"/>
      <c r="B39" s="441"/>
      <c r="C39" s="481"/>
      <c r="D39" s="452"/>
      <c r="E39" s="455"/>
      <c r="F39" s="6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  <c r="R39" s="663">
        <f t="shared" si="23"/>
        <v>0</v>
      </c>
      <c r="S39" s="652"/>
      <c r="T39" s="53"/>
      <c r="U39" s="481"/>
      <c r="V39" s="647"/>
      <c r="W39" s="447"/>
      <c r="X39" s="447"/>
      <c r="Y39" s="447"/>
      <c r="Z39" s="447"/>
      <c r="AA39" s="447"/>
      <c r="AB39" s="447"/>
      <c r="AC39" s="447"/>
      <c r="AD39" s="447"/>
      <c r="AE39" s="447"/>
      <c r="AF39" s="447"/>
      <c r="AG39" s="447"/>
      <c r="AH39" s="663">
        <f t="shared" si="24"/>
        <v>0</v>
      </c>
      <c r="AI39" s="650"/>
    </row>
    <row r="40" spans="1:35" ht="14" thickBot="1">
      <c r="A40" s="445"/>
      <c r="B40" s="473" t="s">
        <v>55</v>
      </c>
      <c r="C40" s="492"/>
      <c r="D40" s="452"/>
      <c r="E40" s="455"/>
      <c r="F40" s="659">
        <f>SUM(F29:F39)</f>
        <v>34511.416666666664</v>
      </c>
      <c r="G40" s="658">
        <f t="shared" ref="G40:R40" si="25">SUM(G29:G39)</f>
        <v>28155.416666666668</v>
      </c>
      <c r="H40" s="658">
        <f t="shared" si="25"/>
        <v>35957.5</v>
      </c>
      <c r="I40" s="658">
        <f t="shared" si="25"/>
        <v>50142.916666666672</v>
      </c>
      <c r="J40" s="658">
        <f t="shared" si="25"/>
        <v>64858.291666666657</v>
      </c>
      <c r="K40" s="658">
        <f t="shared" si="25"/>
        <v>69747.083333333328</v>
      </c>
      <c r="L40" s="658">
        <f t="shared" si="25"/>
        <v>66959.583333333328</v>
      </c>
      <c r="M40" s="658">
        <f t="shared" si="25"/>
        <v>85613.666666666672</v>
      </c>
      <c r="N40" s="658">
        <f t="shared" si="25"/>
        <v>96365.833333333358</v>
      </c>
      <c r="O40" s="658">
        <f t="shared" si="25"/>
        <v>108462.62500000001</v>
      </c>
      <c r="P40" s="658">
        <f t="shared" si="25"/>
        <v>123886.66666666667</v>
      </c>
      <c r="Q40" s="658">
        <f t="shared" si="25"/>
        <v>140032.5</v>
      </c>
      <c r="R40" s="664">
        <f t="shared" si="25"/>
        <v>904693.5</v>
      </c>
      <c r="S40" s="652"/>
      <c r="T40" s="53"/>
      <c r="U40" s="445"/>
      <c r="V40" s="659">
        <f t="shared" ref="V40:AH40" si="26">SUM(V29:V39)</f>
        <v>170013.95833333334</v>
      </c>
      <c r="W40" s="658">
        <f t="shared" si="26"/>
        <v>177105.83333333331</v>
      </c>
      <c r="X40" s="658">
        <f t="shared" si="26"/>
        <v>189513.33333333331</v>
      </c>
      <c r="Y40" s="658">
        <f t="shared" si="26"/>
        <v>208513.33333333331</v>
      </c>
      <c r="Z40" s="658">
        <f t="shared" si="26"/>
        <v>204765.83333333331</v>
      </c>
      <c r="AA40" s="658">
        <f t="shared" si="26"/>
        <v>250178.64583333331</v>
      </c>
      <c r="AB40" s="658">
        <f t="shared" si="26"/>
        <v>253491.45833333331</v>
      </c>
      <c r="AC40" s="658">
        <f t="shared" si="26"/>
        <v>370865.20833333337</v>
      </c>
      <c r="AD40" s="658">
        <f t="shared" si="26"/>
        <v>301188.02083333331</v>
      </c>
      <c r="AE40" s="658">
        <f t="shared" si="26"/>
        <v>329404.27083333331</v>
      </c>
      <c r="AF40" s="658">
        <f t="shared" si="26"/>
        <v>348814.27083333337</v>
      </c>
      <c r="AG40" s="658">
        <f t="shared" si="26"/>
        <v>360594.58333333337</v>
      </c>
      <c r="AH40" s="664">
        <f t="shared" si="26"/>
        <v>3164448.75</v>
      </c>
      <c r="AI40" s="650"/>
    </row>
    <row r="41" spans="1:35" ht="8" customHeight="1">
      <c r="A41" s="445"/>
      <c r="B41" s="451"/>
      <c r="C41" s="493"/>
      <c r="D41" s="452"/>
      <c r="E41" s="455"/>
      <c r="F41" s="494"/>
      <c r="G41" s="495"/>
      <c r="H41" s="495"/>
      <c r="I41" s="495"/>
      <c r="J41" s="495"/>
      <c r="K41" s="495"/>
      <c r="L41" s="495"/>
      <c r="M41" s="495"/>
      <c r="N41" s="495"/>
      <c r="O41" s="495"/>
      <c r="P41" s="495"/>
      <c r="Q41" s="495"/>
      <c r="R41" s="496"/>
      <c r="S41" s="652"/>
      <c r="T41" s="53"/>
      <c r="U41" s="493"/>
      <c r="V41" s="494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6"/>
      <c r="AI41" s="650"/>
    </row>
    <row r="42" spans="1:35" ht="14" outlineLevel="1" thickBot="1">
      <c r="A42" s="445"/>
      <c r="B42" s="497" t="s">
        <v>246</v>
      </c>
      <c r="C42" s="498"/>
      <c r="D42" s="452"/>
      <c r="E42" s="455"/>
      <c r="F42" s="665">
        <f t="shared" ref="F42:R42" si="27">F15-F23-F40</f>
        <v>-34511.416666666664</v>
      </c>
      <c r="G42" s="666">
        <f t="shared" si="27"/>
        <v>-28155.416666666668</v>
      </c>
      <c r="H42" s="666">
        <f t="shared" si="27"/>
        <v>-35957.5</v>
      </c>
      <c r="I42" s="666">
        <f t="shared" si="27"/>
        <v>-30976.25</v>
      </c>
      <c r="J42" s="666">
        <f t="shared" si="27"/>
        <v>-62691.624999999993</v>
      </c>
      <c r="K42" s="666">
        <f t="shared" si="27"/>
        <v>-67580.416666666657</v>
      </c>
      <c r="L42" s="739">
        <f t="shared" si="27"/>
        <v>-64792.916666666664</v>
      </c>
      <c r="M42" s="739">
        <f t="shared" si="27"/>
        <v>-70855.333333333343</v>
      </c>
      <c r="N42" s="739">
        <f t="shared" si="27"/>
        <v>-98607.500000000029</v>
      </c>
      <c r="O42" s="739">
        <f t="shared" si="27"/>
        <v>-110704.29166666669</v>
      </c>
      <c r="P42" s="739">
        <f t="shared" si="27"/>
        <v>-106961.66666666667</v>
      </c>
      <c r="Q42" s="739">
        <f t="shared" si="27"/>
        <v>-140107.5</v>
      </c>
      <c r="R42" s="987">
        <f t="shared" si="27"/>
        <v>-851901.83333333337</v>
      </c>
      <c r="S42" s="652"/>
      <c r="T42" s="53"/>
      <c r="U42" s="688"/>
      <c r="V42" s="665">
        <f t="shared" ref="V42:AH42" si="28">V15-V23-V40</f>
        <v>-151723.54166666669</v>
      </c>
      <c r="W42" s="666">
        <f t="shared" si="28"/>
        <v>-175815.41666666666</v>
      </c>
      <c r="X42" s="666">
        <f t="shared" si="28"/>
        <v>-188222.91666666666</v>
      </c>
      <c r="Y42" s="666">
        <f t="shared" si="28"/>
        <v>-188056.24999999997</v>
      </c>
      <c r="Z42" s="666">
        <f t="shared" si="28"/>
        <v>-209914.37499999997</v>
      </c>
      <c r="AA42" s="666">
        <f t="shared" si="28"/>
        <v>-234827.18749999997</v>
      </c>
      <c r="AB42" s="739">
        <f t="shared" si="28"/>
        <v>-233616.24999999997</v>
      </c>
      <c r="AC42" s="739">
        <f t="shared" si="28"/>
        <v>-347490</v>
      </c>
      <c r="AD42" s="739">
        <f t="shared" si="28"/>
        <v>-271562.8125</v>
      </c>
      <c r="AE42" s="739">
        <f t="shared" si="28"/>
        <v>-301583.4375</v>
      </c>
      <c r="AF42" s="739">
        <f t="shared" si="28"/>
        <v>27756.5625</v>
      </c>
      <c r="AG42" s="739">
        <f t="shared" si="28"/>
        <v>-232773.75000000006</v>
      </c>
      <c r="AH42" s="987">
        <f t="shared" si="28"/>
        <v>-2507829.375</v>
      </c>
      <c r="AI42" s="652"/>
    </row>
    <row r="43" spans="1:35" ht="7" customHeight="1" outlineLevel="1" thickTop="1">
      <c r="A43" s="445"/>
      <c r="B43" s="451"/>
      <c r="C43" s="451"/>
      <c r="D43" s="452"/>
      <c r="E43" s="455"/>
      <c r="F43" s="673"/>
      <c r="G43" s="674"/>
      <c r="H43" s="674"/>
      <c r="I43" s="674"/>
      <c r="J43" s="674"/>
      <c r="K43" s="674"/>
      <c r="L43" s="882"/>
      <c r="M43" s="882"/>
      <c r="N43" s="882"/>
      <c r="O43" s="882"/>
      <c r="P43" s="882"/>
      <c r="Q43" s="882"/>
      <c r="R43" s="690"/>
      <c r="S43" s="652"/>
      <c r="T43" s="53"/>
      <c r="U43" s="688"/>
      <c r="V43" s="673"/>
      <c r="W43" s="674"/>
      <c r="X43" s="674"/>
      <c r="Y43" s="674"/>
      <c r="Z43" s="674"/>
      <c r="AA43" s="674"/>
      <c r="AB43" s="882"/>
      <c r="AC43" s="882"/>
      <c r="AD43" s="882"/>
      <c r="AE43" s="882"/>
      <c r="AF43" s="882"/>
      <c r="AG43" s="882"/>
      <c r="AH43" s="690"/>
      <c r="AI43" s="652"/>
    </row>
    <row r="44" spans="1:35" outlineLevel="1">
      <c r="A44" s="445"/>
      <c r="B44" s="451" t="s">
        <v>250</v>
      </c>
      <c r="C44" s="451"/>
      <c r="D44" s="452"/>
      <c r="E44" s="455"/>
      <c r="F44" s="742">
        <f>IFERROR(+F42/F15,0)</f>
        <v>0</v>
      </c>
      <c r="G44" s="743">
        <f t="shared" ref="G44:Q44" si="29">IFERROR(+G42/G15,0)</f>
        <v>0</v>
      </c>
      <c r="H44" s="743">
        <f t="shared" si="29"/>
        <v>0</v>
      </c>
      <c r="I44" s="743">
        <f t="shared" si="29"/>
        <v>-0.92928749999999993</v>
      </c>
      <c r="J44" s="743">
        <f t="shared" si="29"/>
        <v>-18.807487499999997</v>
      </c>
      <c r="K44" s="743">
        <f t="shared" si="29"/>
        <v>-20.274124999999994</v>
      </c>
      <c r="L44" s="743">
        <f t="shared" si="29"/>
        <v>-19.437874999999998</v>
      </c>
      <c r="M44" s="743">
        <f t="shared" si="29"/>
        <v>-1.9324181818181818</v>
      </c>
      <c r="N44" s="743">
        <f t="shared" si="29"/>
        <v>-14.791125000000005</v>
      </c>
      <c r="O44" s="743">
        <f t="shared" si="29"/>
        <v>-16.605643750000002</v>
      </c>
      <c r="P44" s="743">
        <f t="shared" si="29"/>
        <v>-2.6740416666666667</v>
      </c>
      <c r="Q44" s="743">
        <f t="shared" si="29"/>
        <v>-14.01075</v>
      </c>
      <c r="R44" s="1042">
        <f>+R42/R15</f>
        <v>-5.9435011627906977</v>
      </c>
      <c r="S44" s="652"/>
      <c r="T44" s="53"/>
      <c r="U44" s="688"/>
      <c r="V44" s="742">
        <f>IFERROR(+V42/V15,0)</f>
        <v>-3.5013125</v>
      </c>
      <c r="W44" s="743">
        <f t="shared" ref="W44:AG44" si="30">IFERROR(+W42/W15,0)</f>
        <v>-13.186156249999998</v>
      </c>
      <c r="X44" s="743">
        <f t="shared" si="30"/>
        <v>-14.116718749999999</v>
      </c>
      <c r="Y44" s="743">
        <f t="shared" si="30"/>
        <v>-4.0297767857142848</v>
      </c>
      <c r="Z44" s="743">
        <f t="shared" si="30"/>
        <v>-12.594862499999998</v>
      </c>
      <c r="AA44" s="743">
        <f t="shared" si="30"/>
        <v>-4.5450423387096768</v>
      </c>
      <c r="AB44" s="743">
        <f t="shared" si="30"/>
        <v>-4.1226397058823521</v>
      </c>
      <c r="AC44" s="743">
        <f t="shared" si="30"/>
        <v>-5.6349729729729727</v>
      </c>
      <c r="AD44" s="743">
        <f t="shared" si="30"/>
        <v>-3.87946875</v>
      </c>
      <c r="AE44" s="743">
        <f t="shared" si="30"/>
        <v>-3.8500013297872338</v>
      </c>
      <c r="AF44" s="743">
        <f t="shared" si="30"/>
        <v>4.2484534438775506E-2</v>
      </c>
      <c r="AG44" s="743">
        <f t="shared" si="30"/>
        <v>-1.0997185039370081</v>
      </c>
      <c r="AH44" s="744">
        <f>+AH42/AH15</f>
        <v>-1.9046805379746834</v>
      </c>
      <c r="AI44" s="652"/>
    </row>
    <row r="45" spans="1:35" ht="6" customHeight="1" outlineLevel="1">
      <c r="A45" s="445"/>
      <c r="B45" s="451"/>
      <c r="C45" s="688"/>
      <c r="D45" s="452"/>
      <c r="E45" s="455"/>
      <c r="F45" s="673"/>
      <c r="G45" s="749"/>
      <c r="H45" s="749"/>
      <c r="I45" s="749"/>
      <c r="J45" s="749"/>
      <c r="K45" s="749"/>
      <c r="L45" s="749"/>
      <c r="M45" s="749"/>
      <c r="N45" s="689"/>
      <c r="O45" s="689"/>
      <c r="P45" s="689"/>
      <c r="Q45" s="689"/>
      <c r="R45" s="690"/>
      <c r="S45" s="652"/>
      <c r="T45" s="53"/>
      <c r="U45" s="451"/>
      <c r="V45" s="883"/>
      <c r="W45" s="689"/>
      <c r="X45" s="689"/>
      <c r="Y45" s="689"/>
      <c r="Z45" s="689"/>
      <c r="AA45" s="689"/>
      <c r="AB45" s="689"/>
      <c r="AC45" s="689"/>
      <c r="AD45" s="689"/>
      <c r="AE45" s="689"/>
      <c r="AF45" s="689"/>
      <c r="AG45" s="689"/>
      <c r="AH45" s="690"/>
      <c r="AI45" s="652"/>
    </row>
    <row r="46" spans="1:35" ht="15" outlineLevel="1">
      <c r="A46" s="441"/>
      <c r="B46" s="445" t="s">
        <v>251</v>
      </c>
      <c r="C46" s="445"/>
      <c r="D46" s="452"/>
      <c r="E46" s="455"/>
      <c r="F46" s="669"/>
      <c r="G46" s="524"/>
      <c r="H46" s="670"/>
      <c r="I46" s="670"/>
      <c r="J46" s="670"/>
      <c r="K46" s="670"/>
      <c r="L46" s="670"/>
      <c r="M46" s="670"/>
      <c r="N46" s="670"/>
      <c r="O46" s="865"/>
      <c r="P46" s="865"/>
      <c r="Q46" s="865"/>
      <c r="R46" s="988"/>
      <c r="S46" s="652"/>
      <c r="T46" s="53"/>
      <c r="U46" s="441"/>
      <c r="V46" s="669"/>
      <c r="W46" s="524"/>
      <c r="X46" s="670"/>
      <c r="Y46" s="670"/>
      <c r="Z46" s="670"/>
      <c r="AA46" s="670"/>
      <c r="AB46" s="670"/>
      <c r="AC46" s="670"/>
      <c r="AD46" s="670"/>
      <c r="AE46" s="670"/>
      <c r="AF46" s="670"/>
      <c r="AG46" s="670"/>
      <c r="AH46" s="988"/>
      <c r="AI46" s="652"/>
    </row>
    <row r="47" spans="1:35" outlineLevel="1">
      <c r="A47" s="441"/>
      <c r="B47" s="441"/>
      <c r="C47" s="441" t="s">
        <v>252</v>
      </c>
      <c r="D47" s="452"/>
      <c r="E47" s="455"/>
      <c r="F47" s="691">
        <f>-'Cap Ex'!E127</f>
        <v>-83.333333333333329</v>
      </c>
      <c r="G47" s="692">
        <f>-'Cap Ex'!F127</f>
        <v>-83.333333333333329</v>
      </c>
      <c r="H47" s="692">
        <f>-'Cap Ex'!G127</f>
        <v>-208.33333333333331</v>
      </c>
      <c r="I47" s="692">
        <f>-'Cap Ex'!H127</f>
        <v>-611.11111111111109</v>
      </c>
      <c r="J47" s="692">
        <f>-'Cap Ex'!I127</f>
        <v>-791.66666666666663</v>
      </c>
      <c r="K47" s="692">
        <f>-'Cap Ex'!J127</f>
        <v>-1111.1111111111111</v>
      </c>
      <c r="L47" s="692">
        <f>-'Cap Ex'!K127</f>
        <v>-1111.1111111111111</v>
      </c>
      <c r="M47" s="692">
        <f>-'Cap Ex'!L127</f>
        <v>-1215.2777777777778</v>
      </c>
      <c r="N47" s="692">
        <f>-'Cap Ex'!M127</f>
        <v>-1576.3888888888889</v>
      </c>
      <c r="O47" s="692">
        <f>-'Cap Ex'!N127</f>
        <v>-1840.2777777777778</v>
      </c>
      <c r="P47" s="692">
        <f>-'Cap Ex'!O127</f>
        <v>-1944.4444444444446</v>
      </c>
      <c r="Q47" s="692">
        <f>-'Cap Ex'!P127</f>
        <v>-1986.1111111111113</v>
      </c>
      <c r="R47" s="693">
        <f>SUM(F47:Q47)</f>
        <v>-12562.5</v>
      </c>
      <c r="S47" s="652"/>
      <c r="T47" s="53"/>
      <c r="U47" s="441"/>
      <c r="V47" s="691">
        <f>-'Cap Ex'!S127</f>
        <v>-1986.1111111111113</v>
      </c>
      <c r="W47" s="692">
        <f>-'Cap Ex'!T127</f>
        <v>-1986.1111111111113</v>
      </c>
      <c r="X47" s="692">
        <f>-'Cap Ex'!U127</f>
        <v>-2840.2777777777783</v>
      </c>
      <c r="Y47" s="692">
        <f>-'Cap Ex'!V127</f>
        <v>-3340.2777777777783</v>
      </c>
      <c r="Z47" s="692">
        <f>-'Cap Ex'!W127</f>
        <v>-3465.2777777777783</v>
      </c>
      <c r="AA47" s="692">
        <f>-'Cap Ex'!X127</f>
        <v>-4006.9444444444453</v>
      </c>
      <c r="AB47" s="692">
        <f>-'Cap Ex'!Y127</f>
        <v>-4027.7777777777787</v>
      </c>
      <c r="AC47" s="692">
        <f>-'Cap Ex'!Z127</f>
        <v>-4027.7777777777787</v>
      </c>
      <c r="AD47" s="692">
        <f>-'Cap Ex'!AA127</f>
        <v>-4027.7777777777787</v>
      </c>
      <c r="AE47" s="692">
        <f>-'Cap Ex'!AB127</f>
        <v>-4173.6111111111122</v>
      </c>
      <c r="AF47" s="692">
        <f>-'Cap Ex'!AC127</f>
        <v>-4256.9444444444453</v>
      </c>
      <c r="AG47" s="692">
        <f>-'Cap Ex'!AD127</f>
        <v>-4256.9444444444453</v>
      </c>
      <c r="AH47" s="693">
        <f>SUM(V47:AG47)</f>
        <v>-42395.833333333336</v>
      </c>
      <c r="AI47" s="650"/>
    </row>
    <row r="48" spans="1:35" outlineLevel="1">
      <c r="A48" s="441"/>
      <c r="B48" s="441"/>
      <c r="C48" s="441" t="s">
        <v>253</v>
      </c>
      <c r="D48" s="452"/>
      <c r="E48" s="455"/>
      <c r="F48" s="691"/>
      <c r="G48" s="692"/>
      <c r="H48" s="692"/>
      <c r="I48" s="692"/>
      <c r="J48" s="692"/>
      <c r="K48" s="692"/>
      <c r="L48" s="692"/>
      <c r="M48" s="692"/>
      <c r="N48" s="692"/>
      <c r="O48" s="692"/>
      <c r="P48" s="692"/>
      <c r="Q48" s="692"/>
      <c r="R48" s="693">
        <f>SUM(F48:Q48)</f>
        <v>0</v>
      </c>
      <c r="S48" s="652"/>
      <c r="T48" s="53"/>
      <c r="U48" s="441"/>
      <c r="V48" s="691"/>
      <c r="W48" s="692"/>
      <c r="X48" s="692"/>
      <c r="Y48" s="692"/>
      <c r="Z48" s="692"/>
      <c r="AA48" s="692"/>
      <c r="AB48" s="692"/>
      <c r="AC48" s="692"/>
      <c r="AD48" s="692"/>
      <c r="AE48" s="692"/>
      <c r="AF48" s="692"/>
      <c r="AG48" s="692"/>
      <c r="AH48" s="693">
        <f>SUM(V48:AG48)</f>
        <v>0</v>
      </c>
      <c r="AI48" s="650"/>
    </row>
    <row r="49" spans="1:35" outlineLevel="1">
      <c r="A49" s="441"/>
      <c r="B49" s="441"/>
      <c r="C49" s="441" t="s">
        <v>639</v>
      </c>
      <c r="D49" s="452"/>
      <c r="E49" s="455"/>
      <c r="F49" s="691">
        <f>-F167-F180</f>
        <v>0</v>
      </c>
      <c r="G49" s="692">
        <f>-G167-G180</f>
        <v>0</v>
      </c>
      <c r="H49" s="692">
        <f t="shared" ref="H49:Q49" si="31">-H167-H180</f>
        <v>0</v>
      </c>
      <c r="I49" s="692">
        <f t="shared" si="31"/>
        <v>0</v>
      </c>
      <c r="J49" s="692">
        <f t="shared" si="31"/>
        <v>0</v>
      </c>
      <c r="K49" s="692">
        <f t="shared" si="31"/>
        <v>0</v>
      </c>
      <c r="L49" s="692">
        <f t="shared" si="31"/>
        <v>0</v>
      </c>
      <c r="M49" s="692">
        <f t="shared" si="31"/>
        <v>0</v>
      </c>
      <c r="N49" s="692">
        <f t="shared" si="31"/>
        <v>0</v>
      </c>
      <c r="O49" s="692">
        <f t="shared" si="31"/>
        <v>0</v>
      </c>
      <c r="P49" s="692">
        <f t="shared" si="31"/>
        <v>0</v>
      </c>
      <c r="Q49" s="692">
        <f t="shared" si="31"/>
        <v>0</v>
      </c>
      <c r="R49" s="693">
        <f>SUM(F49:Q49)</f>
        <v>0</v>
      </c>
      <c r="S49" s="652"/>
      <c r="T49" s="53"/>
      <c r="U49" s="441"/>
      <c r="V49" s="691">
        <f>-V167-V180</f>
        <v>0</v>
      </c>
      <c r="W49" s="692">
        <f>-W167-W180</f>
        <v>0</v>
      </c>
      <c r="X49" s="692">
        <f t="shared" ref="X49:AG49" si="32">-X167-X180</f>
        <v>0</v>
      </c>
      <c r="Y49" s="692">
        <f t="shared" si="32"/>
        <v>0</v>
      </c>
      <c r="Z49" s="692">
        <f t="shared" si="32"/>
        <v>0</v>
      </c>
      <c r="AA49" s="692">
        <f t="shared" si="32"/>
        <v>0</v>
      </c>
      <c r="AB49" s="692">
        <f t="shared" si="32"/>
        <v>0</v>
      </c>
      <c r="AC49" s="692">
        <f t="shared" si="32"/>
        <v>0</v>
      </c>
      <c r="AD49" s="692">
        <f t="shared" si="32"/>
        <v>0</v>
      </c>
      <c r="AE49" s="692">
        <f t="shared" si="32"/>
        <v>0</v>
      </c>
      <c r="AF49" s="692">
        <f t="shared" si="32"/>
        <v>0</v>
      </c>
      <c r="AG49" s="692">
        <f t="shared" si="32"/>
        <v>0</v>
      </c>
      <c r="AH49" s="693">
        <f>SUM(V49:AG49)</f>
        <v>0</v>
      </c>
      <c r="AI49" s="650"/>
    </row>
    <row r="50" spans="1:35" outlineLevel="1">
      <c r="A50" s="441"/>
      <c r="B50" s="441"/>
      <c r="C50" s="441" t="s">
        <v>254</v>
      </c>
      <c r="D50" s="452"/>
      <c r="E50" s="455"/>
      <c r="F50" s="694"/>
      <c r="G50" s="695"/>
      <c r="H50" s="695"/>
      <c r="I50" s="695"/>
      <c r="J50" s="695"/>
      <c r="K50" s="695"/>
      <c r="L50" s="695"/>
      <c r="M50" s="695"/>
      <c r="N50" s="695"/>
      <c r="O50" s="695"/>
      <c r="P50" s="695"/>
      <c r="Q50" s="695"/>
      <c r="R50" s="500">
        <f>SUM(F50:Q50)</f>
        <v>0</v>
      </c>
      <c r="S50" s="652"/>
      <c r="T50" s="53"/>
      <c r="U50" s="441"/>
      <c r="V50" s="694"/>
      <c r="W50" s="695"/>
      <c r="X50" s="695"/>
      <c r="Y50" s="695"/>
      <c r="Z50" s="695"/>
      <c r="AA50" s="695"/>
      <c r="AB50" s="695"/>
      <c r="AC50" s="695"/>
      <c r="AD50" s="695"/>
      <c r="AE50" s="695"/>
      <c r="AF50" s="695"/>
      <c r="AG50" s="695"/>
      <c r="AH50" s="500">
        <f>SUM(V50:AG50)</f>
        <v>0</v>
      </c>
      <c r="AI50" s="650"/>
    </row>
    <row r="51" spans="1:35">
      <c r="A51" s="441"/>
      <c r="B51" s="441"/>
      <c r="C51" s="441"/>
      <c r="D51" s="452"/>
      <c r="E51" s="455"/>
      <c r="F51" s="696"/>
      <c r="G51" s="697"/>
      <c r="H51" s="697"/>
      <c r="I51" s="697"/>
      <c r="J51" s="697"/>
      <c r="K51" s="697"/>
      <c r="L51" s="697"/>
      <c r="M51" s="697"/>
      <c r="N51" s="697"/>
      <c r="O51" s="697"/>
      <c r="P51" s="697"/>
      <c r="Q51" s="697"/>
      <c r="R51" s="698"/>
      <c r="S51" s="652"/>
      <c r="T51" s="53"/>
      <c r="U51" s="445"/>
      <c r="V51" s="696"/>
      <c r="W51" s="697"/>
      <c r="X51" s="697"/>
      <c r="Y51" s="697"/>
      <c r="Z51" s="697"/>
      <c r="AA51" s="697"/>
      <c r="AB51" s="697"/>
      <c r="AC51" s="697"/>
      <c r="AD51" s="697"/>
      <c r="AE51" s="697"/>
      <c r="AF51" s="697"/>
      <c r="AG51" s="697"/>
      <c r="AH51" s="698"/>
      <c r="AI51" s="650"/>
    </row>
    <row r="52" spans="1:35" ht="13" customHeight="1">
      <c r="A52" s="441"/>
      <c r="B52" s="445"/>
      <c r="C52" s="445" t="s">
        <v>631</v>
      </c>
      <c r="D52" s="452"/>
      <c r="E52" s="455"/>
      <c r="F52" s="699">
        <f>ROUND(SUM(F47:F50),5)</f>
        <v>-83.333330000000004</v>
      </c>
      <c r="G52" s="695">
        <f>ROUND(SUM(G47:G50),5)</f>
        <v>-83.333330000000004</v>
      </c>
      <c r="H52" s="695">
        <f t="shared" ref="H52:R52" si="33">ROUND(SUM(H47:H50),5)</f>
        <v>-208.33332999999999</v>
      </c>
      <c r="I52" s="695">
        <f t="shared" si="33"/>
        <v>-611.11111000000005</v>
      </c>
      <c r="J52" s="695">
        <f t="shared" si="33"/>
        <v>-791.66666999999995</v>
      </c>
      <c r="K52" s="695">
        <f t="shared" si="33"/>
        <v>-1111.1111100000001</v>
      </c>
      <c r="L52" s="695">
        <f t="shared" si="33"/>
        <v>-1111.1111100000001</v>
      </c>
      <c r="M52" s="695">
        <f t="shared" si="33"/>
        <v>-1215.2777799999999</v>
      </c>
      <c r="N52" s="695">
        <f t="shared" si="33"/>
        <v>-1576.3888899999999</v>
      </c>
      <c r="O52" s="695">
        <f t="shared" si="33"/>
        <v>-1840.2777799999999</v>
      </c>
      <c r="P52" s="695">
        <f t="shared" si="33"/>
        <v>-1944.44444</v>
      </c>
      <c r="Q52" s="695">
        <f t="shared" si="33"/>
        <v>-1986.1111100000001</v>
      </c>
      <c r="R52" s="500">
        <f t="shared" si="33"/>
        <v>-12562.5</v>
      </c>
      <c r="S52" s="652"/>
      <c r="T52" s="53"/>
      <c r="U52" s="441"/>
      <c r="V52" s="699">
        <f t="shared" ref="V52:AH52" si="34">ROUND(SUM(V47:V50),5)</f>
        <v>-1986.1111100000001</v>
      </c>
      <c r="W52" s="695">
        <f t="shared" si="34"/>
        <v>-1986.1111100000001</v>
      </c>
      <c r="X52" s="695">
        <f t="shared" si="34"/>
        <v>-2840.2777799999999</v>
      </c>
      <c r="Y52" s="695">
        <f t="shared" si="34"/>
        <v>-3340.2777799999999</v>
      </c>
      <c r="Z52" s="695">
        <f t="shared" si="34"/>
        <v>-3465.2777799999999</v>
      </c>
      <c r="AA52" s="695">
        <f t="shared" si="34"/>
        <v>-4006.9444400000002</v>
      </c>
      <c r="AB52" s="695">
        <f t="shared" si="34"/>
        <v>-4027.7777799999999</v>
      </c>
      <c r="AC52" s="695">
        <f t="shared" si="34"/>
        <v>-4027.7777799999999</v>
      </c>
      <c r="AD52" s="695">
        <f t="shared" si="34"/>
        <v>-4027.7777799999999</v>
      </c>
      <c r="AE52" s="695">
        <f t="shared" si="34"/>
        <v>-4173.6111099999998</v>
      </c>
      <c r="AF52" s="695">
        <f t="shared" si="34"/>
        <v>-4256.9444400000002</v>
      </c>
      <c r="AG52" s="695">
        <f t="shared" si="34"/>
        <v>-4256.9444400000002</v>
      </c>
      <c r="AH52" s="500">
        <f t="shared" si="34"/>
        <v>-42395.833330000001</v>
      </c>
      <c r="AI52" s="650"/>
    </row>
    <row r="53" spans="1:35" hidden="1" outlineLevel="1">
      <c r="A53" s="441"/>
      <c r="B53" s="441"/>
      <c r="C53" s="441"/>
      <c r="D53" s="452"/>
      <c r="E53" s="455"/>
      <c r="F53" s="671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68"/>
      <c r="S53" s="652"/>
      <c r="T53" s="53"/>
      <c r="U53" s="445"/>
      <c r="V53" s="671"/>
      <c r="W53" s="672"/>
      <c r="X53" s="672"/>
      <c r="Y53" s="672"/>
      <c r="Z53" s="672"/>
      <c r="AA53" s="672"/>
      <c r="AB53" s="672"/>
      <c r="AC53" s="672"/>
      <c r="AD53" s="672"/>
      <c r="AE53" s="672"/>
      <c r="AF53" s="672"/>
      <c r="AG53" s="672"/>
      <c r="AH53" s="668"/>
      <c r="AI53" s="650"/>
    </row>
    <row r="54" spans="1:35" hidden="1" outlineLevel="1">
      <c r="A54" s="441"/>
      <c r="B54" s="445"/>
      <c r="C54" s="445" t="s">
        <v>255</v>
      </c>
      <c r="D54" s="452"/>
      <c r="E54" s="455"/>
      <c r="F54" s="673">
        <f t="shared" ref="F54:R54" si="35">ROUND(F42+F52,5)</f>
        <v>-34594.75</v>
      </c>
      <c r="G54" s="674">
        <f t="shared" si="35"/>
        <v>-28238.75</v>
      </c>
      <c r="H54" s="674">
        <f t="shared" si="35"/>
        <v>-36165.833330000001</v>
      </c>
      <c r="I54" s="674">
        <f t="shared" si="35"/>
        <v>-31587.361110000002</v>
      </c>
      <c r="J54" s="674">
        <f t="shared" si="35"/>
        <v>-63483.291669999999</v>
      </c>
      <c r="K54" s="674">
        <f t="shared" si="35"/>
        <v>-68691.527780000004</v>
      </c>
      <c r="L54" s="674">
        <f t="shared" si="35"/>
        <v>-65904.027780000004</v>
      </c>
      <c r="M54" s="674">
        <f t="shared" si="35"/>
        <v>-72070.611109999998</v>
      </c>
      <c r="N54" s="674">
        <f t="shared" si="35"/>
        <v>-100183.88889</v>
      </c>
      <c r="O54" s="674">
        <f t="shared" si="35"/>
        <v>-112544.56945</v>
      </c>
      <c r="P54" s="674">
        <f t="shared" si="35"/>
        <v>-108906.11111</v>
      </c>
      <c r="Q54" s="674">
        <f t="shared" si="35"/>
        <v>-142093.61111</v>
      </c>
      <c r="R54" s="668">
        <f t="shared" si="35"/>
        <v>-864464.33333000005</v>
      </c>
      <c r="S54" s="652"/>
      <c r="T54" s="53"/>
      <c r="U54" s="441"/>
      <c r="V54" s="673">
        <f t="shared" ref="V54:AH54" si="36">ROUND(V42+V52,5)</f>
        <v>-153709.65278</v>
      </c>
      <c r="W54" s="674">
        <f t="shared" si="36"/>
        <v>-177801.52778</v>
      </c>
      <c r="X54" s="674">
        <f t="shared" si="36"/>
        <v>-191063.19445000001</v>
      </c>
      <c r="Y54" s="674">
        <f t="shared" si="36"/>
        <v>-191396.52778</v>
      </c>
      <c r="Z54" s="674">
        <f t="shared" si="36"/>
        <v>-213379.65278</v>
      </c>
      <c r="AA54" s="674">
        <f t="shared" si="36"/>
        <v>-238834.13193999999</v>
      </c>
      <c r="AB54" s="674">
        <f t="shared" si="36"/>
        <v>-237644.02778</v>
      </c>
      <c r="AC54" s="674">
        <f t="shared" si="36"/>
        <v>-351517.77778</v>
      </c>
      <c r="AD54" s="674">
        <f t="shared" si="36"/>
        <v>-275590.59028</v>
      </c>
      <c r="AE54" s="674">
        <f t="shared" si="36"/>
        <v>-305757.04861</v>
      </c>
      <c r="AF54" s="674">
        <f t="shared" si="36"/>
        <v>23499.618060000001</v>
      </c>
      <c r="AG54" s="674">
        <f t="shared" si="36"/>
        <v>-237030.69443999999</v>
      </c>
      <c r="AH54" s="668">
        <f t="shared" si="36"/>
        <v>-2550225.2083299998</v>
      </c>
      <c r="AI54" s="650"/>
    </row>
    <row r="55" spans="1:35" ht="15" hidden="1" outlineLevel="1">
      <c r="A55" s="441"/>
      <c r="B55" s="441"/>
      <c r="C55" s="441"/>
      <c r="D55" s="452"/>
      <c r="E55" s="455"/>
      <c r="F55" s="669"/>
      <c r="G55" s="670"/>
      <c r="H55" s="670"/>
      <c r="I55" s="670"/>
      <c r="J55" s="670"/>
      <c r="K55" s="670"/>
      <c r="L55" s="670"/>
      <c r="M55" s="670"/>
      <c r="N55" s="670"/>
      <c r="O55" s="670"/>
      <c r="P55" s="670"/>
      <c r="Q55" s="670"/>
      <c r="R55" s="668"/>
      <c r="S55" s="652"/>
      <c r="T55" s="53"/>
      <c r="U55" s="441"/>
      <c r="V55" s="669"/>
      <c r="W55" s="670"/>
      <c r="X55" s="670"/>
      <c r="Y55" s="670"/>
      <c r="Z55" s="670"/>
      <c r="AA55" s="670"/>
      <c r="AB55" s="670"/>
      <c r="AC55" s="670"/>
      <c r="AD55" s="670"/>
      <c r="AE55" s="670"/>
      <c r="AF55" s="670"/>
      <c r="AG55" s="670"/>
      <c r="AH55" s="668"/>
      <c r="AI55" s="650"/>
    </row>
    <row r="56" spans="1:35" ht="15" hidden="1" outlineLevel="1">
      <c r="A56" s="441"/>
      <c r="B56" s="441"/>
      <c r="C56" s="441" t="s">
        <v>256</v>
      </c>
      <c r="D56" s="452"/>
      <c r="E56" s="455"/>
      <c r="F56" s="669"/>
      <c r="G56" s="670"/>
      <c r="H56" s="670"/>
      <c r="I56" s="670"/>
      <c r="J56" s="670"/>
      <c r="K56" s="670"/>
      <c r="L56" s="670"/>
      <c r="M56" s="670"/>
      <c r="N56" s="670"/>
      <c r="O56" s="670"/>
      <c r="P56" s="670"/>
      <c r="Q56" s="670"/>
      <c r="R56" s="506">
        <f>SUM(F56:Q56)</f>
        <v>0</v>
      </c>
      <c r="S56" s="652"/>
      <c r="T56" s="53"/>
      <c r="U56" s="499"/>
      <c r="V56" s="669"/>
      <c r="W56" s="670"/>
      <c r="X56" s="670"/>
      <c r="Y56" s="670"/>
      <c r="Z56" s="670"/>
      <c r="AA56" s="670"/>
      <c r="AB56" s="670"/>
      <c r="AC56" s="670"/>
      <c r="AD56" s="670"/>
      <c r="AE56" s="670"/>
      <c r="AF56" s="670"/>
      <c r="AG56" s="670"/>
      <c r="AH56" s="506">
        <f>SUM(V56:AG56)</f>
        <v>0</v>
      </c>
      <c r="AI56" s="650"/>
    </row>
    <row r="57" spans="1:35" ht="15" collapsed="1">
      <c r="A57" s="441"/>
      <c r="B57" s="441"/>
      <c r="C57" s="499"/>
      <c r="D57" s="452"/>
      <c r="E57" s="455"/>
      <c r="F57" s="669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  <c r="R57" s="668"/>
      <c r="S57" s="652"/>
      <c r="T57" s="53"/>
      <c r="U57" s="451"/>
      <c r="V57" s="669"/>
      <c r="W57" s="670"/>
      <c r="X57" s="670"/>
      <c r="Y57" s="670"/>
      <c r="Z57" s="670"/>
      <c r="AA57" s="670"/>
      <c r="AB57" s="670"/>
      <c r="AC57" s="670"/>
      <c r="AD57" s="670"/>
      <c r="AE57" s="670"/>
      <c r="AF57" s="670"/>
      <c r="AG57" s="670"/>
      <c r="AH57" s="668"/>
      <c r="AI57" s="650"/>
    </row>
    <row r="58" spans="1:35" ht="14" thickBot="1">
      <c r="A58" s="441"/>
      <c r="B58" s="502"/>
      <c r="C58" s="497" t="s">
        <v>257</v>
      </c>
      <c r="D58" s="452"/>
      <c r="E58" s="455"/>
      <c r="F58" s="666">
        <f>ROUND(F54-F56,5)</f>
        <v>-34594.75</v>
      </c>
      <c r="G58" s="666">
        <f>ROUND(G54-G56,5)</f>
        <v>-28238.75</v>
      </c>
      <c r="H58" s="666">
        <f t="shared" ref="H58:R58" si="37">ROUND(H54-H56,5)</f>
        <v>-36165.833330000001</v>
      </c>
      <c r="I58" s="666">
        <f t="shared" si="37"/>
        <v>-31587.361110000002</v>
      </c>
      <c r="J58" s="666">
        <f t="shared" si="37"/>
        <v>-63483.291669999999</v>
      </c>
      <c r="K58" s="666">
        <f t="shared" si="37"/>
        <v>-68691.527780000004</v>
      </c>
      <c r="L58" s="666">
        <f t="shared" si="37"/>
        <v>-65904.027780000004</v>
      </c>
      <c r="M58" s="666">
        <f t="shared" si="37"/>
        <v>-72070.611109999998</v>
      </c>
      <c r="N58" s="666">
        <f t="shared" si="37"/>
        <v>-100183.88889</v>
      </c>
      <c r="O58" s="666">
        <f t="shared" si="37"/>
        <v>-112544.56945</v>
      </c>
      <c r="P58" s="666">
        <f t="shared" si="37"/>
        <v>-108906.11111</v>
      </c>
      <c r="Q58" s="666">
        <f t="shared" si="37"/>
        <v>-142093.61111</v>
      </c>
      <c r="R58" s="667">
        <f t="shared" si="37"/>
        <v>-864464.33333000005</v>
      </c>
      <c r="S58" s="652"/>
      <c r="T58" s="53"/>
      <c r="U58" s="445"/>
      <c r="V58" s="666">
        <f t="shared" ref="V58:AH58" si="38">ROUND(V54-V56,5)</f>
        <v>-153709.65278</v>
      </c>
      <c r="W58" s="666">
        <f t="shared" si="38"/>
        <v>-177801.52778</v>
      </c>
      <c r="X58" s="666">
        <f t="shared" si="38"/>
        <v>-191063.19445000001</v>
      </c>
      <c r="Y58" s="666">
        <f t="shared" si="38"/>
        <v>-191396.52778</v>
      </c>
      <c r="Z58" s="666">
        <f t="shared" si="38"/>
        <v>-213379.65278</v>
      </c>
      <c r="AA58" s="666">
        <f t="shared" si="38"/>
        <v>-238834.13193999999</v>
      </c>
      <c r="AB58" s="666">
        <f t="shared" si="38"/>
        <v>-237644.02778</v>
      </c>
      <c r="AC58" s="666">
        <f t="shared" si="38"/>
        <v>-351517.77778</v>
      </c>
      <c r="AD58" s="666">
        <f t="shared" si="38"/>
        <v>-275590.59028</v>
      </c>
      <c r="AE58" s="666">
        <f t="shared" si="38"/>
        <v>-305757.04861</v>
      </c>
      <c r="AF58" s="666">
        <f t="shared" si="38"/>
        <v>23499.618060000001</v>
      </c>
      <c r="AG58" s="666">
        <f t="shared" si="38"/>
        <v>-237030.69443999999</v>
      </c>
      <c r="AH58" s="667">
        <f t="shared" si="38"/>
        <v>-2550225.2083299998</v>
      </c>
      <c r="AI58" s="650"/>
    </row>
    <row r="59" spans="1:35" ht="14" thickTop="1">
      <c r="A59" s="451"/>
      <c r="B59" s="445"/>
      <c r="C59" s="445"/>
      <c r="D59" s="452"/>
      <c r="E59" s="455"/>
      <c r="F59" s="503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652"/>
      <c r="T59" s="53"/>
      <c r="V59" s="503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  <c r="AH59" s="504"/>
      <c r="AI59" s="650"/>
    </row>
    <row r="60" spans="1:35">
      <c r="A60" s="451"/>
      <c r="B60" s="445"/>
      <c r="C60" s="505" t="s">
        <v>258</v>
      </c>
      <c r="D60" s="452"/>
      <c r="E60" s="455"/>
      <c r="F60" s="515">
        <f>+'Op Exp Summ'!F4</f>
        <v>2</v>
      </c>
      <c r="G60" s="515">
        <f>+'Op Exp Summ'!G4</f>
        <v>2</v>
      </c>
      <c r="H60" s="515">
        <f>+'Op Exp Summ'!H4</f>
        <v>3</v>
      </c>
      <c r="I60" s="515">
        <f>+'Op Exp Summ'!I4</f>
        <v>5</v>
      </c>
      <c r="J60" s="515">
        <f>+'Op Exp Summ'!J4</f>
        <v>6</v>
      </c>
      <c r="K60" s="515">
        <f>+'Op Exp Summ'!K4</f>
        <v>7</v>
      </c>
      <c r="L60" s="515">
        <f>+'Op Exp Summ'!L4</f>
        <v>7</v>
      </c>
      <c r="M60" s="515">
        <f>+'Op Exp Summ'!M4</f>
        <v>9.5</v>
      </c>
      <c r="N60" s="515">
        <f>+'Op Exp Summ'!N4</f>
        <v>11.5</v>
      </c>
      <c r="O60" s="515">
        <f>+'Op Exp Summ'!O4</f>
        <v>12.5</v>
      </c>
      <c r="P60" s="515">
        <f>+'Op Exp Summ'!P4</f>
        <v>15</v>
      </c>
      <c r="Q60" s="515">
        <f>+'Op Exp Summ'!Q4</f>
        <v>16</v>
      </c>
      <c r="R60" s="788">
        <f>SUM(F60:Q60)/12</f>
        <v>8.0416666666666661</v>
      </c>
      <c r="S60" s="652"/>
      <c r="V60" s="515">
        <f>+'Op Exp Summ'!T4</f>
        <v>16</v>
      </c>
      <c r="W60" s="515">
        <f>+'Op Exp Summ'!U4</f>
        <v>17</v>
      </c>
      <c r="X60" s="515">
        <f>+'Op Exp Summ'!V4</f>
        <v>17.5</v>
      </c>
      <c r="Y60" s="515">
        <f>+'Op Exp Summ'!W4</f>
        <v>17.5</v>
      </c>
      <c r="Z60" s="515">
        <f>+'Op Exp Summ'!X4</f>
        <v>20.5</v>
      </c>
      <c r="AA60" s="515">
        <f>+'Op Exp Summ'!Y4</f>
        <v>23.5</v>
      </c>
      <c r="AB60" s="515">
        <f>+'Op Exp Summ'!Z4</f>
        <v>24</v>
      </c>
      <c r="AC60" s="515">
        <f>+'Op Exp Summ'!AA4</f>
        <v>25</v>
      </c>
      <c r="AD60" s="515">
        <f>+'Op Exp Summ'!AB4</f>
        <v>25</v>
      </c>
      <c r="AE60" s="515">
        <f>+'Op Exp Summ'!AC4</f>
        <v>29.5</v>
      </c>
      <c r="AF60" s="515">
        <f>+'Op Exp Summ'!AD4</f>
        <v>31.5</v>
      </c>
      <c r="AG60" s="515">
        <f>+'Op Exp Summ'!AE4</f>
        <v>31.5</v>
      </c>
      <c r="AH60" s="788">
        <f>SUM(V60:AG60)/12</f>
        <v>23.208333333333332</v>
      </c>
      <c r="AI60" s="650"/>
    </row>
    <row r="61" spans="1:35">
      <c r="A61" s="451"/>
      <c r="B61" s="445"/>
      <c r="C61" s="445"/>
      <c r="D61" s="504"/>
      <c r="E61" s="455"/>
      <c r="F61" s="503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AB61" s="441"/>
      <c r="AC61" s="441"/>
      <c r="AD61" s="441"/>
      <c r="AE61" s="441"/>
      <c r="AF61" s="441"/>
      <c r="AG61" s="441"/>
      <c r="AH61" s="441"/>
      <c r="AI61" s="650"/>
    </row>
    <row r="62" spans="1:35" ht="14" thickBot="1">
      <c r="A62" s="516"/>
      <c r="B62" s="441"/>
      <c r="C62" s="517"/>
      <c r="D62" s="441"/>
      <c r="E62" s="455"/>
      <c r="F62" s="518"/>
      <c r="G62" s="518"/>
      <c r="H62" s="518"/>
      <c r="I62" s="518"/>
      <c r="J62" s="518"/>
      <c r="K62" s="441"/>
      <c r="L62" s="441"/>
      <c r="M62" s="441"/>
      <c r="N62" s="441"/>
      <c r="O62" s="441"/>
      <c r="P62" s="441"/>
      <c r="Q62" s="441"/>
      <c r="R62" s="551"/>
      <c r="S62" s="441"/>
      <c r="AB62" s="441"/>
      <c r="AC62" s="441"/>
      <c r="AD62" s="441"/>
      <c r="AE62" s="441"/>
      <c r="AF62" s="441"/>
      <c r="AG62" s="441"/>
      <c r="AH62" s="551"/>
      <c r="AI62" s="650"/>
    </row>
    <row r="63" spans="1:35" ht="14" thickBot="1">
      <c r="A63" s="441"/>
      <c r="B63" s="441"/>
      <c r="C63" s="457" t="s">
        <v>259</v>
      </c>
      <c r="D63" s="441"/>
      <c r="E63" s="455"/>
      <c r="F63" s="441"/>
      <c r="G63" s="441"/>
      <c r="H63" s="514"/>
      <c r="I63" s="509"/>
      <c r="J63" s="508"/>
      <c r="K63" s="508"/>
      <c r="L63" s="508"/>
      <c r="M63" s="508"/>
      <c r="N63" s="508"/>
      <c r="O63" s="508"/>
      <c r="P63" s="508"/>
      <c r="Q63" s="441"/>
      <c r="R63" s="441"/>
      <c r="S63" s="441"/>
      <c r="AB63" s="441"/>
      <c r="AC63" s="441"/>
      <c r="AD63" s="441"/>
      <c r="AE63" s="441"/>
      <c r="AF63" s="441"/>
      <c r="AG63" s="441"/>
      <c r="AH63" s="441"/>
      <c r="AI63" s="650"/>
    </row>
    <row r="64" spans="1:35">
      <c r="A64" s="441"/>
      <c r="B64" s="441"/>
      <c r="C64" s="441"/>
      <c r="D64" s="441"/>
      <c r="E64" s="455"/>
      <c r="F64" s="441"/>
      <c r="G64" s="441"/>
      <c r="H64" s="514"/>
      <c r="I64" s="508"/>
      <c r="J64" s="508"/>
      <c r="K64" s="508"/>
      <c r="L64" s="508"/>
      <c r="M64" s="508"/>
      <c r="N64" s="508"/>
      <c r="O64" s="508"/>
      <c r="P64" s="508"/>
      <c r="Q64" s="441"/>
      <c r="R64" s="441"/>
      <c r="S64" s="441"/>
      <c r="AB64" s="441"/>
      <c r="AC64" s="441"/>
      <c r="AD64" s="441"/>
      <c r="AE64" s="441"/>
      <c r="AF64" s="441"/>
      <c r="AG64" s="441"/>
      <c r="AH64" s="441"/>
      <c r="AI64" s="650"/>
    </row>
    <row r="65" spans="1:35">
      <c r="A65" s="441"/>
      <c r="B65" s="441"/>
      <c r="C65" s="441"/>
      <c r="D65" s="441"/>
      <c r="E65" s="455"/>
      <c r="F65" s="520">
        <f t="shared" ref="F65:Q65" si="39">+F8</f>
        <v>43831</v>
      </c>
      <c r="G65" s="520">
        <f t="shared" si="39"/>
        <v>43862</v>
      </c>
      <c r="H65" s="520">
        <f t="shared" si="39"/>
        <v>43891</v>
      </c>
      <c r="I65" s="520">
        <f t="shared" si="39"/>
        <v>43922</v>
      </c>
      <c r="J65" s="520">
        <f t="shared" si="39"/>
        <v>43952</v>
      </c>
      <c r="K65" s="520">
        <f t="shared" si="39"/>
        <v>43983</v>
      </c>
      <c r="L65" s="520">
        <f t="shared" si="39"/>
        <v>44013</v>
      </c>
      <c r="M65" s="520">
        <f t="shared" si="39"/>
        <v>44044</v>
      </c>
      <c r="N65" s="520">
        <f t="shared" si="39"/>
        <v>44075</v>
      </c>
      <c r="O65" s="520">
        <f t="shared" si="39"/>
        <v>44105</v>
      </c>
      <c r="P65" s="520">
        <f t="shared" si="39"/>
        <v>44136</v>
      </c>
      <c r="Q65" s="520">
        <f t="shared" si="39"/>
        <v>44166</v>
      </c>
      <c r="R65" s="521"/>
      <c r="S65" s="521"/>
      <c r="V65" s="520">
        <f t="shared" ref="V65:AG65" si="40">+V8</f>
        <v>44197</v>
      </c>
      <c r="W65" s="520">
        <f t="shared" si="40"/>
        <v>44228</v>
      </c>
      <c r="X65" s="520">
        <f t="shared" si="40"/>
        <v>44256</v>
      </c>
      <c r="Y65" s="520">
        <f t="shared" si="40"/>
        <v>44287</v>
      </c>
      <c r="Z65" s="520">
        <f t="shared" si="40"/>
        <v>44317</v>
      </c>
      <c r="AA65" s="520">
        <f t="shared" si="40"/>
        <v>44348</v>
      </c>
      <c r="AB65" s="520">
        <f t="shared" si="40"/>
        <v>44378</v>
      </c>
      <c r="AC65" s="520">
        <f t="shared" si="40"/>
        <v>44409</v>
      </c>
      <c r="AD65" s="520">
        <f t="shared" si="40"/>
        <v>44440</v>
      </c>
      <c r="AE65" s="520">
        <f t="shared" si="40"/>
        <v>44470</v>
      </c>
      <c r="AF65" s="520">
        <f t="shared" si="40"/>
        <v>44501</v>
      </c>
      <c r="AG65" s="520">
        <f t="shared" si="40"/>
        <v>44531</v>
      </c>
      <c r="AH65" s="521"/>
      <c r="AI65" s="521"/>
    </row>
    <row r="66" spans="1:35">
      <c r="A66" s="441"/>
      <c r="B66" s="445" t="s">
        <v>260</v>
      </c>
      <c r="C66" s="441"/>
      <c r="D66" s="441"/>
      <c r="E66" s="455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</row>
    <row r="67" spans="1:35" ht="15">
      <c r="A67" s="522"/>
      <c r="B67" s="441"/>
      <c r="C67" s="441" t="s">
        <v>261</v>
      </c>
      <c r="D67" s="441"/>
      <c r="E67" s="455"/>
      <c r="F67" s="523">
        <f t="shared" ref="F67:Q67" si="41">+F151</f>
        <v>-20801.150000000001</v>
      </c>
      <c r="G67" s="523">
        <f t="shared" si="41"/>
        <v>-48956.566666666666</v>
      </c>
      <c r="H67" s="523">
        <f t="shared" si="41"/>
        <v>-89414.066663333331</v>
      </c>
      <c r="I67" s="523">
        <f t="shared" si="41"/>
        <v>-159656.98332888889</v>
      </c>
      <c r="J67" s="523">
        <f t="shared" si="41"/>
        <v>-239581.94166555555</v>
      </c>
      <c r="K67" s="523">
        <f t="shared" si="41"/>
        <v>-247875.69166777778</v>
      </c>
      <c r="L67" s="523">
        <f t="shared" si="41"/>
        <v>-324691.94166999997</v>
      </c>
      <c r="M67" s="523">
        <f t="shared" si="41"/>
        <v>-410214.52500222216</v>
      </c>
      <c r="N67" s="523">
        <f t="shared" si="41"/>
        <v>-541488.69166999985</v>
      </c>
      <c r="O67" s="523">
        <f t="shared" si="41"/>
        <v>-598359.6500088888</v>
      </c>
      <c r="P67" s="523">
        <f t="shared" si="41"/>
        <v>-730784.65000777761</v>
      </c>
      <c r="Q67" s="523">
        <f t="shared" si="41"/>
        <v>-891272.15000666655</v>
      </c>
      <c r="R67" s="523"/>
      <c r="S67" s="523"/>
      <c r="V67" s="523">
        <f t="shared" ref="V67:AG67" si="42">+V151</f>
        <v>-989378.96980055538</v>
      </c>
      <c r="W67" s="523">
        <f t="shared" si="42"/>
        <v>-1191527.7198027777</v>
      </c>
      <c r="X67" s="523">
        <f t="shared" si="42"/>
        <v>-1337844.9698083333</v>
      </c>
      <c r="Y67" s="523">
        <f t="shared" si="42"/>
        <v>-1559301.2198105555</v>
      </c>
      <c r="Z67" s="523">
        <f t="shared" si="42"/>
        <v>-1819740.4302294443</v>
      </c>
      <c r="AA67" s="523">
        <f t="shared" si="42"/>
        <v>-2034734.2843916665</v>
      </c>
      <c r="AB67" s="523">
        <f t="shared" si="42"/>
        <v>-2325449.6885605557</v>
      </c>
      <c r="AC67" s="523">
        <f t="shared" si="42"/>
        <v>-2544106.3552294448</v>
      </c>
      <c r="AD67" s="523">
        <f t="shared" si="42"/>
        <v>-2787085.8343983339</v>
      </c>
      <c r="AE67" s="523">
        <f t="shared" si="42"/>
        <v>-3179421.9031472229</v>
      </c>
      <c r="AF67" s="523">
        <f t="shared" si="42"/>
        <v>-3445248.6739761122</v>
      </c>
      <c r="AG67" s="523">
        <f t="shared" si="42"/>
        <v>-3946105.7573050009</v>
      </c>
      <c r="AH67" s="523"/>
      <c r="AI67" s="523"/>
    </row>
    <row r="68" spans="1:35">
      <c r="A68" s="441"/>
      <c r="B68" s="441"/>
      <c r="C68" s="441" t="s">
        <v>262</v>
      </c>
      <c r="D68" s="441"/>
      <c r="E68" s="455"/>
      <c r="F68" s="571">
        <f t="shared" ref="F68:Q68" si="43">+F189</f>
        <v>0</v>
      </c>
      <c r="G68" s="571">
        <f t="shared" si="43"/>
        <v>0</v>
      </c>
      <c r="H68" s="571">
        <f t="shared" si="43"/>
        <v>0</v>
      </c>
      <c r="I68" s="571">
        <f t="shared" si="43"/>
        <v>70000</v>
      </c>
      <c r="J68" s="571">
        <f t="shared" si="43"/>
        <v>70000</v>
      </c>
      <c r="K68" s="571">
        <f t="shared" si="43"/>
        <v>0</v>
      </c>
      <c r="L68" s="571">
        <f t="shared" si="43"/>
        <v>0</v>
      </c>
      <c r="M68" s="571">
        <f t="shared" si="43"/>
        <v>70000</v>
      </c>
      <c r="N68" s="571">
        <f t="shared" si="43"/>
        <v>70000</v>
      </c>
      <c r="O68" s="571">
        <f t="shared" si="43"/>
        <v>0</v>
      </c>
      <c r="P68" s="571">
        <f t="shared" si="43"/>
        <v>70000</v>
      </c>
      <c r="Q68" s="571">
        <f t="shared" si="43"/>
        <v>70000</v>
      </c>
      <c r="R68" s="525"/>
      <c r="S68" s="525"/>
      <c r="V68" s="571">
        <f>+V189</f>
        <v>70000</v>
      </c>
      <c r="W68" s="571">
        <f t="shared" ref="W68:AG68" si="44">+W189</f>
        <v>70000</v>
      </c>
      <c r="X68" s="571">
        <f t="shared" si="44"/>
        <v>0</v>
      </c>
      <c r="Y68" s="571">
        <f t="shared" si="44"/>
        <v>70000</v>
      </c>
      <c r="Z68" s="571">
        <f t="shared" si="44"/>
        <v>70000</v>
      </c>
      <c r="AA68" s="571">
        <f t="shared" si="44"/>
        <v>90000</v>
      </c>
      <c r="AB68" s="571">
        <f t="shared" si="44"/>
        <v>180000</v>
      </c>
      <c r="AC68" s="571">
        <f t="shared" si="44"/>
        <v>180000</v>
      </c>
      <c r="AD68" s="571">
        <f t="shared" si="44"/>
        <v>220000</v>
      </c>
      <c r="AE68" s="571">
        <f t="shared" si="44"/>
        <v>260000</v>
      </c>
      <c r="AF68" s="571">
        <f t="shared" si="44"/>
        <v>2110000</v>
      </c>
      <c r="AG68" s="571">
        <f t="shared" si="44"/>
        <v>2110000</v>
      </c>
      <c r="AH68" s="525"/>
      <c r="AI68" s="525"/>
    </row>
    <row r="69" spans="1:35">
      <c r="A69" s="441"/>
      <c r="B69" s="441"/>
      <c r="C69" s="441" t="s">
        <v>263</v>
      </c>
      <c r="D69" s="441"/>
      <c r="E69" s="455"/>
      <c r="F69" s="701">
        <v>0</v>
      </c>
      <c r="G69" s="701">
        <v>0</v>
      </c>
      <c r="H69" s="701">
        <v>0</v>
      </c>
      <c r="I69" s="701">
        <v>0</v>
      </c>
      <c r="J69" s="701">
        <v>0</v>
      </c>
      <c r="K69" s="701">
        <v>0</v>
      </c>
      <c r="L69" s="701">
        <v>0</v>
      </c>
      <c r="M69" s="701">
        <v>0</v>
      </c>
      <c r="N69" s="701">
        <v>0</v>
      </c>
      <c r="O69" s="701">
        <v>0</v>
      </c>
      <c r="P69" s="701">
        <v>0</v>
      </c>
      <c r="Q69" s="701">
        <v>0</v>
      </c>
      <c r="R69" s="526"/>
      <c r="S69" s="526"/>
      <c r="V69" s="701">
        <v>0</v>
      </c>
      <c r="W69" s="701">
        <v>0</v>
      </c>
      <c r="X69" s="701">
        <v>0</v>
      </c>
      <c r="Y69" s="701">
        <v>0</v>
      </c>
      <c r="Z69" s="701">
        <v>0</v>
      </c>
      <c r="AA69" s="701">
        <v>0</v>
      </c>
      <c r="AB69" s="701">
        <v>0</v>
      </c>
      <c r="AC69" s="701">
        <v>0</v>
      </c>
      <c r="AD69" s="701">
        <v>0</v>
      </c>
      <c r="AE69" s="701">
        <v>0</v>
      </c>
      <c r="AF69" s="701">
        <v>0</v>
      </c>
      <c r="AG69" s="701">
        <v>0</v>
      </c>
      <c r="AH69" s="526"/>
      <c r="AI69" s="526"/>
    </row>
    <row r="70" spans="1:35">
      <c r="A70" s="441"/>
      <c r="B70" s="441"/>
      <c r="C70" s="441" t="s">
        <v>264</v>
      </c>
      <c r="D70" s="441"/>
      <c r="E70" s="455"/>
      <c r="F70" s="570">
        <v>0</v>
      </c>
      <c r="G70" s="570">
        <v>0</v>
      </c>
      <c r="H70" s="570">
        <v>0</v>
      </c>
      <c r="I70" s="570">
        <v>0</v>
      </c>
      <c r="J70" s="570">
        <v>0</v>
      </c>
      <c r="K70" s="570">
        <v>0</v>
      </c>
      <c r="L70" s="570">
        <v>0</v>
      </c>
      <c r="M70" s="570">
        <v>0</v>
      </c>
      <c r="N70" s="570">
        <v>0</v>
      </c>
      <c r="O70" s="570">
        <v>0</v>
      </c>
      <c r="P70" s="570">
        <v>0</v>
      </c>
      <c r="Q70" s="570">
        <v>0</v>
      </c>
      <c r="R70" s="525"/>
      <c r="S70" s="525"/>
      <c r="V70" s="570">
        <v>0</v>
      </c>
      <c r="W70" s="570">
        <v>0</v>
      </c>
      <c r="X70" s="570">
        <v>0</v>
      </c>
      <c r="Y70" s="570">
        <v>0</v>
      </c>
      <c r="Z70" s="570">
        <v>0</v>
      </c>
      <c r="AA70" s="570">
        <v>0</v>
      </c>
      <c r="AB70" s="570">
        <v>0</v>
      </c>
      <c r="AC70" s="570">
        <v>0</v>
      </c>
      <c r="AD70" s="570">
        <v>0</v>
      </c>
      <c r="AE70" s="570">
        <v>0</v>
      </c>
      <c r="AF70" s="570">
        <v>0</v>
      </c>
      <c r="AG70" s="570">
        <v>0</v>
      </c>
      <c r="AH70" s="525"/>
      <c r="AI70" s="525"/>
    </row>
    <row r="71" spans="1:35">
      <c r="A71" s="441"/>
      <c r="B71" s="441"/>
      <c r="C71" s="441"/>
      <c r="D71" s="441"/>
      <c r="E71" s="455"/>
      <c r="F71" s="571"/>
      <c r="G71" s="571"/>
      <c r="H71" s="571"/>
      <c r="I71" s="571"/>
      <c r="J71" s="571"/>
      <c r="K71" s="571"/>
      <c r="L71" s="571"/>
      <c r="M71" s="571"/>
      <c r="N71" s="571"/>
      <c r="O71" s="571"/>
      <c r="P71" s="571"/>
      <c r="Q71" s="571"/>
      <c r="R71" s="525"/>
      <c r="S71" s="525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25"/>
      <c r="AI71" s="525"/>
    </row>
    <row r="72" spans="1:35">
      <c r="A72" s="441"/>
      <c r="B72" s="441"/>
      <c r="C72" s="441" t="s">
        <v>265</v>
      </c>
      <c r="D72" s="441"/>
      <c r="E72" s="455"/>
      <c r="F72" s="571">
        <f>SUM(F67:F70)</f>
        <v>-20801.150000000001</v>
      </c>
      <c r="G72" s="571">
        <f t="shared" ref="G72:Q72" si="45">SUM(G67:G70)</f>
        <v>-48956.566666666666</v>
      </c>
      <c r="H72" s="571">
        <f t="shared" si="45"/>
        <v>-89414.066663333331</v>
      </c>
      <c r="I72" s="571">
        <f t="shared" si="45"/>
        <v>-89656.983328888891</v>
      </c>
      <c r="J72" s="571">
        <f t="shared" si="45"/>
        <v>-169581.94166555555</v>
      </c>
      <c r="K72" s="571">
        <f t="shared" si="45"/>
        <v>-247875.69166777778</v>
      </c>
      <c r="L72" s="571">
        <f t="shared" si="45"/>
        <v>-324691.94166999997</v>
      </c>
      <c r="M72" s="571">
        <f t="shared" si="45"/>
        <v>-340214.52500222216</v>
      </c>
      <c r="N72" s="571">
        <f t="shared" si="45"/>
        <v>-471488.69166999985</v>
      </c>
      <c r="O72" s="571">
        <f t="shared" si="45"/>
        <v>-598359.6500088888</v>
      </c>
      <c r="P72" s="571">
        <f t="shared" si="45"/>
        <v>-660784.65000777761</v>
      </c>
      <c r="Q72" s="571">
        <f t="shared" si="45"/>
        <v>-821272.15000666655</v>
      </c>
      <c r="R72" s="525"/>
      <c r="S72" s="525"/>
      <c r="V72" s="571">
        <f>SUM(V67:V70)</f>
        <v>-919378.96980055538</v>
      </c>
      <c r="W72" s="571">
        <f t="shared" ref="W72:AG72" si="46">SUM(W67:W70)</f>
        <v>-1121527.7198027777</v>
      </c>
      <c r="X72" s="571">
        <f t="shared" si="46"/>
        <v>-1337844.9698083333</v>
      </c>
      <c r="Y72" s="571">
        <f t="shared" si="46"/>
        <v>-1489301.2198105555</v>
      </c>
      <c r="Z72" s="571">
        <f t="shared" si="46"/>
        <v>-1749740.4302294443</v>
      </c>
      <c r="AA72" s="571">
        <f t="shared" si="46"/>
        <v>-1944734.2843916665</v>
      </c>
      <c r="AB72" s="571">
        <f t="shared" si="46"/>
        <v>-2145449.6885605557</v>
      </c>
      <c r="AC72" s="571">
        <f t="shared" si="46"/>
        <v>-2364106.3552294448</v>
      </c>
      <c r="AD72" s="571">
        <f t="shared" si="46"/>
        <v>-2567085.8343983339</v>
      </c>
      <c r="AE72" s="571">
        <f t="shared" si="46"/>
        <v>-2919421.9031472229</v>
      </c>
      <c r="AF72" s="571">
        <f t="shared" si="46"/>
        <v>-1335248.6739761122</v>
      </c>
      <c r="AG72" s="571">
        <f t="shared" si="46"/>
        <v>-1836105.7573050009</v>
      </c>
      <c r="AH72" s="525"/>
      <c r="AI72" s="525"/>
    </row>
    <row r="73" spans="1:35">
      <c r="A73" s="441"/>
      <c r="B73" s="441"/>
      <c r="C73" s="441"/>
      <c r="D73" s="441"/>
      <c r="E73" s="455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09"/>
      <c r="S73" s="509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09"/>
      <c r="AI73" s="509"/>
    </row>
    <row r="74" spans="1:35">
      <c r="A74" s="441"/>
      <c r="B74" s="441"/>
      <c r="C74" s="441" t="s">
        <v>266</v>
      </c>
      <c r="D74" s="441"/>
      <c r="E74" s="455"/>
      <c r="F74" s="571">
        <f>+'Cap Ex'!E134</f>
        <v>3000</v>
      </c>
      <c r="G74" s="571">
        <f>+'Cap Ex'!F134</f>
        <v>3000</v>
      </c>
      <c r="H74" s="571">
        <f>+'Cap Ex'!G134</f>
        <v>7500</v>
      </c>
      <c r="I74" s="571">
        <f>+'Cap Ex'!H134</f>
        <v>22000</v>
      </c>
      <c r="J74" s="571">
        <f>+'Cap Ex'!I134</f>
        <v>28500</v>
      </c>
      <c r="K74" s="571">
        <f>+'Cap Ex'!J134</f>
        <v>40000</v>
      </c>
      <c r="L74" s="571">
        <f>+'Cap Ex'!K134</f>
        <v>40000</v>
      </c>
      <c r="M74" s="571">
        <f>+'Cap Ex'!L134</f>
        <v>43750</v>
      </c>
      <c r="N74" s="571">
        <f>+'Cap Ex'!M134</f>
        <v>56750</v>
      </c>
      <c r="O74" s="571">
        <f>+'Cap Ex'!N134</f>
        <v>66250</v>
      </c>
      <c r="P74" s="571">
        <f>+'Cap Ex'!O134</f>
        <v>70000</v>
      </c>
      <c r="Q74" s="571">
        <f>+'Cap Ex'!P134</f>
        <v>71500</v>
      </c>
      <c r="R74" s="509"/>
      <c r="S74" s="509"/>
      <c r="V74" s="571">
        <f>+'Cap Ex'!S134</f>
        <v>71500</v>
      </c>
      <c r="W74" s="571">
        <f>+'Cap Ex'!T134</f>
        <v>71500</v>
      </c>
      <c r="X74" s="571">
        <f>+'Cap Ex'!U134</f>
        <v>97250</v>
      </c>
      <c r="Y74" s="571">
        <f>+'Cap Ex'!V134</f>
        <v>115250</v>
      </c>
      <c r="Z74" s="571">
        <f>+'Cap Ex'!W134</f>
        <v>119750</v>
      </c>
      <c r="AA74" s="571">
        <f>+'Cap Ex'!X134</f>
        <v>139250</v>
      </c>
      <c r="AB74" s="571">
        <f>+'Cap Ex'!Y134</f>
        <v>140000</v>
      </c>
      <c r="AC74" s="571">
        <f>+'Cap Ex'!Z134</f>
        <v>140000</v>
      </c>
      <c r="AD74" s="571">
        <f>+'Cap Ex'!AA134</f>
        <v>140000</v>
      </c>
      <c r="AE74" s="571">
        <f>+'Cap Ex'!AB134</f>
        <v>145250</v>
      </c>
      <c r="AF74" s="571">
        <f>+'Cap Ex'!AC134</f>
        <v>148250</v>
      </c>
      <c r="AG74" s="571">
        <f>+'Cap Ex'!AD134</f>
        <v>148250</v>
      </c>
      <c r="AH74" s="509"/>
      <c r="AI74" s="509"/>
    </row>
    <row r="75" spans="1:35">
      <c r="A75" s="441"/>
      <c r="B75" s="441"/>
      <c r="C75" s="441" t="s">
        <v>267</v>
      </c>
      <c r="D75" s="441"/>
      <c r="E75" s="455"/>
      <c r="F75" s="570">
        <f>+'Cap Ex'!E139</f>
        <v>-83.333333333333329</v>
      </c>
      <c r="G75" s="570">
        <f>+'Cap Ex'!F139</f>
        <v>-166.66666666666666</v>
      </c>
      <c r="H75" s="570">
        <f>+'Cap Ex'!G139</f>
        <v>-375</v>
      </c>
      <c r="I75" s="570">
        <f>+'Cap Ex'!H139</f>
        <v>-986.11111111111109</v>
      </c>
      <c r="J75" s="570">
        <f>+'Cap Ex'!I139</f>
        <v>-1777.7777777777778</v>
      </c>
      <c r="K75" s="570">
        <f>+'Cap Ex'!J139</f>
        <v>-2888.8888888888887</v>
      </c>
      <c r="L75" s="570">
        <f>+'Cap Ex'!K139</f>
        <v>-4000</v>
      </c>
      <c r="M75" s="570">
        <f>+'Cap Ex'!L139</f>
        <v>-5215.2777777777774</v>
      </c>
      <c r="N75" s="570">
        <f>+'Cap Ex'!M139</f>
        <v>-6791.6666666666661</v>
      </c>
      <c r="O75" s="570">
        <f>+'Cap Ex'!N139</f>
        <v>-8631.9444444444434</v>
      </c>
      <c r="P75" s="570">
        <f>+'Cap Ex'!O139</f>
        <v>-10576.388888888889</v>
      </c>
      <c r="Q75" s="570">
        <f>+'Cap Ex'!P139</f>
        <v>-12562.5</v>
      </c>
      <c r="R75" s="511"/>
      <c r="S75" s="511"/>
      <c r="V75" s="570">
        <f>+'Cap Ex'!S139</f>
        <v>-14548.611111111111</v>
      </c>
      <c r="W75" s="570">
        <f>+'Cap Ex'!T139</f>
        <v>-16534.722222222223</v>
      </c>
      <c r="X75" s="570">
        <f>+'Cap Ex'!U139</f>
        <v>-19375</v>
      </c>
      <c r="Y75" s="570">
        <f>+'Cap Ex'!V139</f>
        <v>-22715.277777777777</v>
      </c>
      <c r="Z75" s="570">
        <f>+'Cap Ex'!W139</f>
        <v>-26180.555555555555</v>
      </c>
      <c r="AA75" s="570">
        <f>+'Cap Ex'!X139</f>
        <v>-30187.5</v>
      </c>
      <c r="AB75" s="570">
        <f>+'Cap Ex'!Y139</f>
        <v>-34215.277777777781</v>
      </c>
      <c r="AC75" s="570">
        <f>+'Cap Ex'!Z139</f>
        <v>-38243.055555555562</v>
      </c>
      <c r="AD75" s="570">
        <f>+'Cap Ex'!AA139</f>
        <v>-42270.833333333343</v>
      </c>
      <c r="AE75" s="570">
        <f>+'Cap Ex'!AB139</f>
        <v>-46444.444444444453</v>
      </c>
      <c r="AF75" s="570">
        <f>+'Cap Ex'!AC139</f>
        <v>-50701.388888888898</v>
      </c>
      <c r="AG75" s="570">
        <f>+'Cap Ex'!AD139</f>
        <v>-54958.333333333343</v>
      </c>
      <c r="AH75" s="511"/>
      <c r="AI75" s="511"/>
    </row>
    <row r="76" spans="1:35">
      <c r="A76" s="441"/>
      <c r="B76" s="441"/>
      <c r="C76" s="441"/>
      <c r="D76" s="441"/>
      <c r="E76" s="455"/>
      <c r="F76" s="571"/>
      <c r="G76" s="571"/>
      <c r="H76" s="571"/>
      <c r="I76" s="571"/>
      <c r="J76" s="571"/>
      <c r="K76" s="571"/>
      <c r="L76" s="571"/>
      <c r="M76" s="571"/>
      <c r="N76" s="571"/>
      <c r="O76" s="571"/>
      <c r="P76" s="571"/>
      <c r="Q76" s="571"/>
      <c r="R76" s="509"/>
      <c r="S76" s="509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09"/>
      <c r="AI76" s="509"/>
    </row>
    <row r="77" spans="1:35">
      <c r="A77" s="441"/>
      <c r="B77" s="441"/>
      <c r="C77" s="441" t="s">
        <v>268</v>
      </c>
      <c r="D77" s="441"/>
      <c r="E77" s="455"/>
      <c r="F77" s="571">
        <f t="shared" ref="F77:Q77" si="47">+F74+F75</f>
        <v>2916.6666666666665</v>
      </c>
      <c r="G77" s="571">
        <f t="shared" si="47"/>
        <v>2833.3333333333335</v>
      </c>
      <c r="H77" s="571">
        <f t="shared" si="47"/>
        <v>7125</v>
      </c>
      <c r="I77" s="571">
        <f t="shared" si="47"/>
        <v>21013.888888888891</v>
      </c>
      <c r="J77" s="571">
        <f t="shared" si="47"/>
        <v>26722.222222222223</v>
      </c>
      <c r="K77" s="571">
        <f t="shared" si="47"/>
        <v>37111.111111111109</v>
      </c>
      <c r="L77" s="571">
        <f t="shared" si="47"/>
        <v>36000</v>
      </c>
      <c r="M77" s="571">
        <f t="shared" si="47"/>
        <v>38534.722222222219</v>
      </c>
      <c r="N77" s="571">
        <f t="shared" si="47"/>
        <v>49958.333333333336</v>
      </c>
      <c r="O77" s="571">
        <f t="shared" si="47"/>
        <v>57618.055555555555</v>
      </c>
      <c r="P77" s="571">
        <f t="shared" si="47"/>
        <v>59423.611111111109</v>
      </c>
      <c r="Q77" s="571">
        <f t="shared" si="47"/>
        <v>58937.5</v>
      </c>
      <c r="R77" s="509"/>
      <c r="S77" s="509"/>
      <c r="V77" s="571">
        <f t="shared" ref="V77:AG77" si="48">+V74+V75</f>
        <v>56951.388888888891</v>
      </c>
      <c r="W77" s="571">
        <f t="shared" si="48"/>
        <v>54965.277777777781</v>
      </c>
      <c r="X77" s="571">
        <f t="shared" si="48"/>
        <v>77875</v>
      </c>
      <c r="Y77" s="571">
        <f t="shared" si="48"/>
        <v>92534.722222222219</v>
      </c>
      <c r="Z77" s="571">
        <f t="shared" si="48"/>
        <v>93569.444444444438</v>
      </c>
      <c r="AA77" s="571">
        <f t="shared" si="48"/>
        <v>109062.5</v>
      </c>
      <c r="AB77" s="571">
        <f t="shared" si="48"/>
        <v>105784.72222222222</v>
      </c>
      <c r="AC77" s="571">
        <f t="shared" si="48"/>
        <v>101756.94444444444</v>
      </c>
      <c r="AD77" s="571">
        <f t="shared" si="48"/>
        <v>97729.166666666657</v>
      </c>
      <c r="AE77" s="571">
        <f t="shared" si="48"/>
        <v>98805.555555555547</v>
      </c>
      <c r="AF77" s="571">
        <f t="shared" si="48"/>
        <v>97548.611111111095</v>
      </c>
      <c r="AG77" s="571">
        <f t="shared" si="48"/>
        <v>93291.666666666657</v>
      </c>
      <c r="AH77" s="509"/>
      <c r="AI77" s="509"/>
    </row>
    <row r="78" spans="1:35" hidden="1">
      <c r="A78" s="441"/>
      <c r="B78" s="441"/>
      <c r="C78" s="441"/>
      <c r="D78" s="441"/>
      <c r="E78" s="455"/>
      <c r="F78" s="571"/>
      <c r="G78" s="571"/>
      <c r="H78" s="571"/>
      <c r="I78" s="571"/>
      <c r="J78" s="571"/>
      <c r="K78" s="571"/>
      <c r="L78" s="571"/>
      <c r="M78" s="571"/>
      <c r="N78" s="571"/>
      <c r="O78" s="571"/>
      <c r="P78" s="571"/>
      <c r="Q78" s="571"/>
      <c r="R78" s="509"/>
      <c r="S78" s="509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09"/>
      <c r="AI78" s="509"/>
    </row>
    <row r="79" spans="1:35" ht="15" hidden="1">
      <c r="A79" s="441"/>
      <c r="B79" s="441"/>
      <c r="C79" s="441" t="s">
        <v>269</v>
      </c>
      <c r="D79" s="441"/>
      <c r="E79" s="455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27"/>
      <c r="S79" s="527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27"/>
      <c r="AI79" s="527"/>
    </row>
    <row r="80" spans="1:35" hidden="1">
      <c r="A80" s="441"/>
      <c r="B80" s="441"/>
      <c r="C80" s="441" t="s">
        <v>270</v>
      </c>
      <c r="D80" s="441"/>
      <c r="E80" s="455"/>
      <c r="F80" s="570"/>
      <c r="G80" s="570"/>
      <c r="H80" s="570"/>
      <c r="I80" s="570"/>
      <c r="J80" s="570"/>
      <c r="K80" s="570"/>
      <c r="L80" s="570"/>
      <c r="M80" s="570"/>
      <c r="N80" s="570"/>
      <c r="O80" s="570"/>
      <c r="P80" s="570"/>
      <c r="Q80" s="570"/>
      <c r="R80" s="511"/>
      <c r="S80" s="511"/>
      <c r="V80" s="570"/>
      <c r="W80" s="570"/>
      <c r="X80" s="570"/>
      <c r="Y80" s="570"/>
      <c r="Z80" s="570"/>
      <c r="AA80" s="570"/>
      <c r="AB80" s="570"/>
      <c r="AC80" s="570"/>
      <c r="AD80" s="570"/>
      <c r="AE80" s="570"/>
      <c r="AF80" s="570"/>
      <c r="AG80" s="570"/>
      <c r="AH80" s="511"/>
      <c r="AI80" s="511"/>
    </row>
    <row r="81" spans="1:35">
      <c r="A81" s="441"/>
      <c r="B81" s="441"/>
      <c r="C81" s="441"/>
      <c r="D81" s="441"/>
      <c r="E81" s="455"/>
      <c r="F81" s="571"/>
      <c r="G81" s="571"/>
      <c r="H81" s="571"/>
      <c r="I81" s="571"/>
      <c r="J81" s="571"/>
      <c r="K81" s="571"/>
      <c r="L81" s="571"/>
      <c r="M81" s="571"/>
      <c r="N81" s="571"/>
      <c r="O81" s="571"/>
      <c r="P81" s="571"/>
      <c r="Q81" s="571"/>
      <c r="R81" s="509"/>
      <c r="S81" s="509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09"/>
      <c r="AI81" s="509"/>
    </row>
    <row r="82" spans="1:35" hidden="1">
      <c r="A82" s="441"/>
      <c r="B82" s="441"/>
      <c r="C82" s="441" t="s">
        <v>271</v>
      </c>
      <c r="D82" s="441"/>
      <c r="E82" s="455"/>
      <c r="F82" s="571">
        <f>+F79+F80</f>
        <v>0</v>
      </c>
      <c r="G82" s="571">
        <f>+G79+G80</f>
        <v>0</v>
      </c>
      <c r="H82" s="571">
        <f t="shared" ref="H82:Q82" si="49">+H79+H80</f>
        <v>0</v>
      </c>
      <c r="I82" s="571">
        <f t="shared" si="49"/>
        <v>0</v>
      </c>
      <c r="J82" s="571">
        <f t="shared" si="49"/>
        <v>0</v>
      </c>
      <c r="K82" s="571">
        <f t="shared" si="49"/>
        <v>0</v>
      </c>
      <c r="L82" s="571">
        <f t="shared" si="49"/>
        <v>0</v>
      </c>
      <c r="M82" s="571">
        <f t="shared" si="49"/>
        <v>0</v>
      </c>
      <c r="N82" s="571">
        <f t="shared" si="49"/>
        <v>0</v>
      </c>
      <c r="O82" s="571">
        <f t="shared" si="49"/>
        <v>0</v>
      </c>
      <c r="P82" s="571">
        <f t="shared" si="49"/>
        <v>0</v>
      </c>
      <c r="Q82" s="571">
        <f t="shared" si="49"/>
        <v>0</v>
      </c>
      <c r="R82" s="509"/>
      <c r="S82" s="509"/>
      <c r="V82" s="571">
        <f>+V79+V80</f>
        <v>0</v>
      </c>
      <c r="W82" s="571">
        <f>+W79+W80</f>
        <v>0</v>
      </c>
      <c r="X82" s="571">
        <f t="shared" ref="X82:AG82" si="50">+X79+X80</f>
        <v>0</v>
      </c>
      <c r="Y82" s="571">
        <f t="shared" si="50"/>
        <v>0</v>
      </c>
      <c r="Z82" s="571">
        <f t="shared" si="50"/>
        <v>0</v>
      </c>
      <c r="AA82" s="571">
        <f t="shared" si="50"/>
        <v>0</v>
      </c>
      <c r="AB82" s="571">
        <f t="shared" si="50"/>
        <v>0</v>
      </c>
      <c r="AC82" s="571">
        <f t="shared" si="50"/>
        <v>0</v>
      </c>
      <c r="AD82" s="571">
        <f t="shared" si="50"/>
        <v>0</v>
      </c>
      <c r="AE82" s="571">
        <f t="shared" si="50"/>
        <v>0</v>
      </c>
      <c r="AF82" s="571">
        <f t="shared" si="50"/>
        <v>0</v>
      </c>
      <c r="AG82" s="571">
        <f t="shared" si="50"/>
        <v>0</v>
      </c>
      <c r="AH82" s="509"/>
      <c r="AI82" s="509"/>
    </row>
    <row r="83" spans="1:35" ht="15" hidden="1">
      <c r="A83" s="441"/>
      <c r="B83" s="441"/>
      <c r="C83" s="441"/>
      <c r="D83" s="441"/>
      <c r="E83" s="455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27"/>
      <c r="S83" s="527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27"/>
      <c r="AI83" s="527"/>
    </row>
    <row r="84" spans="1:35">
      <c r="A84" s="528"/>
      <c r="B84" s="529" t="s">
        <v>272</v>
      </c>
      <c r="C84" s="530"/>
      <c r="D84" s="441"/>
      <c r="E84" s="455"/>
      <c r="F84" s="573">
        <f t="shared" ref="F84:Q84" si="51">+F72+F77+F82</f>
        <v>-17884.483333333334</v>
      </c>
      <c r="G84" s="573">
        <f t="shared" si="51"/>
        <v>-46123.23333333333</v>
      </c>
      <c r="H84" s="573">
        <f t="shared" si="51"/>
        <v>-82289.066663333331</v>
      </c>
      <c r="I84" s="573">
        <f t="shared" si="51"/>
        <v>-68643.094440000001</v>
      </c>
      <c r="J84" s="573">
        <f t="shared" si="51"/>
        <v>-142859.71944333334</v>
      </c>
      <c r="K84" s="573">
        <f t="shared" si="51"/>
        <v>-210764.58055666665</v>
      </c>
      <c r="L84" s="573">
        <f t="shared" si="51"/>
        <v>-288691.94166999997</v>
      </c>
      <c r="M84" s="573">
        <f t="shared" si="51"/>
        <v>-301679.80277999991</v>
      </c>
      <c r="N84" s="573">
        <f t="shared" si="51"/>
        <v>-421530.35833666654</v>
      </c>
      <c r="O84" s="573">
        <f t="shared" si="51"/>
        <v>-540741.59445333329</v>
      </c>
      <c r="P84" s="573">
        <f t="shared" si="51"/>
        <v>-601361.03889666649</v>
      </c>
      <c r="Q84" s="573">
        <f t="shared" si="51"/>
        <v>-762334.65000666655</v>
      </c>
      <c r="R84" s="529"/>
      <c r="S84" s="529"/>
      <c r="V84" s="573">
        <f t="shared" ref="V84:AG84" si="52">+V72+V77+V82</f>
        <v>-862427.5809116665</v>
      </c>
      <c r="W84" s="573">
        <f t="shared" si="52"/>
        <v>-1066562.442025</v>
      </c>
      <c r="X84" s="573">
        <f t="shared" si="52"/>
        <v>-1259969.9698083333</v>
      </c>
      <c r="Y84" s="573">
        <f t="shared" si="52"/>
        <v>-1396766.4975883332</v>
      </c>
      <c r="Z84" s="573">
        <f t="shared" si="52"/>
        <v>-1656170.9857849998</v>
      </c>
      <c r="AA84" s="573">
        <f t="shared" si="52"/>
        <v>-1835671.7843916665</v>
      </c>
      <c r="AB84" s="573">
        <f t="shared" si="52"/>
        <v>-2039664.9663383334</v>
      </c>
      <c r="AC84" s="573">
        <f t="shared" si="52"/>
        <v>-2262349.4107850003</v>
      </c>
      <c r="AD84" s="573">
        <f t="shared" si="52"/>
        <v>-2469356.6677316674</v>
      </c>
      <c r="AE84" s="573">
        <f t="shared" si="52"/>
        <v>-2820616.3475916674</v>
      </c>
      <c r="AF84" s="573">
        <f t="shared" si="52"/>
        <v>-1237700.0628650011</v>
      </c>
      <c r="AG84" s="573">
        <f t="shared" si="52"/>
        <v>-1742814.0906383342</v>
      </c>
      <c r="AH84" s="529"/>
      <c r="AI84" s="529"/>
    </row>
    <row r="85" spans="1:35" ht="15">
      <c r="A85" s="441"/>
      <c r="B85" s="441"/>
      <c r="C85" s="441"/>
      <c r="D85" s="441"/>
      <c r="E85" s="455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27"/>
      <c r="S85" s="527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27"/>
      <c r="AI85" s="527"/>
    </row>
    <row r="86" spans="1:35" ht="15">
      <c r="A86" s="441"/>
      <c r="B86" s="441"/>
      <c r="C86" s="441"/>
      <c r="D86" s="441"/>
      <c r="E86" s="455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27"/>
      <c r="S86" s="527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27"/>
      <c r="AI86" s="527"/>
    </row>
    <row r="87" spans="1:35" ht="15">
      <c r="A87" s="441"/>
      <c r="B87" s="445" t="s">
        <v>273</v>
      </c>
      <c r="C87" s="441"/>
      <c r="D87" s="441"/>
      <c r="E87" s="455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27"/>
      <c r="S87" s="527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27"/>
      <c r="AI87" s="527"/>
    </row>
    <row r="88" spans="1:35" ht="15">
      <c r="A88" s="441"/>
      <c r="B88" s="441"/>
      <c r="C88" s="441" t="s">
        <v>274</v>
      </c>
      <c r="D88" s="441"/>
      <c r="E88" s="455"/>
      <c r="F88" s="572">
        <f>+F23+F40-'Op Exp Summ'!F114-'Op Exp Summ'!F115</f>
        <v>10786.666666666664</v>
      </c>
      <c r="G88" s="572">
        <f>+G23+G40-'Op Exp Summ'!G114-'Op Exp Summ'!G115</f>
        <v>10786.666666666668</v>
      </c>
      <c r="H88" s="572">
        <f>+H23+H40-'Op Exp Summ'!H114-'Op Exp Summ'!H115</f>
        <v>10786.666666666668</v>
      </c>
      <c r="I88" s="572">
        <f>+I23+I40-'Op Exp Summ'!I114-'Op Exp Summ'!I115</f>
        <v>24953.333333333328</v>
      </c>
      <c r="J88" s="572">
        <f>+J23+J40-'Op Exp Summ'!J114-'Op Exp Summ'!J115</f>
        <v>11953.333333333328</v>
      </c>
      <c r="K88" s="572">
        <f>+K23+K40-'Op Exp Summ'!K114-'Op Exp Summ'!K115</f>
        <v>15953.333333333336</v>
      </c>
      <c r="L88" s="572">
        <f>+L23+L40-'Op Exp Summ'!L114-'Op Exp Summ'!L115</f>
        <v>12953.333333333336</v>
      </c>
      <c r="M88" s="572">
        <f>+M23+M40-'Op Exp Summ'!M114-'Op Exp Summ'!M115</f>
        <v>33120.000000000007</v>
      </c>
      <c r="N88" s="572">
        <f>+N23+N40-'Op Exp Summ'!N114-'Op Exp Summ'!N115</f>
        <v>20120.000000000033</v>
      </c>
      <c r="O88" s="572">
        <f>+O23+O40-'Op Exp Summ'!O114-'Op Exp Summ'!O115</f>
        <v>20119.999999999996</v>
      </c>
      <c r="P88" s="572">
        <f>+P23+P40-'Op Exp Summ'!P114-'Op Exp Summ'!P115</f>
        <v>38286.666666666686</v>
      </c>
      <c r="Q88" s="572">
        <f>+Q23+Q40-'Op Exp Summ'!Q114-'Op Exp Summ'!Q115</f>
        <v>29286.666666666653</v>
      </c>
      <c r="R88" s="446"/>
      <c r="S88" s="446"/>
      <c r="V88" s="572">
        <f>+V23+V40-'Op Exp Summ'!T114-'Op Exp Summ'!T115</f>
        <v>57926.5625</v>
      </c>
      <c r="W88" s="572">
        <f>+W23+W40-'Op Exp Summ'!U114-'Op Exp Summ'!U115</f>
        <v>44926.562499999971</v>
      </c>
      <c r="X88" s="572">
        <f>+X23+X40-'Op Exp Summ'!V114-'Op Exp Summ'!V115</f>
        <v>51226.562499999971</v>
      </c>
      <c r="Y88" s="572">
        <f>+Y23+Y40-'Op Exp Summ'!W114-'Op Exp Summ'!W115</f>
        <v>85393.229166666657</v>
      </c>
      <c r="Z88" s="572">
        <f>+Z23+Z40-'Op Exp Summ'!X114-'Op Exp Summ'!X115</f>
        <v>52393.229166666657</v>
      </c>
      <c r="AA88" s="572">
        <f>+AA23+AA40-'Op Exp Summ'!Y114-'Op Exp Summ'!Y115</f>
        <v>66893.229166666628</v>
      </c>
      <c r="AB88" s="572">
        <f>+AB23+AB40-'Op Exp Summ'!Z114-'Op Exp Summ'!Z115</f>
        <v>75953.229166666628</v>
      </c>
      <c r="AC88" s="572">
        <f>+AC23+AC40-'Op Exp Summ'!AA114-'Op Exp Summ'!AA115</f>
        <v>77453.229166666686</v>
      </c>
      <c r="AD88" s="572">
        <f>+AD23+AD40-'Op Exp Summ'!AB114-'Op Exp Summ'!AB115</f>
        <v>79536.5625</v>
      </c>
      <c r="AE88" s="572">
        <f>+AE23+AE40-'Op Exp Summ'!AC114-'Op Exp Summ'!AC115</f>
        <v>87919.895833333314</v>
      </c>
      <c r="AF88" s="572">
        <f>+AF23+AF40-'Op Exp Summ'!AD114-'Op Exp Summ'!AD115</f>
        <v>314169.89583333337</v>
      </c>
      <c r="AG88" s="572">
        <f>+AG23+AG40-'Op Exp Summ'!AE114-'Op Exp Summ'!AE115</f>
        <v>121253.22916666669</v>
      </c>
      <c r="AH88" s="446"/>
      <c r="AI88" s="446"/>
    </row>
    <row r="89" spans="1:35" ht="15">
      <c r="A89" s="441"/>
      <c r="B89" s="441"/>
      <c r="C89" s="441" t="s">
        <v>621</v>
      </c>
      <c r="D89" s="441"/>
      <c r="E89" s="455"/>
      <c r="F89" s="572">
        <f>(F40-'Op Exp Summ'!F114-'Op Exp Summ'!F115)*'Exp Assumps'!$C$10</f>
        <v>323.59999999999991</v>
      </c>
      <c r="G89" s="572">
        <f>(G40-'Op Exp Summ'!G114-'Op Exp Summ'!G115)*'Exp Assumps'!$C$10</f>
        <v>323.60000000000002</v>
      </c>
      <c r="H89" s="572">
        <f>(H40-'Op Exp Summ'!H114-'Op Exp Summ'!H115)*'Exp Assumps'!$C$10</f>
        <v>323.60000000000002</v>
      </c>
      <c r="I89" s="572">
        <f>(I40-'Op Exp Summ'!I114-'Op Exp Summ'!I115)*'Exp Assumps'!$C$10</f>
        <v>323.60000000000002</v>
      </c>
      <c r="J89" s="572">
        <f>(J40-'Op Exp Summ'!J114-'Op Exp Summ'!J115)*'Exp Assumps'!$C$10</f>
        <v>323.59999999999968</v>
      </c>
      <c r="K89" s="572">
        <f>(K40-'Op Exp Summ'!K114-'Op Exp Summ'!K115)*'Exp Assumps'!$C$10</f>
        <v>443.59999999999991</v>
      </c>
      <c r="L89" s="572">
        <f>(L40-'Op Exp Summ'!L114-'Op Exp Summ'!L115)*'Exp Assumps'!$C$10</f>
        <v>353.59999999999991</v>
      </c>
      <c r="M89" s="572">
        <f>(M40-'Op Exp Summ'!M114-'Op Exp Summ'!M115)*'Exp Assumps'!$C$10</f>
        <v>336.35000000000042</v>
      </c>
      <c r="N89" s="572">
        <f>(N40-'Op Exp Summ'!N114-'Op Exp Summ'!N115)*'Exp Assumps'!$C$10</f>
        <v>336.3500000000011</v>
      </c>
      <c r="O89" s="572">
        <f>(O40-'Op Exp Summ'!O114-'Op Exp Summ'!O115)*'Exp Assumps'!$C$10</f>
        <v>336.35</v>
      </c>
      <c r="P89" s="572">
        <f>(P40-'Op Exp Summ'!P114-'Op Exp Summ'!P115)*'Exp Assumps'!$C$10</f>
        <v>456.35000000000014</v>
      </c>
      <c r="Q89" s="572">
        <f>(Q40-'Op Exp Summ'!Q114-'Op Exp Summ'!Q115)*'Exp Assumps'!$C$10</f>
        <v>576.34999999999957</v>
      </c>
      <c r="R89" s="527"/>
      <c r="S89" s="527"/>
      <c r="V89" s="572">
        <f>(V40-'Op Exp Summ'!T114-'Op Exp Summ'!T115)*'Exp Assumps'!$E$10</f>
        <v>986.5093750000002</v>
      </c>
      <c r="W89" s="572">
        <f>(W40-'Op Exp Summ'!U114-'Op Exp Summ'!U115)*'Exp Assumps'!$E$10</f>
        <v>986.50937499999941</v>
      </c>
      <c r="X89" s="572">
        <f>(X40-'Op Exp Summ'!V114-'Op Exp Summ'!V115)*'Exp Assumps'!$E$10</f>
        <v>1175.5093749999994</v>
      </c>
      <c r="Y89" s="572">
        <f>(Y40-'Op Exp Summ'!W114-'Op Exp Summ'!W115)*'Exp Assumps'!$E$10</f>
        <v>1775.5093749999994</v>
      </c>
      <c r="Z89" s="572">
        <f>(Z40-'Op Exp Summ'!X114-'Op Exp Summ'!X115)*'Exp Assumps'!$E$10</f>
        <v>917.34062499999936</v>
      </c>
      <c r="AA89" s="572">
        <f>(AA40-'Op Exp Summ'!Y114-'Op Exp Summ'!Y115)*'Exp Assumps'!$E$10</f>
        <v>917.34062499999936</v>
      </c>
      <c r="AB89" s="572">
        <f>(AB40-'Op Exp Summ'!Z114-'Op Exp Summ'!Z115)*'Exp Assumps'!$E$10</f>
        <v>1174.8531249999994</v>
      </c>
      <c r="AC89" s="572">
        <f>(AC40-'Op Exp Summ'!AA114-'Op Exp Summ'!AA115)*'Exp Assumps'!$E$10</f>
        <v>1174.8531250000012</v>
      </c>
      <c r="AD89" s="572">
        <f>(AD40-'Op Exp Summ'!AB114-'Op Exp Summ'!AB115)*'Exp Assumps'!$E$10</f>
        <v>1174.8531249999994</v>
      </c>
      <c r="AE89" s="572">
        <f>(AE40-'Op Exp Summ'!AC114-'Op Exp Summ'!AC115)*'Exp Assumps'!$E$10</f>
        <v>1122.2218749999993</v>
      </c>
      <c r="AF89" s="572">
        <f>(AF40-'Op Exp Summ'!AD114-'Op Exp Summ'!AD115)*'Exp Assumps'!$E$10</f>
        <v>1122.2218750000011</v>
      </c>
      <c r="AG89" s="572">
        <f>(AG40-'Op Exp Summ'!AE114-'Op Exp Summ'!AE115)*'Exp Assumps'!$E$10</f>
        <v>1122.2218750000011</v>
      </c>
      <c r="AH89" s="527"/>
      <c r="AI89" s="527"/>
    </row>
    <row r="90" spans="1:35" ht="15">
      <c r="A90" s="441"/>
      <c r="B90" s="441"/>
      <c r="C90" s="441" t="s">
        <v>479</v>
      </c>
      <c r="D90" s="441"/>
      <c r="E90" s="455"/>
      <c r="F90" s="572">
        <f>+F203</f>
        <v>5600</v>
      </c>
      <c r="G90" s="572">
        <f t="shared" ref="G90:Q90" si="53">+G203</f>
        <v>5600</v>
      </c>
      <c r="H90" s="572">
        <f t="shared" si="53"/>
        <v>5600</v>
      </c>
      <c r="I90" s="572">
        <f t="shared" si="53"/>
        <v>0</v>
      </c>
      <c r="J90" s="572">
        <f t="shared" si="53"/>
        <v>5600</v>
      </c>
      <c r="K90" s="572">
        <f t="shared" si="53"/>
        <v>5600</v>
      </c>
      <c r="L90" s="572">
        <f t="shared" si="53"/>
        <v>0</v>
      </c>
      <c r="M90" s="572">
        <f t="shared" si="53"/>
        <v>5600</v>
      </c>
      <c r="N90" s="572">
        <f t="shared" si="53"/>
        <v>5600</v>
      </c>
      <c r="O90" s="572">
        <f t="shared" si="53"/>
        <v>5600</v>
      </c>
      <c r="P90" s="572">
        <f t="shared" si="53"/>
        <v>5600</v>
      </c>
      <c r="Q90" s="572">
        <f t="shared" si="53"/>
        <v>5600</v>
      </c>
      <c r="R90" s="527"/>
      <c r="S90" s="527"/>
      <c r="V90" s="572">
        <f>+V203</f>
        <v>3500</v>
      </c>
      <c r="W90" s="572">
        <f t="shared" ref="W90:AG90" si="54">+W203</f>
        <v>3500</v>
      </c>
      <c r="X90" s="572">
        <f t="shared" si="54"/>
        <v>8000</v>
      </c>
      <c r="Y90" s="572">
        <f t="shared" si="54"/>
        <v>4500</v>
      </c>
      <c r="Z90" s="572">
        <f t="shared" si="54"/>
        <v>9000</v>
      </c>
      <c r="AA90" s="572">
        <f t="shared" si="54"/>
        <v>15500</v>
      </c>
      <c r="AB90" s="572">
        <f t="shared" si="54"/>
        <v>6500</v>
      </c>
      <c r="AC90" s="572">
        <f t="shared" si="54"/>
        <v>105500</v>
      </c>
      <c r="AD90" s="572">
        <f t="shared" si="54"/>
        <v>112000</v>
      </c>
      <c r="AE90" s="572">
        <f t="shared" si="54"/>
        <v>6500</v>
      </c>
      <c r="AF90" s="572">
        <f t="shared" si="54"/>
        <v>13000</v>
      </c>
      <c r="AG90" s="572">
        <f t="shared" si="54"/>
        <v>19500</v>
      </c>
      <c r="AH90" s="527"/>
      <c r="AI90" s="527"/>
    </row>
    <row r="91" spans="1:35" ht="15">
      <c r="A91" s="441"/>
      <c r="B91" s="441"/>
      <c r="C91" s="441" t="s">
        <v>275</v>
      </c>
      <c r="D91" s="441"/>
      <c r="E91" s="455"/>
      <c r="F91" s="572">
        <f>+F196</f>
        <v>0</v>
      </c>
      <c r="G91" s="572">
        <f t="shared" ref="G91:Q91" si="55">+G196</f>
        <v>0</v>
      </c>
      <c r="H91" s="572">
        <f t="shared" si="55"/>
        <v>0</v>
      </c>
      <c r="I91" s="572">
        <f t="shared" si="55"/>
        <v>36666.666666666664</v>
      </c>
      <c r="J91" s="572">
        <f t="shared" si="55"/>
        <v>33333.333333333328</v>
      </c>
      <c r="K91" s="572">
        <f t="shared" si="55"/>
        <v>29999.999999999996</v>
      </c>
      <c r="L91" s="572">
        <f t="shared" si="55"/>
        <v>26666.666666666664</v>
      </c>
      <c r="M91" s="572">
        <f t="shared" si="55"/>
        <v>59999.999999999985</v>
      </c>
      <c r="N91" s="572">
        <f t="shared" si="55"/>
        <v>53333.333333333321</v>
      </c>
      <c r="O91" s="572">
        <f t="shared" si="55"/>
        <v>46666.666666666657</v>
      </c>
      <c r="P91" s="572">
        <f t="shared" si="55"/>
        <v>76666.666666666657</v>
      </c>
      <c r="Q91" s="572">
        <f t="shared" si="55"/>
        <v>66666.666666666657</v>
      </c>
      <c r="R91" s="527"/>
      <c r="S91" s="527"/>
      <c r="V91" s="572">
        <f>+V196</f>
        <v>93333.333333333314</v>
      </c>
      <c r="W91" s="572">
        <f t="shared" ref="W91:AG91" si="56">+W196</f>
        <v>79999.999999999985</v>
      </c>
      <c r="X91" s="572">
        <f t="shared" si="56"/>
        <v>66666.666666666657</v>
      </c>
      <c r="Y91" s="572">
        <f t="shared" si="56"/>
        <v>89999.999999999985</v>
      </c>
      <c r="Z91" s="572">
        <f t="shared" si="56"/>
        <v>73333.333333333314</v>
      </c>
      <c r="AA91" s="572">
        <f t="shared" si="56"/>
        <v>111666.66666666664</v>
      </c>
      <c r="AB91" s="572">
        <f t="shared" si="56"/>
        <v>144999.99999999994</v>
      </c>
      <c r="AC91" s="572">
        <f t="shared" si="56"/>
        <v>173333.33333333326</v>
      </c>
      <c r="AD91" s="572">
        <f t="shared" si="56"/>
        <v>233333.33333333326</v>
      </c>
      <c r="AE91" s="572">
        <f t="shared" si="56"/>
        <v>284999.99999999988</v>
      </c>
      <c r="AF91" s="572">
        <f t="shared" si="56"/>
        <v>1611666.6666666665</v>
      </c>
      <c r="AG91" s="572">
        <f t="shared" si="56"/>
        <v>1529999.9999999998</v>
      </c>
      <c r="AH91" s="527"/>
      <c r="AI91" s="527"/>
    </row>
    <row r="92" spans="1:35" ht="15" hidden="1">
      <c r="A92" s="441"/>
      <c r="B92" s="441"/>
      <c r="C92" s="441" t="s">
        <v>276</v>
      </c>
      <c r="D92" s="441"/>
      <c r="E92" s="455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27"/>
      <c r="S92" s="527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27"/>
      <c r="AI92" s="527"/>
    </row>
    <row r="93" spans="1:35" ht="15">
      <c r="A93" s="441"/>
      <c r="B93" s="441"/>
      <c r="C93" s="441" t="s">
        <v>480</v>
      </c>
      <c r="D93" s="441"/>
      <c r="E93" s="455"/>
      <c r="F93" s="572">
        <f>+F163+F168</f>
        <v>0</v>
      </c>
      <c r="G93" s="572">
        <f t="shared" ref="G93:Q93" si="57">+G163+G168</f>
        <v>0</v>
      </c>
      <c r="H93" s="572">
        <f t="shared" si="57"/>
        <v>0</v>
      </c>
      <c r="I93" s="572">
        <f t="shared" si="57"/>
        <v>0</v>
      </c>
      <c r="J93" s="572">
        <f t="shared" si="57"/>
        <v>0</v>
      </c>
      <c r="K93" s="572">
        <f t="shared" si="57"/>
        <v>0</v>
      </c>
      <c r="L93" s="572">
        <f t="shared" si="57"/>
        <v>0</v>
      </c>
      <c r="M93" s="572">
        <f t="shared" si="57"/>
        <v>0</v>
      </c>
      <c r="N93" s="572">
        <f t="shared" si="57"/>
        <v>0</v>
      </c>
      <c r="O93" s="572">
        <f t="shared" si="57"/>
        <v>0</v>
      </c>
      <c r="P93" s="572">
        <f t="shared" si="57"/>
        <v>0</v>
      </c>
      <c r="Q93" s="572">
        <f t="shared" si="57"/>
        <v>0</v>
      </c>
      <c r="R93" s="527"/>
      <c r="S93" s="527"/>
      <c r="V93" s="572">
        <f>+V163+V168</f>
        <v>0</v>
      </c>
      <c r="W93" s="572">
        <f t="shared" ref="W93:AG93" si="58">+W163+W168</f>
        <v>0</v>
      </c>
      <c r="X93" s="572">
        <f t="shared" si="58"/>
        <v>0</v>
      </c>
      <c r="Y93" s="572">
        <f t="shared" si="58"/>
        <v>0</v>
      </c>
      <c r="Z93" s="572">
        <f t="shared" si="58"/>
        <v>0</v>
      </c>
      <c r="AA93" s="572">
        <f t="shared" si="58"/>
        <v>0</v>
      </c>
      <c r="AB93" s="572">
        <f t="shared" si="58"/>
        <v>0</v>
      </c>
      <c r="AC93" s="572">
        <f t="shared" si="58"/>
        <v>0</v>
      </c>
      <c r="AD93" s="572">
        <f t="shared" si="58"/>
        <v>0</v>
      </c>
      <c r="AE93" s="572">
        <f t="shared" si="58"/>
        <v>0</v>
      </c>
      <c r="AF93" s="572">
        <f t="shared" si="58"/>
        <v>0</v>
      </c>
      <c r="AG93" s="572">
        <f t="shared" si="58"/>
        <v>0</v>
      </c>
      <c r="AH93" s="527"/>
      <c r="AI93" s="527"/>
    </row>
    <row r="94" spans="1:35" ht="15">
      <c r="A94" s="441"/>
      <c r="B94" s="441"/>
      <c r="C94" s="441" t="s">
        <v>481</v>
      </c>
      <c r="D94" s="441"/>
      <c r="E94" s="455"/>
      <c r="F94" s="572">
        <f>+F176+F181</f>
        <v>0</v>
      </c>
      <c r="G94" s="572">
        <f t="shared" ref="G94:Q94" si="59">+G176+G181</f>
        <v>0</v>
      </c>
      <c r="H94" s="572">
        <f t="shared" si="59"/>
        <v>0</v>
      </c>
      <c r="I94" s="572">
        <f t="shared" si="59"/>
        <v>0</v>
      </c>
      <c r="J94" s="572">
        <f t="shared" si="59"/>
        <v>0</v>
      </c>
      <c r="K94" s="572">
        <f t="shared" si="59"/>
        <v>0</v>
      </c>
      <c r="L94" s="572">
        <f t="shared" si="59"/>
        <v>0</v>
      </c>
      <c r="M94" s="572">
        <f t="shared" si="59"/>
        <v>0</v>
      </c>
      <c r="N94" s="572">
        <f t="shared" si="59"/>
        <v>0</v>
      </c>
      <c r="O94" s="572">
        <f t="shared" si="59"/>
        <v>0</v>
      </c>
      <c r="P94" s="572">
        <f t="shared" si="59"/>
        <v>0</v>
      </c>
      <c r="Q94" s="572">
        <f t="shared" si="59"/>
        <v>0</v>
      </c>
      <c r="R94" s="519"/>
      <c r="S94" s="519"/>
      <c r="V94" s="572">
        <f>+V176+V181</f>
        <v>0</v>
      </c>
      <c r="W94" s="572">
        <f t="shared" ref="W94:AG94" si="60">+W176+W181</f>
        <v>0</v>
      </c>
      <c r="X94" s="572">
        <f t="shared" si="60"/>
        <v>0</v>
      </c>
      <c r="Y94" s="572">
        <f t="shared" si="60"/>
        <v>0</v>
      </c>
      <c r="Z94" s="572">
        <f t="shared" si="60"/>
        <v>0</v>
      </c>
      <c r="AA94" s="572">
        <f t="shared" si="60"/>
        <v>0</v>
      </c>
      <c r="AB94" s="572">
        <f t="shared" si="60"/>
        <v>0</v>
      </c>
      <c r="AC94" s="572">
        <f t="shared" si="60"/>
        <v>0</v>
      </c>
      <c r="AD94" s="572">
        <f t="shared" si="60"/>
        <v>0</v>
      </c>
      <c r="AE94" s="572">
        <f t="shared" si="60"/>
        <v>0</v>
      </c>
      <c r="AF94" s="572">
        <f t="shared" si="60"/>
        <v>0</v>
      </c>
      <c r="AG94" s="572">
        <f t="shared" si="60"/>
        <v>0</v>
      </c>
      <c r="AH94" s="519"/>
      <c r="AI94" s="519"/>
    </row>
    <row r="95" spans="1:35" ht="15" hidden="1">
      <c r="A95" s="441"/>
      <c r="B95" s="441"/>
      <c r="C95" s="441" t="s">
        <v>278</v>
      </c>
      <c r="D95" s="441"/>
      <c r="E95" s="455"/>
      <c r="F95" s="572">
        <v>0</v>
      </c>
      <c r="G95" s="572">
        <v>0</v>
      </c>
      <c r="H95" s="572">
        <v>0</v>
      </c>
      <c r="I95" s="572">
        <v>0</v>
      </c>
      <c r="J95" s="572">
        <v>0</v>
      </c>
      <c r="K95" s="572">
        <v>0</v>
      </c>
      <c r="L95" s="572">
        <v>0</v>
      </c>
      <c r="M95" s="572">
        <v>0</v>
      </c>
      <c r="N95" s="572">
        <v>0</v>
      </c>
      <c r="O95" s="572">
        <v>0</v>
      </c>
      <c r="P95" s="572">
        <v>0</v>
      </c>
      <c r="Q95" s="572">
        <v>0</v>
      </c>
      <c r="R95" s="519"/>
      <c r="S95" s="519"/>
      <c r="V95" s="572">
        <v>0</v>
      </c>
      <c r="W95" s="572">
        <v>0</v>
      </c>
      <c r="X95" s="572">
        <v>0</v>
      </c>
      <c r="Y95" s="572">
        <v>0</v>
      </c>
      <c r="Z95" s="572">
        <v>0</v>
      </c>
      <c r="AA95" s="572">
        <v>0</v>
      </c>
      <c r="AB95" s="572">
        <v>0</v>
      </c>
      <c r="AC95" s="572">
        <v>0</v>
      </c>
      <c r="AD95" s="572">
        <v>0</v>
      </c>
      <c r="AE95" s="572">
        <v>0</v>
      </c>
      <c r="AF95" s="572">
        <v>0</v>
      </c>
      <c r="AG95" s="572">
        <v>0</v>
      </c>
      <c r="AH95" s="519"/>
      <c r="AI95" s="519"/>
    </row>
    <row r="96" spans="1:35" ht="15">
      <c r="A96" s="441"/>
      <c r="B96" s="445" t="s">
        <v>279</v>
      </c>
      <c r="C96" s="441"/>
      <c r="D96" s="441"/>
      <c r="E96" s="455"/>
      <c r="F96" s="574">
        <f t="shared" ref="F96:Q96" si="61">SUM(F88:F95)</f>
        <v>16710.266666666663</v>
      </c>
      <c r="G96" s="574">
        <f t="shared" si="61"/>
        <v>16710.26666666667</v>
      </c>
      <c r="H96" s="574">
        <f t="shared" si="61"/>
        <v>16710.26666666667</v>
      </c>
      <c r="I96" s="574">
        <f t="shared" si="61"/>
        <v>61943.599999999991</v>
      </c>
      <c r="J96" s="574">
        <f t="shared" si="61"/>
        <v>51210.266666666656</v>
      </c>
      <c r="K96" s="574">
        <f t="shared" si="61"/>
        <v>51996.933333333334</v>
      </c>
      <c r="L96" s="574">
        <f t="shared" si="61"/>
        <v>39973.599999999999</v>
      </c>
      <c r="M96" s="574">
        <f t="shared" si="61"/>
        <v>99056.349999999991</v>
      </c>
      <c r="N96" s="574">
        <f t="shared" si="61"/>
        <v>79389.683333333349</v>
      </c>
      <c r="O96" s="574">
        <f t="shared" si="61"/>
        <v>72723.016666666648</v>
      </c>
      <c r="P96" s="574">
        <f t="shared" si="61"/>
        <v>121009.68333333335</v>
      </c>
      <c r="Q96" s="574">
        <f t="shared" si="61"/>
        <v>102129.68333333331</v>
      </c>
      <c r="R96" s="519"/>
      <c r="S96" s="519"/>
      <c r="V96" s="574">
        <f t="shared" ref="V96:AG96" si="62">SUM(V88:V95)</f>
        <v>155746.40520833331</v>
      </c>
      <c r="W96" s="574">
        <f t="shared" si="62"/>
        <v>129413.07187499997</v>
      </c>
      <c r="X96" s="574">
        <f t="shared" si="62"/>
        <v>127068.73854166662</v>
      </c>
      <c r="Y96" s="574">
        <f t="shared" si="62"/>
        <v>181668.73854166665</v>
      </c>
      <c r="Z96" s="574">
        <f t="shared" si="62"/>
        <v>135643.90312499995</v>
      </c>
      <c r="AA96" s="574">
        <f t="shared" si="62"/>
        <v>194977.23645833327</v>
      </c>
      <c r="AB96" s="574">
        <f t="shared" si="62"/>
        <v>228628.08229166656</v>
      </c>
      <c r="AC96" s="574">
        <f t="shared" si="62"/>
        <v>357461.41562499991</v>
      </c>
      <c r="AD96" s="574">
        <f t="shared" si="62"/>
        <v>426044.74895833328</v>
      </c>
      <c r="AE96" s="574">
        <f t="shared" si="62"/>
        <v>380542.11770833319</v>
      </c>
      <c r="AF96" s="574">
        <f t="shared" si="62"/>
        <v>1939958.7843749998</v>
      </c>
      <c r="AG96" s="574">
        <f t="shared" si="62"/>
        <v>1671875.4510416663</v>
      </c>
      <c r="AH96" s="519"/>
      <c r="AI96" s="519"/>
    </row>
    <row r="97" spans="1:35" ht="15">
      <c r="A97" s="441"/>
      <c r="B97" s="441"/>
      <c r="C97" s="441"/>
      <c r="D97" s="572"/>
      <c r="E97" s="455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19"/>
      <c r="S97" s="519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19"/>
      <c r="AI97" s="519"/>
    </row>
    <row r="98" spans="1:35" ht="15">
      <c r="A98" s="441"/>
      <c r="B98" s="445" t="s">
        <v>483</v>
      </c>
      <c r="C98" s="441"/>
      <c r="D98" s="572"/>
      <c r="E98" s="455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19"/>
      <c r="S98" s="519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19"/>
      <c r="AI98" s="519"/>
    </row>
    <row r="99" spans="1:35" ht="15">
      <c r="A99" s="441"/>
      <c r="B99" s="441"/>
      <c r="C99" s="441" t="s">
        <v>623</v>
      </c>
      <c r="D99" s="572"/>
      <c r="E99" s="455"/>
      <c r="F99" s="572">
        <v>0</v>
      </c>
      <c r="G99" s="572">
        <f>+F99</f>
        <v>0</v>
      </c>
      <c r="H99" s="572">
        <f t="shared" ref="H99:Q102" si="63">+G99</f>
        <v>0</v>
      </c>
      <c r="I99" s="572">
        <f t="shared" si="63"/>
        <v>0</v>
      </c>
      <c r="J99" s="572">
        <f t="shared" si="63"/>
        <v>0</v>
      </c>
      <c r="K99" s="572">
        <f t="shared" si="63"/>
        <v>0</v>
      </c>
      <c r="L99" s="572">
        <f t="shared" si="63"/>
        <v>0</v>
      </c>
      <c r="M99" s="572">
        <f t="shared" si="63"/>
        <v>0</v>
      </c>
      <c r="N99" s="572">
        <f t="shared" si="63"/>
        <v>0</v>
      </c>
      <c r="O99" s="572">
        <f t="shared" si="63"/>
        <v>0</v>
      </c>
      <c r="P99" s="572">
        <f t="shared" si="63"/>
        <v>0</v>
      </c>
      <c r="Q99" s="572">
        <f t="shared" si="63"/>
        <v>0</v>
      </c>
      <c r="R99" s="519"/>
      <c r="S99" s="519"/>
      <c r="V99" s="572">
        <v>0</v>
      </c>
      <c r="W99" s="572">
        <f>+V99</f>
        <v>0</v>
      </c>
      <c r="X99" s="572">
        <f t="shared" ref="X99:X104" si="64">+W99</f>
        <v>0</v>
      </c>
      <c r="Y99" s="572">
        <f t="shared" ref="Y99:Y104" si="65">+X99</f>
        <v>0</v>
      </c>
      <c r="Z99" s="572">
        <f t="shared" ref="Z99:Z104" si="66">+Y99</f>
        <v>0</v>
      </c>
      <c r="AA99" s="572">
        <f t="shared" ref="AA99:AA104" si="67">+Z99</f>
        <v>0</v>
      </c>
      <c r="AB99" s="572">
        <f t="shared" ref="AB99:AB104" si="68">+AA99</f>
        <v>0</v>
      </c>
      <c r="AC99" s="572">
        <f t="shared" ref="AC99:AC104" si="69">+AB99</f>
        <v>0</v>
      </c>
      <c r="AD99" s="572">
        <f t="shared" ref="AD99:AD104" si="70">+AC99</f>
        <v>0</v>
      </c>
      <c r="AE99" s="572">
        <f t="shared" ref="AE99:AE104" si="71">+AD99</f>
        <v>0</v>
      </c>
      <c r="AF99" s="572">
        <f t="shared" ref="AF99:AF104" si="72">+AE99</f>
        <v>0</v>
      </c>
      <c r="AG99" s="572">
        <f t="shared" ref="AG99:AG104" si="73">+AF99</f>
        <v>0</v>
      </c>
      <c r="AH99" s="519"/>
      <c r="AI99" s="519"/>
    </row>
    <row r="100" spans="1:35" ht="15">
      <c r="A100" s="441"/>
      <c r="B100" s="441"/>
      <c r="C100" s="441" t="s">
        <v>385</v>
      </c>
      <c r="D100" s="572"/>
      <c r="E100" s="455"/>
      <c r="F100" s="572">
        <v>0</v>
      </c>
      <c r="G100" s="572">
        <f>+F100</f>
        <v>0</v>
      </c>
      <c r="H100" s="572">
        <f t="shared" ref="H100" si="74">+G100</f>
        <v>0</v>
      </c>
      <c r="I100" s="572">
        <f t="shared" ref="I100" si="75">+H100</f>
        <v>0</v>
      </c>
      <c r="J100" s="572">
        <f t="shared" ref="J100" si="76">+I100</f>
        <v>0</v>
      </c>
      <c r="K100" s="572">
        <f t="shared" ref="K100" si="77">+J100</f>
        <v>0</v>
      </c>
      <c r="L100" s="572">
        <f t="shared" ref="L100" si="78">+K100</f>
        <v>0</v>
      </c>
      <c r="M100" s="572">
        <f t="shared" ref="M100" si="79">+L100</f>
        <v>0</v>
      </c>
      <c r="N100" s="572">
        <f t="shared" ref="N100" si="80">+M100</f>
        <v>0</v>
      </c>
      <c r="O100" s="572">
        <f t="shared" ref="O100" si="81">+N100</f>
        <v>0</v>
      </c>
      <c r="P100" s="572">
        <f t="shared" ref="P100" si="82">+O100</f>
        <v>0</v>
      </c>
      <c r="Q100" s="572">
        <f t="shared" ref="Q100" si="83">+P100</f>
        <v>0</v>
      </c>
      <c r="R100" s="519"/>
      <c r="S100" s="519"/>
      <c r="V100" s="572">
        <v>0</v>
      </c>
      <c r="W100" s="572">
        <f>+V100</f>
        <v>0</v>
      </c>
      <c r="X100" s="572">
        <f t="shared" si="64"/>
        <v>0</v>
      </c>
      <c r="Y100" s="572">
        <f t="shared" si="65"/>
        <v>0</v>
      </c>
      <c r="Z100" s="572">
        <f t="shared" si="66"/>
        <v>0</v>
      </c>
      <c r="AA100" s="572">
        <f t="shared" si="67"/>
        <v>0</v>
      </c>
      <c r="AB100" s="572">
        <f t="shared" si="68"/>
        <v>0</v>
      </c>
      <c r="AC100" s="572">
        <f t="shared" si="69"/>
        <v>0</v>
      </c>
      <c r="AD100" s="572">
        <f t="shared" si="70"/>
        <v>0</v>
      </c>
      <c r="AE100" s="572">
        <f t="shared" si="71"/>
        <v>0</v>
      </c>
      <c r="AF100" s="572">
        <f t="shared" si="72"/>
        <v>0</v>
      </c>
      <c r="AG100" s="572">
        <f t="shared" si="73"/>
        <v>0</v>
      </c>
      <c r="AH100" s="519"/>
      <c r="AI100" s="519"/>
    </row>
    <row r="101" spans="1:35" ht="15">
      <c r="A101" s="441"/>
      <c r="B101" s="441"/>
      <c r="C101" s="441" t="s">
        <v>482</v>
      </c>
      <c r="D101" s="572"/>
      <c r="E101" s="455"/>
      <c r="F101" s="572">
        <v>0</v>
      </c>
      <c r="G101" s="572">
        <f t="shared" ref="G101" si="84">+F101</f>
        <v>0</v>
      </c>
      <c r="H101" s="572">
        <f t="shared" si="63"/>
        <v>0</v>
      </c>
      <c r="I101" s="572">
        <f t="shared" si="63"/>
        <v>0</v>
      </c>
      <c r="J101" s="572">
        <f t="shared" si="63"/>
        <v>0</v>
      </c>
      <c r="K101" s="572">
        <f t="shared" si="63"/>
        <v>0</v>
      </c>
      <c r="L101" s="572">
        <f t="shared" si="63"/>
        <v>0</v>
      </c>
      <c r="M101" s="572">
        <f t="shared" si="63"/>
        <v>0</v>
      </c>
      <c r="N101" s="572">
        <f t="shared" si="63"/>
        <v>0</v>
      </c>
      <c r="O101" s="572">
        <f t="shared" si="63"/>
        <v>0</v>
      </c>
      <c r="P101" s="572">
        <f t="shared" si="63"/>
        <v>0</v>
      </c>
      <c r="Q101" s="572">
        <f t="shared" si="63"/>
        <v>0</v>
      </c>
      <c r="R101" s="531"/>
      <c r="S101" s="531"/>
      <c r="V101" s="572">
        <v>0</v>
      </c>
      <c r="W101" s="572">
        <f t="shared" ref="W101:W104" si="85">+V101</f>
        <v>0</v>
      </c>
      <c r="X101" s="572">
        <f t="shared" si="64"/>
        <v>0</v>
      </c>
      <c r="Y101" s="572">
        <f t="shared" si="65"/>
        <v>0</v>
      </c>
      <c r="Z101" s="572">
        <f t="shared" si="66"/>
        <v>0</v>
      </c>
      <c r="AA101" s="572">
        <f t="shared" si="67"/>
        <v>0</v>
      </c>
      <c r="AB101" s="572">
        <f t="shared" si="68"/>
        <v>0</v>
      </c>
      <c r="AC101" s="572">
        <f t="shared" si="69"/>
        <v>0</v>
      </c>
      <c r="AD101" s="572">
        <f t="shared" si="70"/>
        <v>0</v>
      </c>
      <c r="AE101" s="572">
        <f t="shared" si="71"/>
        <v>0</v>
      </c>
      <c r="AF101" s="572">
        <f t="shared" si="72"/>
        <v>0</v>
      </c>
      <c r="AG101" s="572">
        <f t="shared" si="73"/>
        <v>0</v>
      </c>
      <c r="AH101" s="531"/>
      <c r="AI101" s="531"/>
    </row>
    <row r="102" spans="1:35" ht="15">
      <c r="A102" s="441"/>
      <c r="B102" s="441"/>
      <c r="C102" s="441" t="s">
        <v>624</v>
      </c>
      <c r="D102" s="572"/>
      <c r="E102" s="455"/>
      <c r="F102" s="572">
        <v>0</v>
      </c>
      <c r="G102" s="572">
        <f>+F102</f>
        <v>0</v>
      </c>
      <c r="H102" s="572">
        <f t="shared" si="63"/>
        <v>0</v>
      </c>
      <c r="I102" s="572">
        <f t="shared" si="63"/>
        <v>0</v>
      </c>
      <c r="J102" s="572">
        <f t="shared" si="63"/>
        <v>0</v>
      </c>
      <c r="K102" s="572">
        <f t="shared" si="63"/>
        <v>0</v>
      </c>
      <c r="L102" s="572">
        <f t="shared" si="63"/>
        <v>0</v>
      </c>
      <c r="M102" s="572">
        <f t="shared" si="63"/>
        <v>0</v>
      </c>
      <c r="N102" s="572">
        <f t="shared" si="63"/>
        <v>0</v>
      </c>
      <c r="O102" s="572">
        <f t="shared" si="63"/>
        <v>0</v>
      </c>
      <c r="P102" s="572">
        <f t="shared" si="63"/>
        <v>0</v>
      </c>
      <c r="Q102" s="572">
        <f t="shared" si="63"/>
        <v>0</v>
      </c>
      <c r="R102" s="527"/>
      <c r="S102" s="527"/>
      <c r="V102" s="572">
        <v>0</v>
      </c>
      <c r="W102" s="572">
        <f>+V102</f>
        <v>0</v>
      </c>
      <c r="X102" s="572">
        <f t="shared" si="64"/>
        <v>0</v>
      </c>
      <c r="Y102" s="572">
        <f t="shared" si="65"/>
        <v>0</v>
      </c>
      <c r="Z102" s="572">
        <f t="shared" si="66"/>
        <v>0</v>
      </c>
      <c r="AA102" s="572">
        <f t="shared" si="67"/>
        <v>0</v>
      </c>
      <c r="AB102" s="572">
        <f t="shared" si="68"/>
        <v>0</v>
      </c>
      <c r="AC102" s="572">
        <f t="shared" si="69"/>
        <v>0</v>
      </c>
      <c r="AD102" s="572">
        <f t="shared" si="70"/>
        <v>0</v>
      </c>
      <c r="AE102" s="572">
        <f t="shared" si="71"/>
        <v>0</v>
      </c>
      <c r="AF102" s="572">
        <f t="shared" si="72"/>
        <v>0</v>
      </c>
      <c r="AG102" s="572">
        <f t="shared" si="73"/>
        <v>0</v>
      </c>
      <c r="AH102" s="527"/>
      <c r="AI102" s="527"/>
    </row>
    <row r="103" spans="1:35" ht="15">
      <c r="A103" s="441"/>
      <c r="B103" s="441"/>
      <c r="C103" s="441" t="s">
        <v>625</v>
      </c>
      <c r="D103" s="572"/>
      <c r="E103" s="455"/>
      <c r="F103" s="572">
        <v>0</v>
      </c>
      <c r="G103" s="572">
        <f t="shared" ref="G103:G104" si="86">+F103</f>
        <v>0</v>
      </c>
      <c r="H103" s="572">
        <f t="shared" ref="H103:H104" si="87">+G103</f>
        <v>0</v>
      </c>
      <c r="I103" s="572">
        <f t="shared" ref="I103:I104" si="88">+H103</f>
        <v>0</v>
      </c>
      <c r="J103" s="572">
        <f t="shared" ref="J103:J104" si="89">+I103</f>
        <v>0</v>
      </c>
      <c r="K103" s="572">
        <f t="shared" ref="K103:K104" si="90">+J103</f>
        <v>0</v>
      </c>
      <c r="L103" s="572">
        <f t="shared" ref="L103:L104" si="91">+K103</f>
        <v>0</v>
      </c>
      <c r="M103" s="572">
        <f t="shared" ref="M103:M104" si="92">+L103</f>
        <v>0</v>
      </c>
      <c r="N103" s="572">
        <f t="shared" ref="N103:N104" si="93">+M103</f>
        <v>0</v>
      </c>
      <c r="O103" s="572">
        <f t="shared" ref="O103:O104" si="94">+N103</f>
        <v>0</v>
      </c>
      <c r="P103" s="572">
        <f t="shared" ref="P103:P104" si="95">+O103</f>
        <v>0</v>
      </c>
      <c r="Q103" s="572">
        <f t="shared" ref="Q103:Q104" si="96">+P103</f>
        <v>0</v>
      </c>
      <c r="R103" s="527"/>
      <c r="S103" s="527"/>
      <c r="V103" s="572">
        <v>0</v>
      </c>
      <c r="W103" s="572">
        <f t="shared" si="85"/>
        <v>0</v>
      </c>
      <c r="X103" s="572">
        <f t="shared" si="64"/>
        <v>0</v>
      </c>
      <c r="Y103" s="572">
        <f t="shared" si="65"/>
        <v>0</v>
      </c>
      <c r="Z103" s="572">
        <f t="shared" si="66"/>
        <v>0</v>
      </c>
      <c r="AA103" s="572">
        <f t="shared" si="67"/>
        <v>0</v>
      </c>
      <c r="AB103" s="572">
        <f t="shared" si="68"/>
        <v>0</v>
      </c>
      <c r="AC103" s="572">
        <f t="shared" si="69"/>
        <v>0</v>
      </c>
      <c r="AD103" s="572">
        <f t="shared" si="70"/>
        <v>0</v>
      </c>
      <c r="AE103" s="572">
        <f t="shared" si="71"/>
        <v>0</v>
      </c>
      <c r="AF103" s="572">
        <f t="shared" si="72"/>
        <v>0</v>
      </c>
      <c r="AG103" s="572">
        <f t="shared" si="73"/>
        <v>0</v>
      </c>
      <c r="AH103" s="527"/>
      <c r="AI103" s="527"/>
    </row>
    <row r="104" spans="1:35" ht="15">
      <c r="A104" s="441"/>
      <c r="B104" s="441"/>
      <c r="C104" s="441" t="s">
        <v>626</v>
      </c>
      <c r="D104" s="572"/>
      <c r="E104" s="455"/>
      <c r="F104" s="572">
        <v>0</v>
      </c>
      <c r="G104" s="572">
        <f t="shared" si="86"/>
        <v>0</v>
      </c>
      <c r="H104" s="572">
        <f t="shared" si="87"/>
        <v>0</v>
      </c>
      <c r="I104" s="572">
        <f t="shared" si="88"/>
        <v>0</v>
      </c>
      <c r="J104" s="572">
        <f t="shared" si="89"/>
        <v>0</v>
      </c>
      <c r="K104" s="572">
        <f t="shared" si="90"/>
        <v>0</v>
      </c>
      <c r="L104" s="572">
        <f t="shared" si="91"/>
        <v>0</v>
      </c>
      <c r="M104" s="572">
        <f t="shared" si="92"/>
        <v>0</v>
      </c>
      <c r="N104" s="572">
        <f t="shared" si="93"/>
        <v>0</v>
      </c>
      <c r="O104" s="572">
        <f t="shared" si="94"/>
        <v>0</v>
      </c>
      <c r="P104" s="572">
        <f t="shared" si="95"/>
        <v>0</v>
      </c>
      <c r="Q104" s="572">
        <f t="shared" si="96"/>
        <v>0</v>
      </c>
      <c r="R104" s="527"/>
      <c r="S104" s="527"/>
      <c r="V104" s="572">
        <f>+Q105</f>
        <v>-864464.3333399999</v>
      </c>
      <c r="W104" s="572">
        <f t="shared" si="85"/>
        <v>-864464.3333399999</v>
      </c>
      <c r="X104" s="572">
        <f t="shared" si="64"/>
        <v>-864464.3333399999</v>
      </c>
      <c r="Y104" s="572">
        <f t="shared" si="65"/>
        <v>-864464.3333399999</v>
      </c>
      <c r="Z104" s="572">
        <f t="shared" si="66"/>
        <v>-864464.3333399999</v>
      </c>
      <c r="AA104" s="572">
        <f t="shared" si="67"/>
        <v>-864464.3333399999</v>
      </c>
      <c r="AB104" s="572">
        <f t="shared" si="68"/>
        <v>-864464.3333399999</v>
      </c>
      <c r="AC104" s="572">
        <f t="shared" si="69"/>
        <v>-864464.3333399999</v>
      </c>
      <c r="AD104" s="572">
        <f t="shared" si="70"/>
        <v>-864464.3333399999</v>
      </c>
      <c r="AE104" s="572">
        <f t="shared" si="71"/>
        <v>-864464.3333399999</v>
      </c>
      <c r="AF104" s="572">
        <f t="shared" si="72"/>
        <v>-864464.3333399999</v>
      </c>
      <c r="AG104" s="572">
        <f t="shared" si="73"/>
        <v>-864464.3333399999</v>
      </c>
      <c r="AH104" s="527"/>
      <c r="AI104" s="527"/>
    </row>
    <row r="105" spans="1:35" ht="15">
      <c r="A105" s="441"/>
      <c r="B105" s="441"/>
      <c r="C105" s="441" t="s">
        <v>627</v>
      </c>
      <c r="D105" s="572"/>
      <c r="E105" s="455"/>
      <c r="F105" s="572">
        <f t="shared" ref="F105:Q105" si="97">E105+F58</f>
        <v>-34594.75</v>
      </c>
      <c r="G105" s="572">
        <f t="shared" si="97"/>
        <v>-62833.5</v>
      </c>
      <c r="H105" s="572">
        <f t="shared" si="97"/>
        <v>-98999.333329999994</v>
      </c>
      <c r="I105" s="572">
        <f t="shared" si="97"/>
        <v>-130586.69443999999</v>
      </c>
      <c r="J105" s="572">
        <f t="shared" si="97"/>
        <v>-194069.98611</v>
      </c>
      <c r="K105" s="572">
        <f t="shared" si="97"/>
        <v>-262761.51389</v>
      </c>
      <c r="L105" s="572">
        <f t="shared" si="97"/>
        <v>-328665.54167000001</v>
      </c>
      <c r="M105" s="572">
        <f t="shared" si="97"/>
        <v>-400736.15278</v>
      </c>
      <c r="N105" s="572">
        <f t="shared" si="97"/>
        <v>-500920.04167000001</v>
      </c>
      <c r="O105" s="572">
        <f t="shared" si="97"/>
        <v>-613464.61112000002</v>
      </c>
      <c r="P105" s="572">
        <f t="shared" si="97"/>
        <v>-722370.72222999996</v>
      </c>
      <c r="Q105" s="572">
        <f t="shared" si="97"/>
        <v>-864464.3333399999</v>
      </c>
      <c r="R105" s="527"/>
      <c r="S105" s="527"/>
      <c r="V105" s="572">
        <f>+V58</f>
        <v>-153709.65278</v>
      </c>
      <c r="W105" s="572">
        <f t="shared" ref="W105:AG105" si="98">V105+W58</f>
        <v>-331511.18056000001</v>
      </c>
      <c r="X105" s="572">
        <f t="shared" si="98"/>
        <v>-522574.37501000002</v>
      </c>
      <c r="Y105" s="572">
        <f t="shared" si="98"/>
        <v>-713970.90278999996</v>
      </c>
      <c r="Z105" s="572">
        <f t="shared" si="98"/>
        <v>-927350.55556999997</v>
      </c>
      <c r="AA105" s="572">
        <f t="shared" si="98"/>
        <v>-1166184.6875100001</v>
      </c>
      <c r="AB105" s="572">
        <f t="shared" si="98"/>
        <v>-1403828.7152900002</v>
      </c>
      <c r="AC105" s="572">
        <f t="shared" si="98"/>
        <v>-1755346.4930700003</v>
      </c>
      <c r="AD105" s="572">
        <f t="shared" si="98"/>
        <v>-2030937.0833500004</v>
      </c>
      <c r="AE105" s="572">
        <f t="shared" si="98"/>
        <v>-2336694.1319600004</v>
      </c>
      <c r="AF105" s="572">
        <f t="shared" si="98"/>
        <v>-2313194.5139000006</v>
      </c>
      <c r="AG105" s="572">
        <f t="shared" si="98"/>
        <v>-2550225.2083400004</v>
      </c>
      <c r="AH105" s="527"/>
      <c r="AI105" s="527"/>
    </row>
    <row r="106" spans="1:35" ht="15">
      <c r="A106" s="441"/>
      <c r="B106" s="445" t="s">
        <v>484</v>
      </c>
      <c r="C106" s="441"/>
      <c r="D106" s="572"/>
      <c r="E106" s="455"/>
      <c r="F106" s="574">
        <f t="shared" ref="F106:Q106" si="99">SUM(F99:F105)</f>
        <v>-34594.75</v>
      </c>
      <c r="G106" s="574">
        <f t="shared" si="99"/>
        <v>-62833.5</v>
      </c>
      <c r="H106" s="574">
        <f t="shared" si="99"/>
        <v>-98999.333329999994</v>
      </c>
      <c r="I106" s="574">
        <f t="shared" si="99"/>
        <v>-130586.69443999999</v>
      </c>
      <c r="J106" s="574">
        <f t="shared" si="99"/>
        <v>-194069.98611</v>
      </c>
      <c r="K106" s="574">
        <f t="shared" si="99"/>
        <v>-262761.51389</v>
      </c>
      <c r="L106" s="574">
        <f t="shared" si="99"/>
        <v>-328665.54167000001</v>
      </c>
      <c r="M106" s="574">
        <f t="shared" si="99"/>
        <v>-400736.15278</v>
      </c>
      <c r="N106" s="574">
        <f t="shared" si="99"/>
        <v>-500920.04167000001</v>
      </c>
      <c r="O106" s="574">
        <f t="shared" si="99"/>
        <v>-613464.61112000002</v>
      </c>
      <c r="P106" s="574">
        <f t="shared" si="99"/>
        <v>-722370.72222999996</v>
      </c>
      <c r="Q106" s="574">
        <f t="shared" si="99"/>
        <v>-864464.3333399999</v>
      </c>
      <c r="R106" s="532"/>
      <c r="S106" s="532"/>
      <c r="V106" s="574">
        <f t="shared" ref="V106:AG106" si="100">SUM(V99:V105)</f>
        <v>-1018173.9861199999</v>
      </c>
      <c r="W106" s="574">
        <f t="shared" si="100"/>
        <v>-1195975.5138999999</v>
      </c>
      <c r="X106" s="574">
        <f t="shared" si="100"/>
        <v>-1387038.70835</v>
      </c>
      <c r="Y106" s="574">
        <f t="shared" si="100"/>
        <v>-1578435.2361299999</v>
      </c>
      <c r="Z106" s="574">
        <f t="shared" si="100"/>
        <v>-1791814.8889099997</v>
      </c>
      <c r="AA106" s="574">
        <f t="shared" si="100"/>
        <v>-2030649.02085</v>
      </c>
      <c r="AB106" s="574">
        <f t="shared" si="100"/>
        <v>-2268293.0486300001</v>
      </c>
      <c r="AC106" s="574">
        <f t="shared" si="100"/>
        <v>-2619810.8264100002</v>
      </c>
      <c r="AD106" s="574">
        <f t="shared" si="100"/>
        <v>-2895401.4166900003</v>
      </c>
      <c r="AE106" s="574">
        <f t="shared" si="100"/>
        <v>-3201158.4653000003</v>
      </c>
      <c r="AF106" s="574">
        <f t="shared" si="100"/>
        <v>-3177658.8472400005</v>
      </c>
      <c r="AG106" s="574">
        <f t="shared" si="100"/>
        <v>-3414689.5416800003</v>
      </c>
      <c r="AH106" s="532"/>
      <c r="AI106" s="532"/>
    </row>
    <row r="107" spans="1:35" ht="15">
      <c r="A107" s="528"/>
      <c r="B107" s="529" t="s">
        <v>485</v>
      </c>
      <c r="C107" s="530"/>
      <c r="D107" s="572"/>
      <c r="E107" s="455"/>
      <c r="F107" s="573">
        <f t="shared" ref="F107:Q107" si="101">+F96+F106</f>
        <v>-17884.483333333337</v>
      </c>
      <c r="G107" s="573">
        <f t="shared" si="101"/>
        <v>-46123.23333333333</v>
      </c>
      <c r="H107" s="573">
        <f t="shared" si="101"/>
        <v>-82289.066663333331</v>
      </c>
      <c r="I107" s="573">
        <f t="shared" si="101"/>
        <v>-68643.094440000001</v>
      </c>
      <c r="J107" s="573">
        <f t="shared" si="101"/>
        <v>-142859.71944333334</v>
      </c>
      <c r="K107" s="573">
        <f t="shared" si="101"/>
        <v>-210764.58055666665</v>
      </c>
      <c r="L107" s="573">
        <f t="shared" si="101"/>
        <v>-288691.94167000003</v>
      </c>
      <c r="M107" s="573">
        <f t="shared" si="101"/>
        <v>-301679.80278000003</v>
      </c>
      <c r="N107" s="573">
        <f t="shared" si="101"/>
        <v>-421530.35833666666</v>
      </c>
      <c r="O107" s="573">
        <f t="shared" si="101"/>
        <v>-540741.59445333341</v>
      </c>
      <c r="P107" s="573">
        <f t="shared" si="101"/>
        <v>-601361.03889666661</v>
      </c>
      <c r="Q107" s="573">
        <f t="shared" si="101"/>
        <v>-762334.65000666655</v>
      </c>
      <c r="R107" s="529"/>
      <c r="S107" s="529"/>
      <c r="V107" s="573">
        <f t="shared" ref="V107:AG107" si="102">+V96+V106</f>
        <v>-862427.58091166662</v>
      </c>
      <c r="W107" s="573">
        <f t="shared" si="102"/>
        <v>-1066562.442025</v>
      </c>
      <c r="X107" s="573">
        <f t="shared" si="102"/>
        <v>-1259969.9698083333</v>
      </c>
      <c r="Y107" s="573">
        <f t="shared" si="102"/>
        <v>-1396766.4975883332</v>
      </c>
      <c r="Z107" s="573">
        <f t="shared" si="102"/>
        <v>-1656170.9857849998</v>
      </c>
      <c r="AA107" s="573">
        <f t="shared" si="102"/>
        <v>-1835671.7843916668</v>
      </c>
      <c r="AB107" s="573">
        <f t="shared" si="102"/>
        <v>-2039664.9663383334</v>
      </c>
      <c r="AC107" s="573">
        <f t="shared" si="102"/>
        <v>-2262349.4107850003</v>
      </c>
      <c r="AD107" s="573">
        <f t="shared" si="102"/>
        <v>-2469356.6677316669</v>
      </c>
      <c r="AE107" s="573">
        <f t="shared" si="102"/>
        <v>-2820616.347591667</v>
      </c>
      <c r="AF107" s="573">
        <f t="shared" si="102"/>
        <v>-1237700.0628650007</v>
      </c>
      <c r="AG107" s="573">
        <f t="shared" si="102"/>
        <v>-1742814.0906383339</v>
      </c>
      <c r="AH107" s="529"/>
      <c r="AI107" s="529"/>
    </row>
    <row r="108" spans="1:35" ht="15">
      <c r="A108" s="441"/>
      <c r="B108" s="441"/>
      <c r="C108" s="441"/>
      <c r="D108" s="572"/>
      <c r="E108" s="455"/>
      <c r="F108" s="551"/>
      <c r="G108" s="551"/>
      <c r="H108" s="551"/>
      <c r="I108" s="551"/>
      <c r="J108" s="551"/>
      <c r="K108" s="551"/>
      <c r="L108" s="551"/>
      <c r="M108" s="551"/>
      <c r="N108" s="551"/>
      <c r="O108" s="551"/>
      <c r="P108" s="551"/>
      <c r="Q108" s="551"/>
      <c r="R108" s="441"/>
      <c r="S108" s="441"/>
      <c r="V108" s="551"/>
      <c r="W108" s="551"/>
      <c r="X108" s="551"/>
      <c r="Y108" s="551"/>
      <c r="Z108" s="551"/>
      <c r="AA108" s="551"/>
      <c r="AB108" s="551"/>
      <c r="AC108" s="551"/>
      <c r="AD108" s="551"/>
      <c r="AE108" s="551"/>
      <c r="AF108" s="551"/>
      <c r="AG108" s="551"/>
      <c r="AH108" s="441"/>
      <c r="AI108" s="441"/>
    </row>
    <row r="109" spans="1:35" ht="15">
      <c r="A109" s="441"/>
      <c r="B109" s="441"/>
      <c r="C109" s="441"/>
      <c r="D109" s="572"/>
      <c r="E109" s="455"/>
      <c r="F109" s="700">
        <f t="shared" ref="F109:Q109" si="103">ROUND(+F84-F107,0)</f>
        <v>0</v>
      </c>
      <c r="G109" s="700">
        <f t="shared" si="103"/>
        <v>0</v>
      </c>
      <c r="H109" s="700">
        <f t="shared" si="103"/>
        <v>0</v>
      </c>
      <c r="I109" s="700">
        <f t="shared" si="103"/>
        <v>0</v>
      </c>
      <c r="J109" s="700">
        <f t="shared" si="103"/>
        <v>0</v>
      </c>
      <c r="K109" s="700">
        <f t="shared" si="103"/>
        <v>0</v>
      </c>
      <c r="L109" s="700">
        <f t="shared" si="103"/>
        <v>0</v>
      </c>
      <c r="M109" s="700">
        <f t="shared" si="103"/>
        <v>0</v>
      </c>
      <c r="N109" s="700">
        <f t="shared" si="103"/>
        <v>0</v>
      </c>
      <c r="O109" s="700">
        <f t="shared" si="103"/>
        <v>0</v>
      </c>
      <c r="P109" s="700">
        <f t="shared" si="103"/>
        <v>0</v>
      </c>
      <c r="Q109" s="700">
        <f t="shared" si="103"/>
        <v>0</v>
      </c>
      <c r="R109" s="534"/>
      <c r="S109" s="534"/>
      <c r="V109" s="700">
        <f t="shared" ref="V109:AG109" si="104">ROUND(+V84-V107,0)</f>
        <v>0</v>
      </c>
      <c r="W109" s="700">
        <f t="shared" si="104"/>
        <v>0</v>
      </c>
      <c r="X109" s="700">
        <f t="shared" si="104"/>
        <v>0</v>
      </c>
      <c r="Y109" s="700">
        <f t="shared" si="104"/>
        <v>0</v>
      </c>
      <c r="Z109" s="700">
        <f t="shared" si="104"/>
        <v>0</v>
      </c>
      <c r="AA109" s="700">
        <f t="shared" si="104"/>
        <v>0</v>
      </c>
      <c r="AB109" s="700">
        <f t="shared" si="104"/>
        <v>0</v>
      </c>
      <c r="AC109" s="700">
        <f t="shared" si="104"/>
        <v>0</v>
      </c>
      <c r="AD109" s="700">
        <f t="shared" si="104"/>
        <v>0</v>
      </c>
      <c r="AE109" s="700">
        <f t="shared" si="104"/>
        <v>0</v>
      </c>
      <c r="AF109" s="700">
        <f t="shared" si="104"/>
        <v>0</v>
      </c>
      <c r="AG109" s="700">
        <f t="shared" si="104"/>
        <v>0</v>
      </c>
      <c r="AH109" s="534"/>
      <c r="AI109" s="534"/>
    </row>
    <row r="110" spans="1:35" ht="14" thickBot="1">
      <c r="A110" s="441"/>
      <c r="B110" s="441"/>
      <c r="D110" s="535"/>
      <c r="E110" s="45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R110" s="441"/>
      <c r="S110" s="441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5"/>
      <c r="AF110" s="535"/>
      <c r="AG110" s="535"/>
      <c r="AH110" s="441"/>
      <c r="AI110" s="441"/>
    </row>
    <row r="111" spans="1:35" ht="14" thickBot="1">
      <c r="A111" s="441"/>
      <c r="B111" s="441"/>
      <c r="C111" s="457" t="s">
        <v>283</v>
      </c>
      <c r="D111" s="535"/>
      <c r="E111" s="455"/>
      <c r="F111" s="535"/>
      <c r="G111" s="535"/>
      <c r="H111" s="535"/>
      <c r="I111" s="535"/>
      <c r="J111" s="535"/>
      <c r="K111" s="535"/>
      <c r="L111" s="535"/>
      <c r="M111" s="535"/>
      <c r="N111" s="535"/>
      <c r="O111" s="535"/>
      <c r="P111" s="535"/>
      <c r="Q111" s="535"/>
      <c r="R111" s="441"/>
      <c r="S111" s="441"/>
      <c r="V111" s="535"/>
      <c r="W111" s="535"/>
      <c r="X111" s="535"/>
      <c r="Y111" s="535"/>
      <c r="Z111" s="535"/>
      <c r="AA111" s="535"/>
      <c r="AB111" s="535"/>
      <c r="AC111" s="535"/>
      <c r="AD111" s="535"/>
      <c r="AE111" s="535"/>
      <c r="AF111" s="535"/>
      <c r="AG111" s="535"/>
      <c r="AH111" s="441"/>
      <c r="AI111" s="441"/>
    </row>
    <row r="112" spans="1:35">
      <c r="A112" s="441"/>
      <c r="B112" s="441"/>
      <c r="C112" s="441"/>
      <c r="D112" s="535"/>
      <c r="E112" s="455"/>
      <c r="F112" s="535"/>
      <c r="G112" s="535"/>
      <c r="H112" s="535"/>
      <c r="I112" s="535"/>
      <c r="J112" s="535"/>
      <c r="K112" s="535"/>
      <c r="L112" s="535"/>
      <c r="M112" s="535"/>
      <c r="N112" s="535"/>
      <c r="O112" s="535"/>
      <c r="P112" s="535"/>
      <c r="Q112" s="535"/>
      <c r="R112" s="536" t="s">
        <v>6</v>
      </c>
      <c r="S112" s="537" t="s">
        <v>183</v>
      </c>
      <c r="V112" s="535"/>
      <c r="W112" s="535"/>
      <c r="X112" s="535"/>
      <c r="Y112" s="535"/>
      <c r="Z112" s="535"/>
      <c r="AA112" s="535"/>
      <c r="AB112" s="535"/>
      <c r="AC112" s="535"/>
      <c r="AD112" s="535"/>
      <c r="AE112" s="535"/>
      <c r="AF112" s="535"/>
      <c r="AG112" s="535"/>
      <c r="AH112" s="536" t="s">
        <v>6</v>
      </c>
      <c r="AI112" s="537" t="s">
        <v>183</v>
      </c>
    </row>
    <row r="113" spans="1:35">
      <c r="A113" s="441"/>
      <c r="B113" s="441"/>
      <c r="C113" s="441"/>
      <c r="D113" s="535"/>
      <c r="E113" s="455"/>
      <c r="F113" s="520">
        <f t="shared" ref="F113:Q113" si="105">+F8</f>
        <v>43831</v>
      </c>
      <c r="G113" s="520">
        <f t="shared" si="105"/>
        <v>43862</v>
      </c>
      <c r="H113" s="520">
        <f t="shared" si="105"/>
        <v>43891</v>
      </c>
      <c r="I113" s="520">
        <f t="shared" si="105"/>
        <v>43922</v>
      </c>
      <c r="J113" s="520">
        <f t="shared" si="105"/>
        <v>43952</v>
      </c>
      <c r="K113" s="520">
        <f t="shared" si="105"/>
        <v>43983</v>
      </c>
      <c r="L113" s="520">
        <f t="shared" si="105"/>
        <v>44013</v>
      </c>
      <c r="M113" s="520">
        <f t="shared" si="105"/>
        <v>44044</v>
      </c>
      <c r="N113" s="520">
        <f t="shared" si="105"/>
        <v>44075</v>
      </c>
      <c r="O113" s="520">
        <f t="shared" si="105"/>
        <v>44105</v>
      </c>
      <c r="P113" s="520">
        <f t="shared" si="105"/>
        <v>44136</v>
      </c>
      <c r="Q113" s="520">
        <f t="shared" si="105"/>
        <v>44166</v>
      </c>
      <c r="R113" s="538">
        <f>+R8</f>
        <v>2020</v>
      </c>
      <c r="S113" s="539" t="s">
        <v>284</v>
      </c>
      <c r="V113" s="520">
        <f t="shared" ref="V113:AG113" si="106">+V8</f>
        <v>44197</v>
      </c>
      <c r="W113" s="520">
        <f t="shared" si="106"/>
        <v>44228</v>
      </c>
      <c r="X113" s="520">
        <f t="shared" si="106"/>
        <v>44256</v>
      </c>
      <c r="Y113" s="520">
        <f t="shared" si="106"/>
        <v>44287</v>
      </c>
      <c r="Z113" s="520">
        <f t="shared" si="106"/>
        <v>44317</v>
      </c>
      <c r="AA113" s="520">
        <f t="shared" si="106"/>
        <v>44348</v>
      </c>
      <c r="AB113" s="520">
        <f t="shared" si="106"/>
        <v>44378</v>
      </c>
      <c r="AC113" s="520">
        <f t="shared" si="106"/>
        <v>44409</v>
      </c>
      <c r="AD113" s="520">
        <f t="shared" si="106"/>
        <v>44440</v>
      </c>
      <c r="AE113" s="520">
        <f t="shared" si="106"/>
        <v>44470</v>
      </c>
      <c r="AF113" s="520">
        <f t="shared" si="106"/>
        <v>44501</v>
      </c>
      <c r="AG113" s="520">
        <f t="shared" si="106"/>
        <v>44531</v>
      </c>
      <c r="AH113" s="538">
        <f>+AH8</f>
        <v>2021</v>
      </c>
      <c r="AI113" s="539" t="s">
        <v>284</v>
      </c>
    </row>
    <row r="114" spans="1:35">
      <c r="A114" s="441"/>
      <c r="B114" s="445" t="s">
        <v>285</v>
      </c>
      <c r="C114" s="441"/>
      <c r="D114" s="535"/>
      <c r="E114" s="455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540"/>
      <c r="S114" s="73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540"/>
      <c r="AI114" s="731"/>
    </row>
    <row r="115" spans="1:35" ht="15">
      <c r="A115" s="441"/>
      <c r="B115" s="441"/>
      <c r="C115" s="441" t="s">
        <v>257</v>
      </c>
      <c r="D115" s="535"/>
      <c r="E115" s="455"/>
      <c r="F115" s="523">
        <f t="shared" ref="F115:Q115" si="107">+F58</f>
        <v>-34594.75</v>
      </c>
      <c r="G115" s="523">
        <f t="shared" si="107"/>
        <v>-28238.75</v>
      </c>
      <c r="H115" s="523">
        <f t="shared" si="107"/>
        <v>-36165.833330000001</v>
      </c>
      <c r="I115" s="523">
        <f t="shared" si="107"/>
        <v>-31587.361110000002</v>
      </c>
      <c r="J115" s="523">
        <f t="shared" si="107"/>
        <v>-63483.291669999999</v>
      </c>
      <c r="K115" s="523">
        <f t="shared" si="107"/>
        <v>-68691.527780000004</v>
      </c>
      <c r="L115" s="523">
        <f t="shared" si="107"/>
        <v>-65904.027780000004</v>
      </c>
      <c r="M115" s="523">
        <f t="shared" si="107"/>
        <v>-72070.611109999998</v>
      </c>
      <c r="N115" s="523">
        <f t="shared" si="107"/>
        <v>-100183.88889</v>
      </c>
      <c r="O115" s="523">
        <f t="shared" si="107"/>
        <v>-112544.56945</v>
      </c>
      <c r="P115" s="523">
        <f t="shared" si="107"/>
        <v>-108906.11111</v>
      </c>
      <c r="Q115" s="523">
        <f t="shared" si="107"/>
        <v>-142093.61111</v>
      </c>
      <c r="R115" s="552">
        <f>SUM(F115:Q115)</f>
        <v>-864464.3333399999</v>
      </c>
      <c r="S115" s="731">
        <f>+R58</f>
        <v>-864464.33333000005</v>
      </c>
      <c r="V115" s="523">
        <f t="shared" ref="V115:AG115" si="108">+V58</f>
        <v>-153709.65278</v>
      </c>
      <c r="W115" s="523">
        <f t="shared" si="108"/>
        <v>-177801.52778</v>
      </c>
      <c r="X115" s="523">
        <f t="shared" si="108"/>
        <v>-191063.19445000001</v>
      </c>
      <c r="Y115" s="523">
        <f t="shared" si="108"/>
        <v>-191396.52778</v>
      </c>
      <c r="Z115" s="523">
        <f t="shared" si="108"/>
        <v>-213379.65278</v>
      </c>
      <c r="AA115" s="523">
        <f t="shared" si="108"/>
        <v>-238834.13193999999</v>
      </c>
      <c r="AB115" s="523">
        <f t="shared" si="108"/>
        <v>-237644.02778</v>
      </c>
      <c r="AC115" s="523">
        <f t="shared" si="108"/>
        <v>-351517.77778</v>
      </c>
      <c r="AD115" s="523">
        <f t="shared" si="108"/>
        <v>-275590.59028</v>
      </c>
      <c r="AE115" s="523">
        <f t="shared" si="108"/>
        <v>-305757.04861</v>
      </c>
      <c r="AF115" s="523">
        <f t="shared" si="108"/>
        <v>23499.618060000001</v>
      </c>
      <c r="AG115" s="523">
        <f t="shared" si="108"/>
        <v>-237030.69443999999</v>
      </c>
      <c r="AH115" s="552">
        <f>SUM(V115:AG115)</f>
        <v>-2550225.2083400004</v>
      </c>
      <c r="AI115" s="731">
        <f>+AH58</f>
        <v>-2550225.2083299998</v>
      </c>
    </row>
    <row r="116" spans="1:35" ht="15">
      <c r="A116" s="441"/>
      <c r="B116" s="441"/>
      <c r="C116" s="441" t="s">
        <v>286</v>
      </c>
      <c r="D116" s="535"/>
      <c r="E116" s="455"/>
      <c r="F116" s="572">
        <f t="shared" ref="F116:Q116" si="109">-F47</f>
        <v>83.333333333333329</v>
      </c>
      <c r="G116" s="572">
        <f t="shared" si="109"/>
        <v>83.333333333333329</v>
      </c>
      <c r="H116" s="572">
        <f t="shared" si="109"/>
        <v>208.33333333333331</v>
      </c>
      <c r="I116" s="572">
        <f t="shared" si="109"/>
        <v>611.11111111111109</v>
      </c>
      <c r="J116" s="572">
        <f t="shared" si="109"/>
        <v>791.66666666666663</v>
      </c>
      <c r="K116" s="572">
        <f t="shared" si="109"/>
        <v>1111.1111111111111</v>
      </c>
      <c r="L116" s="572">
        <f t="shared" si="109"/>
        <v>1111.1111111111111</v>
      </c>
      <c r="M116" s="572">
        <f t="shared" si="109"/>
        <v>1215.2777777777778</v>
      </c>
      <c r="N116" s="572">
        <f t="shared" si="109"/>
        <v>1576.3888888888889</v>
      </c>
      <c r="O116" s="572">
        <f t="shared" si="109"/>
        <v>1840.2777777777778</v>
      </c>
      <c r="P116" s="572">
        <f t="shared" si="109"/>
        <v>1944.4444444444446</v>
      </c>
      <c r="Q116" s="572">
        <f t="shared" si="109"/>
        <v>1986.1111111111113</v>
      </c>
      <c r="R116" s="703">
        <f>SUM(F116:Q116)</f>
        <v>12562.5</v>
      </c>
      <c r="S116" s="731">
        <f>-R47</f>
        <v>12562.5</v>
      </c>
      <c r="V116" s="572">
        <f t="shared" ref="V116:AG116" si="110">-V47</f>
        <v>1986.1111111111113</v>
      </c>
      <c r="W116" s="572">
        <f t="shared" si="110"/>
        <v>1986.1111111111113</v>
      </c>
      <c r="X116" s="572">
        <f t="shared" si="110"/>
        <v>2840.2777777777783</v>
      </c>
      <c r="Y116" s="572">
        <f t="shared" si="110"/>
        <v>3340.2777777777783</v>
      </c>
      <c r="Z116" s="572">
        <f t="shared" si="110"/>
        <v>3465.2777777777783</v>
      </c>
      <c r="AA116" s="572">
        <f t="shared" si="110"/>
        <v>4006.9444444444453</v>
      </c>
      <c r="AB116" s="572">
        <f t="shared" si="110"/>
        <v>4027.7777777777787</v>
      </c>
      <c r="AC116" s="572">
        <f t="shared" si="110"/>
        <v>4027.7777777777787</v>
      </c>
      <c r="AD116" s="572">
        <f t="shared" si="110"/>
        <v>4027.7777777777787</v>
      </c>
      <c r="AE116" s="572">
        <f t="shared" si="110"/>
        <v>4173.6111111111122</v>
      </c>
      <c r="AF116" s="572">
        <f t="shared" si="110"/>
        <v>4256.9444444444453</v>
      </c>
      <c r="AG116" s="572">
        <f t="shared" si="110"/>
        <v>4256.9444444444453</v>
      </c>
      <c r="AH116" s="703">
        <f>SUM(V116:AG116)</f>
        <v>42395.833333333336</v>
      </c>
      <c r="AI116" s="731">
        <f>-AH47</f>
        <v>42395.833333333336</v>
      </c>
    </row>
    <row r="117" spans="1:35" ht="15">
      <c r="A117" s="441"/>
      <c r="B117" s="441"/>
      <c r="C117" s="441" t="s">
        <v>392</v>
      </c>
      <c r="D117" s="535"/>
      <c r="E117" s="455"/>
      <c r="F117" s="572">
        <f>+F167+F180</f>
        <v>0</v>
      </c>
      <c r="G117" s="572">
        <f t="shared" ref="G117:Q117" si="111">+G167+G180</f>
        <v>0</v>
      </c>
      <c r="H117" s="572">
        <f t="shared" si="111"/>
        <v>0</v>
      </c>
      <c r="I117" s="572">
        <f t="shared" si="111"/>
        <v>0</v>
      </c>
      <c r="J117" s="572">
        <f t="shared" si="111"/>
        <v>0</v>
      </c>
      <c r="K117" s="572">
        <f t="shared" si="111"/>
        <v>0</v>
      </c>
      <c r="L117" s="572">
        <f t="shared" si="111"/>
        <v>0</v>
      </c>
      <c r="M117" s="572">
        <f t="shared" si="111"/>
        <v>0</v>
      </c>
      <c r="N117" s="572">
        <f t="shared" si="111"/>
        <v>0</v>
      </c>
      <c r="O117" s="572">
        <f t="shared" si="111"/>
        <v>0</v>
      </c>
      <c r="P117" s="572">
        <f t="shared" si="111"/>
        <v>0</v>
      </c>
      <c r="Q117" s="572">
        <f t="shared" si="111"/>
        <v>0</v>
      </c>
      <c r="R117" s="703">
        <f>SUM(F117:Q117)</f>
        <v>0</v>
      </c>
      <c r="S117" s="731">
        <f>+R167+R180</f>
        <v>0</v>
      </c>
      <c r="V117" s="572">
        <f>+V167+V180</f>
        <v>0</v>
      </c>
      <c r="W117" s="572">
        <f t="shared" ref="W117:AG117" si="112">+W167+W180</f>
        <v>0</v>
      </c>
      <c r="X117" s="572">
        <f t="shared" si="112"/>
        <v>0</v>
      </c>
      <c r="Y117" s="572">
        <f t="shared" si="112"/>
        <v>0</v>
      </c>
      <c r="Z117" s="572">
        <f t="shared" si="112"/>
        <v>0</v>
      </c>
      <c r="AA117" s="572">
        <f t="shared" si="112"/>
        <v>0</v>
      </c>
      <c r="AB117" s="572">
        <f t="shared" si="112"/>
        <v>0</v>
      </c>
      <c r="AC117" s="572">
        <f t="shared" si="112"/>
        <v>0</v>
      </c>
      <c r="AD117" s="572">
        <f t="shared" si="112"/>
        <v>0</v>
      </c>
      <c r="AE117" s="572">
        <f t="shared" si="112"/>
        <v>0</v>
      </c>
      <c r="AF117" s="572">
        <f t="shared" si="112"/>
        <v>0</v>
      </c>
      <c r="AG117" s="572">
        <f t="shared" si="112"/>
        <v>0</v>
      </c>
      <c r="AH117" s="703">
        <f>SUM(V117:AG117)</f>
        <v>0</v>
      </c>
      <c r="AI117" s="731">
        <f>+AH167+AH180</f>
        <v>0</v>
      </c>
    </row>
    <row r="118" spans="1:35" ht="15" hidden="1">
      <c r="A118" s="441"/>
      <c r="B118" s="441"/>
      <c r="C118" s="441" t="s">
        <v>287</v>
      </c>
      <c r="D118" s="535"/>
      <c r="E118" s="455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703">
        <f>SUM(F118:Q118)</f>
        <v>0</v>
      </c>
      <c r="S118" s="731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703">
        <f>SUM(V118:AG118)</f>
        <v>0</v>
      </c>
      <c r="AI118" s="731"/>
    </row>
    <row r="119" spans="1:35" ht="15" hidden="1">
      <c r="A119" s="441"/>
      <c r="B119" s="441"/>
      <c r="C119" s="441" t="s">
        <v>288</v>
      </c>
      <c r="D119" s="535"/>
      <c r="E119" s="455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703">
        <f>SUM(F119:Q119)</f>
        <v>0</v>
      </c>
      <c r="S119" s="731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703">
        <f>SUM(V119:AG119)</f>
        <v>0</v>
      </c>
      <c r="AI119" s="731"/>
    </row>
    <row r="120" spans="1:35" ht="15" hidden="1">
      <c r="A120" s="441"/>
      <c r="B120" s="441"/>
      <c r="C120" s="441" t="s">
        <v>289</v>
      </c>
      <c r="D120" s="535"/>
      <c r="E120" s="455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703"/>
      <c r="S120" s="731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703"/>
      <c r="AI120" s="731"/>
    </row>
    <row r="121" spans="1:35" ht="15">
      <c r="A121" s="441"/>
      <c r="B121" s="441"/>
      <c r="C121" s="441"/>
      <c r="D121" s="535"/>
      <c r="E121" s="455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703"/>
      <c r="S121" s="731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703"/>
      <c r="AI121" s="731"/>
    </row>
    <row r="122" spans="1:35" ht="15">
      <c r="A122" s="441"/>
      <c r="B122" s="544" t="s">
        <v>290</v>
      </c>
      <c r="C122" s="441"/>
      <c r="D122" s="535"/>
      <c r="E122" s="455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703"/>
      <c r="S122" s="731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703"/>
      <c r="AI122" s="731"/>
    </row>
    <row r="123" spans="1:35" ht="15">
      <c r="A123" s="441"/>
      <c r="B123" s="441"/>
      <c r="C123" s="441" t="s">
        <v>7</v>
      </c>
      <c r="D123" s="535"/>
      <c r="E123" s="455"/>
      <c r="F123" s="572">
        <f>D68-F68</f>
        <v>0</v>
      </c>
      <c r="G123" s="572">
        <f t="shared" ref="G123:Q123" si="113">F68-G68</f>
        <v>0</v>
      </c>
      <c r="H123" s="572">
        <f t="shared" si="113"/>
        <v>0</v>
      </c>
      <c r="I123" s="572">
        <f t="shared" si="113"/>
        <v>-70000</v>
      </c>
      <c r="J123" s="572">
        <f t="shared" si="113"/>
        <v>0</v>
      </c>
      <c r="K123" s="572">
        <f t="shared" si="113"/>
        <v>70000</v>
      </c>
      <c r="L123" s="572">
        <f t="shared" si="113"/>
        <v>0</v>
      </c>
      <c r="M123" s="572">
        <f t="shared" si="113"/>
        <v>-70000</v>
      </c>
      <c r="N123" s="572">
        <f t="shared" si="113"/>
        <v>0</v>
      </c>
      <c r="O123" s="572">
        <f t="shared" si="113"/>
        <v>70000</v>
      </c>
      <c r="P123" s="572">
        <f t="shared" si="113"/>
        <v>-70000</v>
      </c>
      <c r="Q123" s="572">
        <f t="shared" si="113"/>
        <v>0</v>
      </c>
      <c r="R123" s="703">
        <f t="shared" ref="R123:R124" si="114">SUM(F123:Q123)</f>
        <v>-70000</v>
      </c>
      <c r="S123" s="731">
        <f>+D68-Q68</f>
        <v>-70000</v>
      </c>
      <c r="V123" s="572">
        <f>Q68-V68</f>
        <v>0</v>
      </c>
      <c r="W123" s="572">
        <f t="shared" ref="W123:AG123" si="115">V68-W68</f>
        <v>0</v>
      </c>
      <c r="X123" s="572">
        <f t="shared" si="115"/>
        <v>70000</v>
      </c>
      <c r="Y123" s="572">
        <f t="shared" si="115"/>
        <v>-70000</v>
      </c>
      <c r="Z123" s="572">
        <f t="shared" si="115"/>
        <v>0</v>
      </c>
      <c r="AA123" s="572">
        <f t="shared" si="115"/>
        <v>-20000</v>
      </c>
      <c r="AB123" s="572">
        <f t="shared" si="115"/>
        <v>-90000</v>
      </c>
      <c r="AC123" s="572">
        <f t="shared" si="115"/>
        <v>0</v>
      </c>
      <c r="AD123" s="572">
        <f t="shared" si="115"/>
        <v>-40000</v>
      </c>
      <c r="AE123" s="572">
        <f t="shared" si="115"/>
        <v>-40000</v>
      </c>
      <c r="AF123" s="572">
        <f t="shared" si="115"/>
        <v>-1850000</v>
      </c>
      <c r="AG123" s="572">
        <f t="shared" si="115"/>
        <v>0</v>
      </c>
      <c r="AH123" s="703">
        <f t="shared" ref="AH123:AH124" si="116">SUM(V123:AG123)</f>
        <v>-2040000</v>
      </c>
      <c r="AI123" s="731">
        <f>+Q68-AG68</f>
        <v>-2040000</v>
      </c>
    </row>
    <row r="124" spans="1:35" ht="15">
      <c r="A124" s="441"/>
      <c r="B124" s="441"/>
      <c r="C124" s="441" t="s">
        <v>263</v>
      </c>
      <c r="D124" s="535"/>
      <c r="E124" s="455"/>
      <c r="F124" s="572">
        <f>D69-F69</f>
        <v>0</v>
      </c>
      <c r="G124" s="572">
        <f t="shared" ref="G124:Q124" si="117">F69-G69</f>
        <v>0</v>
      </c>
      <c r="H124" s="572">
        <f t="shared" si="117"/>
        <v>0</v>
      </c>
      <c r="I124" s="572">
        <f t="shared" si="117"/>
        <v>0</v>
      </c>
      <c r="J124" s="572">
        <f t="shared" si="117"/>
        <v>0</v>
      </c>
      <c r="K124" s="572">
        <f t="shared" si="117"/>
        <v>0</v>
      </c>
      <c r="L124" s="572">
        <f t="shared" si="117"/>
        <v>0</v>
      </c>
      <c r="M124" s="572">
        <f t="shared" si="117"/>
        <v>0</v>
      </c>
      <c r="N124" s="572">
        <f t="shared" si="117"/>
        <v>0</v>
      </c>
      <c r="O124" s="572">
        <f t="shared" si="117"/>
        <v>0</v>
      </c>
      <c r="P124" s="572">
        <f t="shared" si="117"/>
        <v>0</v>
      </c>
      <c r="Q124" s="572">
        <f t="shared" si="117"/>
        <v>0</v>
      </c>
      <c r="R124" s="703">
        <f t="shared" si="114"/>
        <v>0</v>
      </c>
      <c r="S124" s="731">
        <f>+D69-Q69</f>
        <v>0</v>
      </c>
      <c r="V124" s="572">
        <f>Q69-V69</f>
        <v>0</v>
      </c>
      <c r="W124" s="572">
        <f t="shared" ref="W124:AG124" si="118">V69-W69</f>
        <v>0</v>
      </c>
      <c r="X124" s="572">
        <f t="shared" si="118"/>
        <v>0</v>
      </c>
      <c r="Y124" s="572">
        <f t="shared" si="118"/>
        <v>0</v>
      </c>
      <c r="Z124" s="572">
        <f t="shared" si="118"/>
        <v>0</v>
      </c>
      <c r="AA124" s="572">
        <f t="shared" si="118"/>
        <v>0</v>
      </c>
      <c r="AB124" s="572">
        <f t="shared" si="118"/>
        <v>0</v>
      </c>
      <c r="AC124" s="572">
        <f t="shared" si="118"/>
        <v>0</v>
      </c>
      <c r="AD124" s="572">
        <f t="shared" si="118"/>
        <v>0</v>
      </c>
      <c r="AE124" s="572">
        <f t="shared" si="118"/>
        <v>0</v>
      </c>
      <c r="AF124" s="572">
        <f t="shared" si="118"/>
        <v>0</v>
      </c>
      <c r="AG124" s="572">
        <f t="shared" si="118"/>
        <v>0</v>
      </c>
      <c r="AH124" s="703">
        <f t="shared" si="116"/>
        <v>0</v>
      </c>
      <c r="AI124" s="731">
        <f>+Q69-AG69</f>
        <v>0</v>
      </c>
    </row>
    <row r="125" spans="1:35" ht="15">
      <c r="A125" s="441"/>
      <c r="B125" s="441"/>
      <c r="C125" s="441" t="s">
        <v>264</v>
      </c>
      <c r="D125" s="535"/>
      <c r="E125" s="455"/>
      <c r="F125" s="572">
        <f>D70-F70</f>
        <v>0</v>
      </c>
      <c r="G125" s="572">
        <f t="shared" ref="G125:Q125" si="119">F70-G70</f>
        <v>0</v>
      </c>
      <c r="H125" s="572">
        <f t="shared" si="119"/>
        <v>0</v>
      </c>
      <c r="I125" s="572">
        <f t="shared" si="119"/>
        <v>0</v>
      </c>
      <c r="J125" s="572">
        <f t="shared" si="119"/>
        <v>0</v>
      </c>
      <c r="K125" s="572">
        <f t="shared" si="119"/>
        <v>0</v>
      </c>
      <c r="L125" s="572">
        <f t="shared" si="119"/>
        <v>0</v>
      </c>
      <c r="M125" s="572">
        <f t="shared" si="119"/>
        <v>0</v>
      </c>
      <c r="N125" s="572">
        <f t="shared" si="119"/>
        <v>0</v>
      </c>
      <c r="O125" s="572">
        <f t="shared" si="119"/>
        <v>0</v>
      </c>
      <c r="P125" s="572">
        <f t="shared" si="119"/>
        <v>0</v>
      </c>
      <c r="Q125" s="572">
        <f t="shared" si="119"/>
        <v>0</v>
      </c>
      <c r="R125" s="703">
        <f>SUM(F125:Q125)</f>
        <v>0</v>
      </c>
      <c r="S125" s="731">
        <f>+D70-Q70</f>
        <v>0</v>
      </c>
      <c r="V125" s="572">
        <f>Q70-V70</f>
        <v>0</v>
      </c>
      <c r="W125" s="572">
        <f t="shared" ref="W125:AG125" si="120">V70-W70</f>
        <v>0</v>
      </c>
      <c r="X125" s="572">
        <f t="shared" si="120"/>
        <v>0</v>
      </c>
      <c r="Y125" s="572">
        <f t="shared" si="120"/>
        <v>0</v>
      </c>
      <c r="Z125" s="572">
        <f t="shared" si="120"/>
        <v>0</v>
      </c>
      <c r="AA125" s="572">
        <f t="shared" si="120"/>
        <v>0</v>
      </c>
      <c r="AB125" s="572">
        <f t="shared" si="120"/>
        <v>0</v>
      </c>
      <c r="AC125" s="572">
        <f t="shared" si="120"/>
        <v>0</v>
      </c>
      <c r="AD125" s="572">
        <f t="shared" si="120"/>
        <v>0</v>
      </c>
      <c r="AE125" s="572">
        <f t="shared" si="120"/>
        <v>0</v>
      </c>
      <c r="AF125" s="572">
        <f t="shared" si="120"/>
        <v>0</v>
      </c>
      <c r="AG125" s="572">
        <f t="shared" si="120"/>
        <v>0</v>
      </c>
      <c r="AH125" s="703">
        <f>SUM(V125:AG125)</f>
        <v>0</v>
      </c>
      <c r="AI125" s="731">
        <f>+Q70-AG70</f>
        <v>0</v>
      </c>
    </row>
    <row r="126" spans="1:35" ht="15">
      <c r="A126" s="441"/>
      <c r="B126" s="441"/>
      <c r="C126" s="441" t="s">
        <v>274</v>
      </c>
      <c r="D126" s="535"/>
      <c r="E126" s="455"/>
      <c r="F126" s="572">
        <f>F88-D88+F92-D92</f>
        <v>10786.666666666664</v>
      </c>
      <c r="G126" s="572">
        <f t="shared" ref="G126:Q126" si="121">G88-F88+G92-F92</f>
        <v>3.637978807091713E-12</v>
      </c>
      <c r="H126" s="572">
        <f t="shared" si="121"/>
        <v>0</v>
      </c>
      <c r="I126" s="572">
        <f t="shared" si="121"/>
        <v>14166.666666666661</v>
      </c>
      <c r="J126" s="572">
        <f t="shared" si="121"/>
        <v>-13000</v>
      </c>
      <c r="K126" s="572">
        <f t="shared" si="121"/>
        <v>4000.0000000000073</v>
      </c>
      <c r="L126" s="572">
        <f t="shared" si="121"/>
        <v>-3000</v>
      </c>
      <c r="M126" s="572">
        <f t="shared" si="121"/>
        <v>20166.666666666672</v>
      </c>
      <c r="N126" s="572">
        <f t="shared" si="121"/>
        <v>-12999.999999999975</v>
      </c>
      <c r="O126" s="572">
        <f t="shared" si="121"/>
        <v>-3.637978807091713E-11</v>
      </c>
      <c r="P126" s="572">
        <f t="shared" si="121"/>
        <v>18166.66666666669</v>
      </c>
      <c r="Q126" s="572">
        <f t="shared" si="121"/>
        <v>-9000.0000000000327</v>
      </c>
      <c r="R126" s="703">
        <f t="shared" ref="R126:R129" si="122">SUM(F126:Q126)</f>
        <v>29286.666666666653</v>
      </c>
      <c r="S126" s="731">
        <f>+Q88+Q92-D88-D92</f>
        <v>29286.666666666653</v>
      </c>
      <c r="V126" s="572">
        <f>V88-Q88+V92-Q92</f>
        <v>28639.895833333347</v>
      </c>
      <c r="W126" s="572">
        <f t="shared" ref="W126:AG126" si="123">W88-V88+W92-V92</f>
        <v>-13000.000000000029</v>
      </c>
      <c r="X126" s="572">
        <f t="shared" si="123"/>
        <v>6300</v>
      </c>
      <c r="Y126" s="572">
        <f t="shared" si="123"/>
        <v>34166.666666666686</v>
      </c>
      <c r="Z126" s="572">
        <f t="shared" si="123"/>
        <v>-33000</v>
      </c>
      <c r="AA126" s="572">
        <f t="shared" si="123"/>
        <v>14499.999999999971</v>
      </c>
      <c r="AB126" s="572">
        <f t="shared" si="123"/>
        <v>9060</v>
      </c>
      <c r="AC126" s="572">
        <f t="shared" si="123"/>
        <v>1500.0000000000582</v>
      </c>
      <c r="AD126" s="572">
        <f t="shared" si="123"/>
        <v>2083.3333333333139</v>
      </c>
      <c r="AE126" s="572">
        <f t="shared" si="123"/>
        <v>8383.3333333333139</v>
      </c>
      <c r="AF126" s="572">
        <f t="shared" si="123"/>
        <v>226250.00000000006</v>
      </c>
      <c r="AG126" s="572">
        <f t="shared" si="123"/>
        <v>-192916.66666666669</v>
      </c>
      <c r="AH126" s="703">
        <f t="shared" ref="AH126:AH129" si="124">SUM(V126:AG126)</f>
        <v>91966.562500000058</v>
      </c>
      <c r="AI126" s="731">
        <f>+AG88+AG92-Q88-Q92</f>
        <v>91966.562500000029</v>
      </c>
    </row>
    <row r="127" spans="1:35" ht="15">
      <c r="A127" s="441"/>
      <c r="B127" s="441"/>
      <c r="C127" s="441" t="s">
        <v>621</v>
      </c>
      <c r="D127" s="535"/>
      <c r="E127" s="455"/>
      <c r="F127" s="572">
        <f>+F89-D89</f>
        <v>323.59999999999991</v>
      </c>
      <c r="G127" s="572">
        <f t="shared" ref="G127:Q127" si="125">+G89-F89</f>
        <v>0</v>
      </c>
      <c r="H127" s="572">
        <f t="shared" si="125"/>
        <v>0</v>
      </c>
      <c r="I127" s="572">
        <f t="shared" si="125"/>
        <v>0</v>
      </c>
      <c r="J127" s="572">
        <f t="shared" si="125"/>
        <v>0</v>
      </c>
      <c r="K127" s="572">
        <f t="shared" si="125"/>
        <v>120.00000000000023</v>
      </c>
      <c r="L127" s="572">
        <f t="shared" si="125"/>
        <v>-90</v>
      </c>
      <c r="M127" s="572">
        <f t="shared" si="125"/>
        <v>-17.249999999999488</v>
      </c>
      <c r="N127" s="572">
        <f t="shared" si="125"/>
        <v>6.8212102632969618E-13</v>
      </c>
      <c r="O127" s="572">
        <f t="shared" si="125"/>
        <v>-1.0800249583553523E-12</v>
      </c>
      <c r="P127" s="572">
        <f t="shared" si="125"/>
        <v>120.00000000000011</v>
      </c>
      <c r="Q127" s="572">
        <f t="shared" si="125"/>
        <v>119.99999999999943</v>
      </c>
      <c r="R127" s="703">
        <f t="shared" si="122"/>
        <v>576.3499999999998</v>
      </c>
      <c r="S127" s="731">
        <f>+Q89-D89</f>
        <v>576.34999999999957</v>
      </c>
      <c r="V127" s="572">
        <f>+V89-Q89</f>
        <v>410.15937500000064</v>
      </c>
      <c r="W127" s="572">
        <f t="shared" ref="W127:AG127" si="126">+W89-V89</f>
        <v>0</v>
      </c>
      <c r="X127" s="572">
        <f t="shared" si="126"/>
        <v>189</v>
      </c>
      <c r="Y127" s="572">
        <f t="shared" si="126"/>
        <v>600</v>
      </c>
      <c r="Z127" s="572">
        <f t="shared" si="126"/>
        <v>-858.16875000000005</v>
      </c>
      <c r="AA127" s="572">
        <f t="shared" si="126"/>
        <v>0</v>
      </c>
      <c r="AB127" s="572">
        <f t="shared" si="126"/>
        <v>257.51250000000005</v>
      </c>
      <c r="AC127" s="572">
        <f t="shared" si="126"/>
        <v>1.8189894035458565E-12</v>
      </c>
      <c r="AD127" s="572">
        <f t="shared" si="126"/>
        <v>-1.8189894035458565E-12</v>
      </c>
      <c r="AE127" s="572">
        <f t="shared" si="126"/>
        <v>-52.631250000000136</v>
      </c>
      <c r="AF127" s="572">
        <f t="shared" si="126"/>
        <v>1.8189894035458565E-12</v>
      </c>
      <c r="AG127" s="572">
        <f t="shared" si="126"/>
        <v>0</v>
      </c>
      <c r="AH127" s="703">
        <f t="shared" si="124"/>
        <v>545.87187500000232</v>
      </c>
      <c r="AI127" s="731">
        <f>+AG89-Q89</f>
        <v>545.87187500000152</v>
      </c>
    </row>
    <row r="128" spans="1:35" ht="15">
      <c r="A128" s="441"/>
      <c r="B128" s="441"/>
      <c r="C128" s="441" t="s">
        <v>291</v>
      </c>
      <c r="D128" s="535"/>
      <c r="E128" s="455"/>
      <c r="F128" s="572">
        <f>+F90-D90</f>
        <v>5600</v>
      </c>
      <c r="G128" s="572">
        <f>+G90-F90</f>
        <v>0</v>
      </c>
      <c r="H128" s="572">
        <f t="shared" ref="H128:Q128" si="127">+H90-G90</f>
        <v>0</v>
      </c>
      <c r="I128" s="572">
        <f t="shared" si="127"/>
        <v>-5600</v>
      </c>
      <c r="J128" s="572">
        <f t="shared" si="127"/>
        <v>5600</v>
      </c>
      <c r="K128" s="572">
        <f t="shared" si="127"/>
        <v>0</v>
      </c>
      <c r="L128" s="572">
        <f t="shared" si="127"/>
        <v>-5600</v>
      </c>
      <c r="M128" s="572">
        <f t="shared" si="127"/>
        <v>5600</v>
      </c>
      <c r="N128" s="572">
        <f t="shared" si="127"/>
        <v>0</v>
      </c>
      <c r="O128" s="572">
        <f t="shared" si="127"/>
        <v>0</v>
      </c>
      <c r="P128" s="572">
        <f t="shared" si="127"/>
        <v>0</v>
      </c>
      <c r="Q128" s="572">
        <f t="shared" si="127"/>
        <v>0</v>
      </c>
      <c r="R128" s="703">
        <f t="shared" si="122"/>
        <v>5600</v>
      </c>
      <c r="S128" s="731">
        <f>+Q90-0</f>
        <v>5600</v>
      </c>
      <c r="V128" s="572">
        <f>+V90-Q90</f>
        <v>-2100</v>
      </c>
      <c r="W128" s="572">
        <f>+W90-V90</f>
        <v>0</v>
      </c>
      <c r="X128" s="572">
        <f t="shared" ref="X128:AG128" si="128">+X90-W90</f>
        <v>4500</v>
      </c>
      <c r="Y128" s="572">
        <f t="shared" si="128"/>
        <v>-3500</v>
      </c>
      <c r="Z128" s="572">
        <f t="shared" si="128"/>
        <v>4500</v>
      </c>
      <c r="AA128" s="572">
        <f t="shared" si="128"/>
        <v>6500</v>
      </c>
      <c r="AB128" s="572">
        <f t="shared" si="128"/>
        <v>-9000</v>
      </c>
      <c r="AC128" s="572">
        <f t="shared" si="128"/>
        <v>99000</v>
      </c>
      <c r="AD128" s="572">
        <f t="shared" si="128"/>
        <v>6500</v>
      </c>
      <c r="AE128" s="572">
        <f t="shared" si="128"/>
        <v>-105500</v>
      </c>
      <c r="AF128" s="572">
        <f t="shared" si="128"/>
        <v>6500</v>
      </c>
      <c r="AG128" s="572">
        <f t="shared" si="128"/>
        <v>6500</v>
      </c>
      <c r="AH128" s="703">
        <f t="shared" si="124"/>
        <v>13900</v>
      </c>
      <c r="AI128" s="731">
        <f>+AG90-Q90</f>
        <v>13900</v>
      </c>
    </row>
    <row r="129" spans="1:35" ht="15">
      <c r="A129" s="441"/>
      <c r="B129" s="441"/>
      <c r="C129" s="441" t="s">
        <v>292</v>
      </c>
      <c r="D129" s="535"/>
      <c r="E129" s="455"/>
      <c r="F129" s="572">
        <f>+F91-D91</f>
        <v>0</v>
      </c>
      <c r="G129" s="572">
        <f>+G91-F91</f>
        <v>0</v>
      </c>
      <c r="H129" s="572">
        <f t="shared" ref="H129:Q129" si="129">+H91-G91</f>
        <v>0</v>
      </c>
      <c r="I129" s="572">
        <f t="shared" si="129"/>
        <v>36666.666666666664</v>
      </c>
      <c r="J129" s="572">
        <f t="shared" si="129"/>
        <v>-3333.3333333333358</v>
      </c>
      <c r="K129" s="572">
        <f t="shared" si="129"/>
        <v>-3333.3333333333321</v>
      </c>
      <c r="L129" s="572">
        <f t="shared" si="129"/>
        <v>-3333.3333333333321</v>
      </c>
      <c r="M129" s="572">
        <f t="shared" si="129"/>
        <v>33333.333333333321</v>
      </c>
      <c r="N129" s="572">
        <f t="shared" si="129"/>
        <v>-6666.6666666666642</v>
      </c>
      <c r="O129" s="572">
        <f t="shared" si="129"/>
        <v>-6666.6666666666642</v>
      </c>
      <c r="P129" s="572">
        <f t="shared" si="129"/>
        <v>30000</v>
      </c>
      <c r="Q129" s="572">
        <f t="shared" si="129"/>
        <v>-10000</v>
      </c>
      <c r="R129" s="703">
        <f t="shared" si="122"/>
        <v>66666.666666666657</v>
      </c>
      <c r="S129" s="731">
        <f>+Q91-D91</f>
        <v>66666.666666666657</v>
      </c>
      <c r="V129" s="572">
        <f>+V91-Q91</f>
        <v>26666.666666666657</v>
      </c>
      <c r="W129" s="572">
        <f>+W91-V91</f>
        <v>-13333.333333333328</v>
      </c>
      <c r="X129" s="572">
        <f t="shared" ref="X129:AG129" si="130">+X91-W91</f>
        <v>-13333.333333333328</v>
      </c>
      <c r="Y129" s="572">
        <f t="shared" si="130"/>
        <v>23333.333333333328</v>
      </c>
      <c r="Z129" s="572">
        <f t="shared" si="130"/>
        <v>-16666.666666666672</v>
      </c>
      <c r="AA129" s="572">
        <f t="shared" si="130"/>
        <v>38333.333333333328</v>
      </c>
      <c r="AB129" s="572">
        <f t="shared" si="130"/>
        <v>33333.333333333299</v>
      </c>
      <c r="AC129" s="572">
        <f t="shared" si="130"/>
        <v>28333.333333333314</v>
      </c>
      <c r="AD129" s="572">
        <f t="shared" si="130"/>
        <v>60000</v>
      </c>
      <c r="AE129" s="572">
        <f t="shared" si="130"/>
        <v>51666.666666666628</v>
      </c>
      <c r="AF129" s="572">
        <f t="shared" si="130"/>
        <v>1326666.6666666665</v>
      </c>
      <c r="AG129" s="572">
        <f t="shared" si="130"/>
        <v>-81666.666666666744</v>
      </c>
      <c r="AH129" s="703">
        <f t="shared" si="124"/>
        <v>1463333.333333333</v>
      </c>
      <c r="AI129" s="731">
        <f>+AG91-Q91</f>
        <v>1463333.333333333</v>
      </c>
    </row>
    <row r="130" spans="1:35" ht="15">
      <c r="A130" s="441"/>
      <c r="B130" s="445" t="s">
        <v>293</v>
      </c>
      <c r="C130" s="441"/>
      <c r="D130" s="535"/>
      <c r="E130" s="455"/>
      <c r="F130" s="574">
        <f t="shared" ref="F130:S130" si="131">SUM(F115:F129)</f>
        <v>-17801.150000000001</v>
      </c>
      <c r="G130" s="574">
        <f t="shared" si="131"/>
        <v>-28155.416666666664</v>
      </c>
      <c r="H130" s="574">
        <f t="shared" si="131"/>
        <v>-35957.499996666666</v>
      </c>
      <c r="I130" s="574">
        <f t="shared" si="131"/>
        <v>-55742.916665555567</v>
      </c>
      <c r="J130" s="574">
        <f t="shared" si="131"/>
        <v>-73424.958336666663</v>
      </c>
      <c r="K130" s="574">
        <f t="shared" si="131"/>
        <v>3206.2499977777807</v>
      </c>
      <c r="L130" s="574">
        <f t="shared" si="131"/>
        <v>-76816.250002222223</v>
      </c>
      <c r="M130" s="574">
        <f t="shared" si="131"/>
        <v>-81772.583332222217</v>
      </c>
      <c r="N130" s="574">
        <f t="shared" si="131"/>
        <v>-118274.16666777775</v>
      </c>
      <c r="O130" s="574">
        <f t="shared" si="131"/>
        <v>-47370.958338888915</v>
      </c>
      <c r="P130" s="574">
        <f t="shared" si="131"/>
        <v>-128674.99999888887</v>
      </c>
      <c r="Q130" s="574">
        <f t="shared" si="131"/>
        <v>-158987.4999988889</v>
      </c>
      <c r="R130" s="704">
        <f t="shared" si="131"/>
        <v>-819772.15000666666</v>
      </c>
      <c r="S130" s="754">
        <f t="shared" si="131"/>
        <v>-819772.14999666682</v>
      </c>
      <c r="V130" s="574">
        <f t="shared" ref="V130:AI130" si="132">SUM(V115:V129)</f>
        <v>-98106.819793888877</v>
      </c>
      <c r="W130" s="574">
        <f t="shared" si="132"/>
        <v>-202148.75000222225</v>
      </c>
      <c r="X130" s="574">
        <f t="shared" si="132"/>
        <v>-120567.25000555556</v>
      </c>
      <c r="Y130" s="574">
        <f t="shared" si="132"/>
        <v>-203456.25000222219</v>
      </c>
      <c r="Z130" s="574">
        <f t="shared" si="132"/>
        <v>-255939.21041888889</v>
      </c>
      <c r="AA130" s="574">
        <f t="shared" si="132"/>
        <v>-195493.85416222224</v>
      </c>
      <c r="AB130" s="574">
        <f t="shared" si="132"/>
        <v>-289965.40416888893</v>
      </c>
      <c r="AC130" s="574">
        <f t="shared" si="132"/>
        <v>-218656.66666888888</v>
      </c>
      <c r="AD130" s="574">
        <f t="shared" si="132"/>
        <v>-242979.47916888894</v>
      </c>
      <c r="AE130" s="574">
        <f t="shared" si="132"/>
        <v>-387086.06874888891</v>
      </c>
      <c r="AF130" s="574">
        <f t="shared" si="132"/>
        <v>-262826.77082888898</v>
      </c>
      <c r="AG130" s="574">
        <f t="shared" si="132"/>
        <v>-500857.08332888898</v>
      </c>
      <c r="AH130" s="704">
        <f t="shared" si="132"/>
        <v>-2978083.6072983332</v>
      </c>
      <c r="AI130" s="754">
        <f t="shared" si="132"/>
        <v>-2978083.6072883327</v>
      </c>
    </row>
    <row r="131" spans="1:35" ht="15">
      <c r="A131" s="441"/>
      <c r="B131" s="441"/>
      <c r="C131" s="441"/>
      <c r="D131" s="535"/>
      <c r="E131" s="455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43"/>
      <c r="S131" s="731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43"/>
      <c r="AI131" s="731"/>
    </row>
    <row r="132" spans="1:35" ht="15">
      <c r="A132" s="441"/>
      <c r="B132" s="445" t="s">
        <v>294</v>
      </c>
      <c r="C132" s="441"/>
      <c r="D132" s="535"/>
      <c r="E132" s="455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43"/>
      <c r="S132" s="731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43"/>
      <c r="AI132" s="731"/>
    </row>
    <row r="133" spans="1:35">
      <c r="A133" s="441"/>
      <c r="B133" s="441"/>
      <c r="C133" s="441" t="s">
        <v>74</v>
      </c>
      <c r="D133" s="535"/>
      <c r="E133" s="455"/>
      <c r="F133" s="571">
        <f>-'Cap Ex'!E13</f>
        <v>-3000</v>
      </c>
      <c r="G133" s="571">
        <f>-'Cap Ex'!F13</f>
        <v>0</v>
      </c>
      <c r="H133" s="571">
        <f>-'Cap Ex'!G13</f>
        <v>-4500</v>
      </c>
      <c r="I133" s="571">
        <f>-'Cap Ex'!H13</f>
        <v>-14500</v>
      </c>
      <c r="J133" s="571">
        <f>-'Cap Ex'!I13</f>
        <v>-6500</v>
      </c>
      <c r="K133" s="571">
        <f>-'Cap Ex'!J13</f>
        <v>-11500</v>
      </c>
      <c r="L133" s="571">
        <f>-'Cap Ex'!K13</f>
        <v>0</v>
      </c>
      <c r="M133" s="571">
        <f>-'Cap Ex'!L13</f>
        <v>-3750</v>
      </c>
      <c r="N133" s="571">
        <f>-'Cap Ex'!M13</f>
        <v>-13000</v>
      </c>
      <c r="O133" s="571">
        <f>-'Cap Ex'!N13</f>
        <v>-9500</v>
      </c>
      <c r="P133" s="571">
        <f>-'Cap Ex'!O13</f>
        <v>-3750</v>
      </c>
      <c r="Q133" s="571">
        <f>-'Cap Ex'!P13</f>
        <v>-1500</v>
      </c>
      <c r="R133" s="703">
        <f>SUM(F133:Q133)</f>
        <v>-71500</v>
      </c>
      <c r="S133" s="731">
        <f>-'Cap Ex'!Q13</f>
        <v>-71500</v>
      </c>
      <c r="V133" s="571">
        <f>-'Cap Ex'!S13</f>
        <v>0</v>
      </c>
      <c r="W133" s="571">
        <f>-'Cap Ex'!T13</f>
        <v>0</v>
      </c>
      <c r="X133" s="571">
        <f>-'Cap Ex'!U13</f>
        <v>-25750</v>
      </c>
      <c r="Y133" s="571">
        <f>-'Cap Ex'!V13</f>
        <v>-18000</v>
      </c>
      <c r="Z133" s="571">
        <f>-'Cap Ex'!W13</f>
        <v>-4500</v>
      </c>
      <c r="AA133" s="571">
        <f>-'Cap Ex'!X13</f>
        <v>-19500</v>
      </c>
      <c r="AB133" s="571">
        <f>-'Cap Ex'!Y13</f>
        <v>-750</v>
      </c>
      <c r="AC133" s="571">
        <f>-'Cap Ex'!Z13</f>
        <v>0</v>
      </c>
      <c r="AD133" s="571">
        <f>-'Cap Ex'!AA13</f>
        <v>0</v>
      </c>
      <c r="AE133" s="571">
        <f>-'Cap Ex'!AB13</f>
        <v>-5250</v>
      </c>
      <c r="AF133" s="571">
        <f>-'Cap Ex'!AC13</f>
        <v>-3000</v>
      </c>
      <c r="AG133" s="571">
        <f>-'Cap Ex'!AD13</f>
        <v>0</v>
      </c>
      <c r="AH133" s="703">
        <f>SUM(V133:AG133)</f>
        <v>-76750</v>
      </c>
      <c r="AI133" s="731">
        <f>-'Cap Ex'!AE13</f>
        <v>-76750</v>
      </c>
    </row>
    <row r="134" spans="1:35" ht="15">
      <c r="A134" s="441"/>
      <c r="B134" s="441"/>
      <c r="C134" s="441" t="s">
        <v>295</v>
      </c>
      <c r="D134" s="535"/>
      <c r="E134" s="455"/>
      <c r="F134" s="572">
        <f>0-F79</f>
        <v>0</v>
      </c>
      <c r="G134" s="572">
        <f t="shared" ref="G134:Q134" si="133">+F79-G79</f>
        <v>0</v>
      </c>
      <c r="H134" s="572">
        <f t="shared" si="133"/>
        <v>0</v>
      </c>
      <c r="I134" s="572">
        <f t="shared" si="133"/>
        <v>0</v>
      </c>
      <c r="J134" s="572">
        <f t="shared" si="133"/>
        <v>0</v>
      </c>
      <c r="K134" s="572">
        <f t="shared" si="133"/>
        <v>0</v>
      </c>
      <c r="L134" s="572">
        <f t="shared" si="133"/>
        <v>0</v>
      </c>
      <c r="M134" s="572">
        <f t="shared" si="133"/>
        <v>0</v>
      </c>
      <c r="N134" s="572">
        <f t="shared" si="133"/>
        <v>0</v>
      </c>
      <c r="O134" s="572">
        <f t="shared" si="133"/>
        <v>0</v>
      </c>
      <c r="P134" s="572">
        <f t="shared" si="133"/>
        <v>0</v>
      </c>
      <c r="Q134" s="572">
        <f t="shared" si="133"/>
        <v>0</v>
      </c>
      <c r="R134" s="703">
        <f>SUM(F134:Q134)</f>
        <v>0</v>
      </c>
      <c r="S134" s="731"/>
      <c r="V134" s="572">
        <f>Q79-V79</f>
        <v>0</v>
      </c>
      <c r="W134" s="572">
        <f t="shared" ref="W134:AG134" si="134">+V79-W79</f>
        <v>0</v>
      </c>
      <c r="X134" s="572">
        <f t="shared" si="134"/>
        <v>0</v>
      </c>
      <c r="Y134" s="572">
        <f t="shared" si="134"/>
        <v>0</v>
      </c>
      <c r="Z134" s="572">
        <f t="shared" si="134"/>
        <v>0</v>
      </c>
      <c r="AA134" s="572">
        <f t="shared" si="134"/>
        <v>0</v>
      </c>
      <c r="AB134" s="572">
        <f t="shared" si="134"/>
        <v>0</v>
      </c>
      <c r="AC134" s="572">
        <f t="shared" si="134"/>
        <v>0</v>
      </c>
      <c r="AD134" s="572">
        <f t="shared" si="134"/>
        <v>0</v>
      </c>
      <c r="AE134" s="572">
        <f t="shared" si="134"/>
        <v>0</v>
      </c>
      <c r="AF134" s="572">
        <f t="shared" si="134"/>
        <v>0</v>
      </c>
      <c r="AG134" s="572">
        <f t="shared" si="134"/>
        <v>0</v>
      </c>
      <c r="AH134" s="703">
        <f>SUM(V134:AG134)</f>
        <v>0</v>
      </c>
      <c r="AI134" s="731"/>
    </row>
    <row r="135" spans="1:35" ht="15">
      <c r="A135" s="441"/>
      <c r="B135" s="441"/>
      <c r="C135" s="441" t="s">
        <v>296</v>
      </c>
      <c r="D135" s="535"/>
      <c r="E135" s="455"/>
      <c r="F135" s="572">
        <v>0</v>
      </c>
      <c r="G135" s="572">
        <v>0</v>
      </c>
      <c r="H135" s="572">
        <v>0</v>
      </c>
      <c r="I135" s="572">
        <v>0</v>
      </c>
      <c r="J135" s="572">
        <v>0</v>
      </c>
      <c r="K135" s="572">
        <v>0</v>
      </c>
      <c r="L135" s="572">
        <v>0</v>
      </c>
      <c r="M135" s="572">
        <v>0</v>
      </c>
      <c r="N135" s="572">
        <v>0</v>
      </c>
      <c r="O135" s="572">
        <v>0</v>
      </c>
      <c r="P135" s="572">
        <v>0</v>
      </c>
      <c r="Q135" s="572">
        <v>0</v>
      </c>
      <c r="R135" s="703">
        <f>SUM(F135:Q135)</f>
        <v>0</v>
      </c>
      <c r="S135" s="731"/>
      <c r="V135" s="572">
        <v>0</v>
      </c>
      <c r="W135" s="572">
        <v>0</v>
      </c>
      <c r="X135" s="572">
        <v>0</v>
      </c>
      <c r="Y135" s="572">
        <v>0</v>
      </c>
      <c r="Z135" s="572">
        <v>0</v>
      </c>
      <c r="AA135" s="572">
        <v>0</v>
      </c>
      <c r="AB135" s="572">
        <v>0</v>
      </c>
      <c r="AC135" s="572">
        <v>0</v>
      </c>
      <c r="AD135" s="572">
        <v>0</v>
      </c>
      <c r="AE135" s="572">
        <v>0</v>
      </c>
      <c r="AF135" s="572">
        <v>0</v>
      </c>
      <c r="AG135" s="572">
        <v>0</v>
      </c>
      <c r="AH135" s="703">
        <f>SUM(V135:AG135)</f>
        <v>0</v>
      </c>
      <c r="AI135" s="731"/>
    </row>
    <row r="136" spans="1:35" ht="15">
      <c r="A136" s="441"/>
      <c r="B136" s="445" t="s">
        <v>297</v>
      </c>
      <c r="C136" s="441"/>
      <c r="D136" s="535"/>
      <c r="E136" s="455"/>
      <c r="F136" s="574">
        <f t="shared" ref="F136:Q136" si="135">SUM(F133:F135)</f>
        <v>-3000</v>
      </c>
      <c r="G136" s="574">
        <f t="shared" si="135"/>
        <v>0</v>
      </c>
      <c r="H136" s="574">
        <f t="shared" si="135"/>
        <v>-4500</v>
      </c>
      <c r="I136" s="574">
        <f t="shared" si="135"/>
        <v>-14500</v>
      </c>
      <c r="J136" s="574">
        <f t="shared" si="135"/>
        <v>-6500</v>
      </c>
      <c r="K136" s="574">
        <f t="shared" si="135"/>
        <v>-11500</v>
      </c>
      <c r="L136" s="574">
        <f t="shared" si="135"/>
        <v>0</v>
      </c>
      <c r="M136" s="574">
        <f t="shared" si="135"/>
        <v>-3750</v>
      </c>
      <c r="N136" s="574">
        <f t="shared" si="135"/>
        <v>-13000</v>
      </c>
      <c r="O136" s="574">
        <f t="shared" si="135"/>
        <v>-9500</v>
      </c>
      <c r="P136" s="574">
        <f t="shared" si="135"/>
        <v>-3750</v>
      </c>
      <c r="Q136" s="574">
        <f t="shared" si="135"/>
        <v>-1500</v>
      </c>
      <c r="R136" s="704">
        <f>SUM(R133:R135)</f>
        <v>-71500</v>
      </c>
      <c r="S136" s="731"/>
      <c r="V136" s="574">
        <f t="shared" ref="V136:AG136" si="136">SUM(V133:V135)</f>
        <v>0</v>
      </c>
      <c r="W136" s="574">
        <f t="shared" si="136"/>
        <v>0</v>
      </c>
      <c r="X136" s="574">
        <f t="shared" si="136"/>
        <v>-25750</v>
      </c>
      <c r="Y136" s="574">
        <f t="shared" si="136"/>
        <v>-18000</v>
      </c>
      <c r="Z136" s="574">
        <f t="shared" si="136"/>
        <v>-4500</v>
      </c>
      <c r="AA136" s="574">
        <f t="shared" si="136"/>
        <v>-19500</v>
      </c>
      <c r="AB136" s="574">
        <f t="shared" si="136"/>
        <v>-750</v>
      </c>
      <c r="AC136" s="574">
        <f t="shared" si="136"/>
        <v>0</v>
      </c>
      <c r="AD136" s="574">
        <f t="shared" si="136"/>
        <v>0</v>
      </c>
      <c r="AE136" s="574">
        <f t="shared" si="136"/>
        <v>-5250</v>
      </c>
      <c r="AF136" s="574">
        <f t="shared" si="136"/>
        <v>-3000</v>
      </c>
      <c r="AG136" s="574">
        <f t="shared" si="136"/>
        <v>0</v>
      </c>
      <c r="AH136" s="704">
        <f>SUM(AH133:AH135)</f>
        <v>-76750</v>
      </c>
      <c r="AI136" s="731"/>
    </row>
    <row r="137" spans="1:35" ht="15">
      <c r="A137" s="441"/>
      <c r="B137" s="441"/>
      <c r="C137" s="441"/>
      <c r="D137" s="535"/>
      <c r="E137" s="455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43"/>
      <c r="S137" s="731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43"/>
      <c r="AI137" s="731"/>
    </row>
    <row r="138" spans="1:35">
      <c r="A138" s="441"/>
      <c r="B138" s="445" t="s">
        <v>298</v>
      </c>
      <c r="C138" s="441"/>
      <c r="D138" s="535"/>
      <c r="E138" s="455"/>
      <c r="F138" s="571"/>
      <c r="G138" s="571"/>
      <c r="H138" s="571"/>
      <c r="I138" s="571"/>
      <c r="J138" s="571"/>
      <c r="K138" s="571"/>
      <c r="L138" s="710"/>
      <c r="M138" s="571"/>
      <c r="N138" s="571"/>
      <c r="O138" s="571"/>
      <c r="P138" s="571"/>
      <c r="Q138" s="571"/>
      <c r="R138" s="703"/>
      <c r="S138" s="732"/>
      <c r="V138" s="571"/>
      <c r="W138" s="571"/>
      <c r="X138" s="571"/>
      <c r="Y138" s="571"/>
      <c r="Z138" s="571"/>
      <c r="AA138" s="571"/>
      <c r="AB138" s="710"/>
      <c r="AC138" s="571"/>
      <c r="AD138" s="571"/>
      <c r="AE138" s="571"/>
      <c r="AF138" s="571"/>
      <c r="AG138" s="571"/>
      <c r="AH138" s="703"/>
      <c r="AI138" s="731"/>
    </row>
    <row r="139" spans="1:35">
      <c r="A139" s="441"/>
      <c r="B139" s="441"/>
      <c r="C139" s="441" t="s">
        <v>299</v>
      </c>
      <c r="D139" s="535"/>
      <c r="E139" s="455"/>
      <c r="F139" s="571">
        <v>0</v>
      </c>
      <c r="G139" s="571">
        <v>0</v>
      </c>
      <c r="H139" s="571">
        <v>0</v>
      </c>
      <c r="I139" s="571">
        <v>0</v>
      </c>
      <c r="J139" s="571">
        <v>0</v>
      </c>
      <c r="K139" s="571">
        <v>0</v>
      </c>
      <c r="L139" s="571">
        <v>0</v>
      </c>
      <c r="M139" s="571">
        <v>0</v>
      </c>
      <c r="N139" s="571">
        <v>0</v>
      </c>
      <c r="O139" s="571">
        <v>0</v>
      </c>
      <c r="P139" s="571">
        <v>0</v>
      </c>
      <c r="Q139" s="571">
        <v>0</v>
      </c>
      <c r="R139" s="703">
        <f t="shared" ref="R139:R145" si="137">SUM(F139:Q139)</f>
        <v>0</v>
      </c>
      <c r="S139" s="678"/>
      <c r="V139" s="571">
        <v>0</v>
      </c>
      <c r="W139" s="571">
        <v>0</v>
      </c>
      <c r="X139" s="571">
        <v>0</v>
      </c>
      <c r="Y139" s="571">
        <v>0</v>
      </c>
      <c r="Z139" s="571">
        <v>0</v>
      </c>
      <c r="AA139" s="571">
        <v>0</v>
      </c>
      <c r="AB139" s="571">
        <v>0</v>
      </c>
      <c r="AC139" s="571">
        <v>0</v>
      </c>
      <c r="AD139" s="571">
        <v>0</v>
      </c>
      <c r="AE139" s="571">
        <v>0</v>
      </c>
      <c r="AF139" s="571">
        <v>0</v>
      </c>
      <c r="AG139" s="571">
        <v>0</v>
      </c>
      <c r="AH139" s="703">
        <f t="shared" ref="AH139:AH145" si="138">SUM(V139:AG139)</f>
        <v>0</v>
      </c>
      <c r="AI139" s="682"/>
    </row>
    <row r="140" spans="1:35">
      <c r="A140" s="441"/>
      <c r="B140" s="441"/>
      <c r="C140" s="441" t="s">
        <v>622</v>
      </c>
      <c r="D140" s="535"/>
      <c r="E140" s="455"/>
      <c r="F140" s="571">
        <f>+F102</f>
        <v>0</v>
      </c>
      <c r="G140" s="571">
        <f>+G102-F102</f>
        <v>0</v>
      </c>
      <c r="H140" s="571">
        <f t="shared" ref="H140:Q140" si="139">+H102-G102</f>
        <v>0</v>
      </c>
      <c r="I140" s="571">
        <f t="shared" si="139"/>
        <v>0</v>
      </c>
      <c r="J140" s="571">
        <f t="shared" si="139"/>
        <v>0</v>
      </c>
      <c r="K140" s="571">
        <f t="shared" si="139"/>
        <v>0</v>
      </c>
      <c r="L140" s="571">
        <f t="shared" si="139"/>
        <v>0</v>
      </c>
      <c r="M140" s="571">
        <f t="shared" si="139"/>
        <v>0</v>
      </c>
      <c r="N140" s="571">
        <f t="shared" si="139"/>
        <v>0</v>
      </c>
      <c r="O140" s="571">
        <f t="shared" si="139"/>
        <v>0</v>
      </c>
      <c r="P140" s="571">
        <f t="shared" si="139"/>
        <v>0</v>
      </c>
      <c r="Q140" s="571">
        <f t="shared" si="139"/>
        <v>0</v>
      </c>
      <c r="R140" s="703">
        <f t="shared" si="137"/>
        <v>0</v>
      </c>
      <c r="S140" s="732"/>
      <c r="V140" s="571">
        <f>+V102-Q102</f>
        <v>0</v>
      </c>
      <c r="W140" s="571">
        <f>+W102-V102</f>
        <v>0</v>
      </c>
      <c r="X140" s="571">
        <f t="shared" ref="X140:AG140" si="140">+X102-W102</f>
        <v>0</v>
      </c>
      <c r="Y140" s="571">
        <f t="shared" si="140"/>
        <v>0</v>
      </c>
      <c r="Z140" s="571">
        <f t="shared" si="140"/>
        <v>0</v>
      </c>
      <c r="AA140" s="571">
        <f t="shared" si="140"/>
        <v>0</v>
      </c>
      <c r="AB140" s="571">
        <f t="shared" ref="AB140" si="141">+AB102-AA102</f>
        <v>0</v>
      </c>
      <c r="AC140" s="571">
        <f t="shared" ref="AC140" si="142">+AC102-AB102</f>
        <v>0</v>
      </c>
      <c r="AD140" s="571">
        <f t="shared" si="140"/>
        <v>0</v>
      </c>
      <c r="AE140" s="571">
        <f t="shared" si="140"/>
        <v>0</v>
      </c>
      <c r="AF140" s="571">
        <f t="shared" si="140"/>
        <v>0</v>
      </c>
      <c r="AG140" s="571">
        <f t="shared" si="140"/>
        <v>0</v>
      </c>
      <c r="AH140" s="703">
        <f t="shared" si="138"/>
        <v>0</v>
      </c>
      <c r="AI140" s="732"/>
    </row>
    <row r="141" spans="1:35">
      <c r="A141" s="441"/>
      <c r="B141" s="441"/>
      <c r="C141" s="441" t="s">
        <v>301</v>
      </c>
      <c r="D141" s="535"/>
      <c r="E141" s="455"/>
      <c r="F141" s="571">
        <f>+F161</f>
        <v>0</v>
      </c>
      <c r="G141" s="571">
        <f t="shared" ref="G141:Q142" si="143">+G161</f>
        <v>0</v>
      </c>
      <c r="H141" s="571">
        <f t="shared" si="143"/>
        <v>0</v>
      </c>
      <c r="I141" s="571">
        <f t="shared" si="143"/>
        <v>0</v>
      </c>
      <c r="J141" s="571">
        <f t="shared" si="143"/>
        <v>0</v>
      </c>
      <c r="K141" s="571">
        <f t="shared" si="143"/>
        <v>0</v>
      </c>
      <c r="L141" s="571">
        <f t="shared" si="143"/>
        <v>0</v>
      </c>
      <c r="M141" s="571">
        <f t="shared" si="143"/>
        <v>0</v>
      </c>
      <c r="N141" s="571">
        <f t="shared" si="143"/>
        <v>0</v>
      </c>
      <c r="O141" s="571">
        <f t="shared" si="143"/>
        <v>0</v>
      </c>
      <c r="P141" s="571">
        <f t="shared" si="143"/>
        <v>0</v>
      </c>
      <c r="Q141" s="571">
        <f t="shared" si="143"/>
        <v>0</v>
      </c>
      <c r="R141" s="703">
        <f t="shared" si="137"/>
        <v>0</v>
      </c>
      <c r="S141" s="732"/>
      <c r="V141" s="571">
        <f>+V161</f>
        <v>0</v>
      </c>
      <c r="W141" s="571">
        <f>+W161</f>
        <v>0</v>
      </c>
      <c r="X141" s="571">
        <f t="shared" ref="X141:AG141" si="144">+X161</f>
        <v>0</v>
      </c>
      <c r="Y141" s="571">
        <f t="shared" si="144"/>
        <v>0</v>
      </c>
      <c r="Z141" s="571">
        <f t="shared" si="144"/>
        <v>0</v>
      </c>
      <c r="AA141" s="571">
        <f t="shared" si="144"/>
        <v>0</v>
      </c>
      <c r="AB141" s="571">
        <f t="shared" si="144"/>
        <v>0</v>
      </c>
      <c r="AC141" s="571">
        <f t="shared" si="144"/>
        <v>0</v>
      </c>
      <c r="AD141" s="571">
        <f t="shared" si="144"/>
        <v>0</v>
      </c>
      <c r="AE141" s="571">
        <f t="shared" si="144"/>
        <v>0</v>
      </c>
      <c r="AF141" s="571">
        <f t="shared" si="144"/>
        <v>0</v>
      </c>
      <c r="AG141" s="571">
        <f t="shared" si="144"/>
        <v>0</v>
      </c>
      <c r="AH141" s="703">
        <f t="shared" si="138"/>
        <v>0</v>
      </c>
      <c r="AI141" s="732"/>
    </row>
    <row r="142" spans="1:35">
      <c r="A142" s="441"/>
      <c r="B142" s="441"/>
      <c r="C142" s="441" t="s">
        <v>487</v>
      </c>
      <c r="D142" s="535"/>
      <c r="E142" s="455"/>
      <c r="F142" s="571">
        <f>+F162</f>
        <v>0</v>
      </c>
      <c r="G142" s="571">
        <f>+G162</f>
        <v>0</v>
      </c>
      <c r="H142" s="571">
        <f t="shared" si="143"/>
        <v>0</v>
      </c>
      <c r="I142" s="571">
        <f t="shared" si="143"/>
        <v>0</v>
      </c>
      <c r="J142" s="571">
        <f t="shared" si="143"/>
        <v>0</v>
      </c>
      <c r="K142" s="571">
        <f t="shared" si="143"/>
        <v>0</v>
      </c>
      <c r="L142" s="571">
        <f t="shared" si="143"/>
        <v>0</v>
      </c>
      <c r="M142" s="571">
        <f t="shared" si="143"/>
        <v>0</v>
      </c>
      <c r="N142" s="571">
        <f t="shared" si="143"/>
        <v>0</v>
      </c>
      <c r="O142" s="571">
        <f t="shared" si="143"/>
        <v>0</v>
      </c>
      <c r="P142" s="571">
        <f t="shared" si="143"/>
        <v>0</v>
      </c>
      <c r="Q142" s="571">
        <f t="shared" si="143"/>
        <v>0</v>
      </c>
      <c r="R142" s="703">
        <f t="shared" si="137"/>
        <v>0</v>
      </c>
      <c r="S142" s="732"/>
      <c r="V142" s="571">
        <f>+V162</f>
        <v>0</v>
      </c>
      <c r="W142" s="571">
        <f>+W162</f>
        <v>0</v>
      </c>
      <c r="X142" s="571">
        <f t="shared" ref="X142:AG142" si="145">+X162</f>
        <v>0</v>
      </c>
      <c r="Y142" s="571">
        <f t="shared" si="145"/>
        <v>0</v>
      </c>
      <c r="Z142" s="571">
        <f t="shared" si="145"/>
        <v>0</v>
      </c>
      <c r="AA142" s="571">
        <f t="shared" si="145"/>
        <v>0</v>
      </c>
      <c r="AB142" s="571">
        <f t="shared" si="145"/>
        <v>0</v>
      </c>
      <c r="AC142" s="571">
        <f t="shared" si="145"/>
        <v>0</v>
      </c>
      <c r="AD142" s="571">
        <f t="shared" si="145"/>
        <v>0</v>
      </c>
      <c r="AE142" s="571">
        <f t="shared" si="145"/>
        <v>0</v>
      </c>
      <c r="AF142" s="571">
        <f t="shared" si="145"/>
        <v>0</v>
      </c>
      <c r="AG142" s="571">
        <f t="shared" si="145"/>
        <v>0</v>
      </c>
      <c r="AH142" s="703">
        <f t="shared" si="138"/>
        <v>0</v>
      </c>
      <c r="AI142" s="732"/>
    </row>
    <row r="143" spans="1:35" ht="15">
      <c r="A143" s="441"/>
      <c r="B143" s="441"/>
      <c r="C143" s="441" t="s">
        <v>302</v>
      </c>
      <c r="D143" s="535"/>
      <c r="E143" s="455"/>
      <c r="F143" s="572">
        <f>+F174</f>
        <v>0</v>
      </c>
      <c r="G143" s="572">
        <f t="shared" ref="G143:Q143" si="146">+G174</f>
        <v>0</v>
      </c>
      <c r="H143" s="572">
        <f t="shared" si="146"/>
        <v>0</v>
      </c>
      <c r="I143" s="572">
        <f t="shared" si="146"/>
        <v>0</v>
      </c>
      <c r="J143" s="572">
        <f t="shared" si="146"/>
        <v>0</v>
      </c>
      <c r="K143" s="572">
        <f t="shared" si="146"/>
        <v>0</v>
      </c>
      <c r="L143" s="572">
        <f t="shared" si="146"/>
        <v>0</v>
      </c>
      <c r="M143" s="572">
        <f t="shared" si="146"/>
        <v>0</v>
      </c>
      <c r="N143" s="572">
        <f t="shared" si="146"/>
        <v>0</v>
      </c>
      <c r="O143" s="572">
        <f t="shared" si="146"/>
        <v>0</v>
      </c>
      <c r="P143" s="572">
        <f t="shared" si="146"/>
        <v>0</v>
      </c>
      <c r="Q143" s="572">
        <f t="shared" si="146"/>
        <v>0</v>
      </c>
      <c r="R143" s="703">
        <f t="shared" si="137"/>
        <v>0</v>
      </c>
      <c r="S143" s="732"/>
      <c r="V143" s="572">
        <f>+V174</f>
        <v>0</v>
      </c>
      <c r="W143" s="572">
        <f t="shared" ref="W143:AG143" si="147">+W174</f>
        <v>0</v>
      </c>
      <c r="X143" s="572">
        <f t="shared" si="147"/>
        <v>0</v>
      </c>
      <c r="Y143" s="572">
        <f t="shared" si="147"/>
        <v>0</v>
      </c>
      <c r="Z143" s="572">
        <f t="shared" si="147"/>
        <v>0</v>
      </c>
      <c r="AA143" s="572">
        <f t="shared" si="147"/>
        <v>0</v>
      </c>
      <c r="AB143" s="572">
        <f t="shared" si="147"/>
        <v>0</v>
      </c>
      <c r="AC143" s="572">
        <f t="shared" si="147"/>
        <v>0</v>
      </c>
      <c r="AD143" s="572">
        <f t="shared" si="147"/>
        <v>0</v>
      </c>
      <c r="AE143" s="572">
        <f t="shared" si="147"/>
        <v>0</v>
      </c>
      <c r="AF143" s="572">
        <f t="shared" si="147"/>
        <v>0</v>
      </c>
      <c r="AG143" s="572">
        <f t="shared" si="147"/>
        <v>0</v>
      </c>
      <c r="AH143" s="703">
        <f t="shared" si="138"/>
        <v>0</v>
      </c>
      <c r="AI143" s="731"/>
    </row>
    <row r="144" spans="1:35" ht="15">
      <c r="A144" s="441"/>
      <c r="B144" s="441"/>
      <c r="C144" s="441" t="s">
        <v>303</v>
      </c>
      <c r="D144" s="535"/>
      <c r="E144" s="455"/>
      <c r="F144" s="572">
        <f>+F175</f>
        <v>0</v>
      </c>
      <c r="G144" s="572">
        <f t="shared" ref="G144:Q144" si="148">+G175</f>
        <v>0</v>
      </c>
      <c r="H144" s="572">
        <f t="shared" si="148"/>
        <v>0</v>
      </c>
      <c r="I144" s="572">
        <f t="shared" si="148"/>
        <v>0</v>
      </c>
      <c r="J144" s="572">
        <f t="shared" si="148"/>
        <v>0</v>
      </c>
      <c r="K144" s="572">
        <f t="shared" si="148"/>
        <v>0</v>
      </c>
      <c r="L144" s="572">
        <f t="shared" si="148"/>
        <v>0</v>
      </c>
      <c r="M144" s="572">
        <f t="shared" si="148"/>
        <v>0</v>
      </c>
      <c r="N144" s="572">
        <f t="shared" si="148"/>
        <v>0</v>
      </c>
      <c r="O144" s="572">
        <f t="shared" si="148"/>
        <v>0</v>
      </c>
      <c r="P144" s="572">
        <f t="shared" si="148"/>
        <v>0</v>
      </c>
      <c r="Q144" s="572">
        <f t="shared" si="148"/>
        <v>0</v>
      </c>
      <c r="R144" s="703">
        <f t="shared" si="137"/>
        <v>0</v>
      </c>
      <c r="S144" s="732"/>
      <c r="V144" s="572">
        <f>+V175</f>
        <v>0</v>
      </c>
      <c r="W144" s="572">
        <f t="shared" ref="W144:AG144" si="149">+W175</f>
        <v>0</v>
      </c>
      <c r="X144" s="572">
        <f t="shared" si="149"/>
        <v>0</v>
      </c>
      <c r="Y144" s="572">
        <f t="shared" si="149"/>
        <v>0</v>
      </c>
      <c r="Z144" s="572">
        <f t="shared" si="149"/>
        <v>0</v>
      </c>
      <c r="AA144" s="572">
        <f t="shared" si="149"/>
        <v>0</v>
      </c>
      <c r="AB144" s="572">
        <f t="shared" si="149"/>
        <v>0</v>
      </c>
      <c r="AC144" s="572">
        <f t="shared" si="149"/>
        <v>0</v>
      </c>
      <c r="AD144" s="572">
        <f t="shared" si="149"/>
        <v>0</v>
      </c>
      <c r="AE144" s="572">
        <f t="shared" si="149"/>
        <v>0</v>
      </c>
      <c r="AF144" s="572">
        <f t="shared" si="149"/>
        <v>0</v>
      </c>
      <c r="AG144" s="572">
        <f t="shared" si="149"/>
        <v>0</v>
      </c>
      <c r="AH144" s="703">
        <f t="shared" si="138"/>
        <v>0</v>
      </c>
      <c r="AI144" s="731"/>
    </row>
    <row r="145" spans="1:35" ht="15">
      <c r="A145" s="441"/>
      <c r="B145" s="441"/>
      <c r="C145" s="441" t="s">
        <v>304</v>
      </c>
      <c r="D145" s="535"/>
      <c r="E145" s="455"/>
      <c r="F145" s="572">
        <f>+F92</f>
        <v>0</v>
      </c>
      <c r="G145" s="572">
        <f t="shared" ref="G145:Q145" si="150">+G92-F92</f>
        <v>0</v>
      </c>
      <c r="H145" s="572">
        <f t="shared" si="150"/>
        <v>0</v>
      </c>
      <c r="I145" s="572">
        <f t="shared" si="150"/>
        <v>0</v>
      </c>
      <c r="J145" s="572">
        <f t="shared" si="150"/>
        <v>0</v>
      </c>
      <c r="K145" s="572">
        <f t="shared" si="150"/>
        <v>0</v>
      </c>
      <c r="L145" s="572">
        <f t="shared" si="150"/>
        <v>0</v>
      </c>
      <c r="M145" s="572">
        <f t="shared" si="150"/>
        <v>0</v>
      </c>
      <c r="N145" s="572">
        <f t="shared" si="150"/>
        <v>0</v>
      </c>
      <c r="O145" s="572">
        <f t="shared" si="150"/>
        <v>0</v>
      </c>
      <c r="P145" s="572">
        <f t="shared" si="150"/>
        <v>0</v>
      </c>
      <c r="Q145" s="572">
        <f t="shared" si="150"/>
        <v>0</v>
      </c>
      <c r="R145" s="703">
        <f t="shared" si="137"/>
        <v>0</v>
      </c>
      <c r="S145" s="731"/>
      <c r="V145" s="572">
        <f>+V92</f>
        <v>0</v>
      </c>
      <c r="W145" s="572">
        <f t="shared" ref="W145:AG145" si="151">+W92-V92</f>
        <v>0</v>
      </c>
      <c r="X145" s="572">
        <f t="shared" si="151"/>
        <v>0</v>
      </c>
      <c r="Y145" s="572">
        <f t="shared" si="151"/>
        <v>0</v>
      </c>
      <c r="Z145" s="572">
        <f t="shared" si="151"/>
        <v>0</v>
      </c>
      <c r="AA145" s="572">
        <f t="shared" si="151"/>
        <v>0</v>
      </c>
      <c r="AB145" s="572">
        <f t="shared" si="151"/>
        <v>0</v>
      </c>
      <c r="AC145" s="572">
        <f t="shared" si="151"/>
        <v>0</v>
      </c>
      <c r="AD145" s="572">
        <f t="shared" si="151"/>
        <v>0</v>
      </c>
      <c r="AE145" s="572">
        <f t="shared" si="151"/>
        <v>0</v>
      </c>
      <c r="AF145" s="572">
        <f t="shared" si="151"/>
        <v>0</v>
      </c>
      <c r="AG145" s="572">
        <f t="shared" si="151"/>
        <v>0</v>
      </c>
      <c r="AH145" s="703">
        <f t="shared" si="138"/>
        <v>0</v>
      </c>
      <c r="AI145" s="731"/>
    </row>
    <row r="146" spans="1:35" ht="15">
      <c r="A146" s="441"/>
      <c r="B146" s="445" t="s">
        <v>305</v>
      </c>
      <c r="C146" s="441"/>
      <c r="D146" s="535"/>
      <c r="E146" s="455"/>
      <c r="F146" s="574">
        <f t="shared" ref="F146:R146" si="152">SUM(F139:F145)</f>
        <v>0</v>
      </c>
      <c r="G146" s="574">
        <f t="shared" si="152"/>
        <v>0</v>
      </c>
      <c r="H146" s="574">
        <f t="shared" si="152"/>
        <v>0</v>
      </c>
      <c r="I146" s="574">
        <f t="shared" si="152"/>
        <v>0</v>
      </c>
      <c r="J146" s="574">
        <f t="shared" si="152"/>
        <v>0</v>
      </c>
      <c r="K146" s="574">
        <f t="shared" si="152"/>
        <v>0</v>
      </c>
      <c r="L146" s="574">
        <f t="shared" si="152"/>
        <v>0</v>
      </c>
      <c r="M146" s="574">
        <f t="shared" si="152"/>
        <v>0</v>
      </c>
      <c r="N146" s="574">
        <f t="shared" si="152"/>
        <v>0</v>
      </c>
      <c r="O146" s="574">
        <f t="shared" si="152"/>
        <v>0</v>
      </c>
      <c r="P146" s="574">
        <f t="shared" si="152"/>
        <v>0</v>
      </c>
      <c r="Q146" s="574">
        <f t="shared" si="152"/>
        <v>0</v>
      </c>
      <c r="R146" s="704">
        <f t="shared" si="152"/>
        <v>0</v>
      </c>
      <c r="S146" s="731"/>
      <c r="V146" s="574">
        <f t="shared" ref="V146:AH146" si="153">SUM(V139:V145)</f>
        <v>0</v>
      </c>
      <c r="W146" s="574">
        <f t="shared" si="153"/>
        <v>0</v>
      </c>
      <c r="X146" s="574">
        <f t="shared" si="153"/>
        <v>0</v>
      </c>
      <c r="Y146" s="574">
        <f t="shared" si="153"/>
        <v>0</v>
      </c>
      <c r="Z146" s="574">
        <f t="shared" si="153"/>
        <v>0</v>
      </c>
      <c r="AA146" s="574">
        <f t="shared" si="153"/>
        <v>0</v>
      </c>
      <c r="AB146" s="574">
        <f t="shared" si="153"/>
        <v>0</v>
      </c>
      <c r="AC146" s="574">
        <f t="shared" si="153"/>
        <v>0</v>
      </c>
      <c r="AD146" s="574">
        <f t="shared" si="153"/>
        <v>0</v>
      </c>
      <c r="AE146" s="574">
        <f t="shared" si="153"/>
        <v>0</v>
      </c>
      <c r="AF146" s="574">
        <f t="shared" si="153"/>
        <v>0</v>
      </c>
      <c r="AG146" s="574">
        <f t="shared" si="153"/>
        <v>0</v>
      </c>
      <c r="AH146" s="704">
        <f t="shared" si="153"/>
        <v>0</v>
      </c>
      <c r="AI146" s="731"/>
    </row>
    <row r="147" spans="1:35">
      <c r="A147" s="441"/>
      <c r="B147" s="441"/>
      <c r="C147" s="441"/>
      <c r="D147" s="535"/>
      <c r="E147" s="455"/>
      <c r="F147" s="551"/>
      <c r="G147" s="551"/>
      <c r="H147" s="551"/>
      <c r="I147" s="551"/>
      <c r="J147" s="551"/>
      <c r="K147" s="551"/>
      <c r="L147" s="551"/>
      <c r="M147" s="551"/>
      <c r="N147" s="551"/>
      <c r="O147" s="551"/>
      <c r="P147" s="551"/>
      <c r="Q147" s="551"/>
      <c r="R147" s="542"/>
      <c r="S147" s="731"/>
      <c r="V147" s="551"/>
      <c r="W147" s="551"/>
      <c r="X147" s="551"/>
      <c r="Y147" s="551"/>
      <c r="Z147" s="551"/>
      <c r="AA147" s="551"/>
      <c r="AB147" s="551"/>
      <c r="AC147" s="551"/>
      <c r="AD147" s="551"/>
      <c r="AE147" s="551"/>
      <c r="AF147" s="551"/>
      <c r="AG147" s="551"/>
      <c r="AH147" s="542"/>
      <c r="AI147" s="731"/>
    </row>
    <row r="148" spans="1:35">
      <c r="A148" s="441"/>
      <c r="B148" s="445" t="s">
        <v>306</v>
      </c>
      <c r="C148" s="441"/>
      <c r="D148" s="535"/>
      <c r="E148" s="455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42"/>
      <c r="S148" s="537" t="s">
        <v>183</v>
      </c>
      <c r="V148" s="551"/>
      <c r="W148" s="551"/>
      <c r="X148" s="551"/>
      <c r="Y148" s="551"/>
      <c r="Z148" s="551"/>
      <c r="AA148" s="551"/>
      <c r="AB148" s="551"/>
      <c r="AC148" s="551"/>
      <c r="AD148" s="551"/>
      <c r="AE148" s="551"/>
      <c r="AF148" s="551"/>
      <c r="AG148" s="551"/>
      <c r="AH148" s="542"/>
      <c r="AI148" s="537" t="s">
        <v>183</v>
      </c>
    </row>
    <row r="149" spans="1:35">
      <c r="A149" s="441"/>
      <c r="B149" s="441"/>
      <c r="C149" s="441" t="s">
        <v>307</v>
      </c>
      <c r="D149" s="535"/>
      <c r="E149" s="455"/>
      <c r="F149" s="522">
        <f>+D151</f>
        <v>0</v>
      </c>
      <c r="G149" s="522">
        <f t="shared" ref="G149:Q149" si="154">+F151</f>
        <v>-20801.150000000001</v>
      </c>
      <c r="H149" s="522">
        <f t="shared" si="154"/>
        <v>-48956.566666666666</v>
      </c>
      <c r="I149" s="522">
        <f t="shared" si="154"/>
        <v>-89414.066663333331</v>
      </c>
      <c r="J149" s="522">
        <f t="shared" si="154"/>
        <v>-159656.98332888889</v>
      </c>
      <c r="K149" s="522">
        <f t="shared" si="154"/>
        <v>-239581.94166555555</v>
      </c>
      <c r="L149" s="522">
        <f t="shared" si="154"/>
        <v>-247875.69166777778</v>
      </c>
      <c r="M149" s="522">
        <f t="shared" si="154"/>
        <v>-324691.94166999997</v>
      </c>
      <c r="N149" s="522">
        <f t="shared" si="154"/>
        <v>-410214.52500222216</v>
      </c>
      <c r="O149" s="522">
        <f t="shared" si="154"/>
        <v>-541488.69166999985</v>
      </c>
      <c r="P149" s="522">
        <f t="shared" si="154"/>
        <v>-598359.6500088888</v>
      </c>
      <c r="Q149" s="522">
        <f t="shared" si="154"/>
        <v>-730784.65000777761</v>
      </c>
      <c r="R149" s="705">
        <f>+F149</f>
        <v>0</v>
      </c>
      <c r="S149" s="576">
        <f>+F149</f>
        <v>0</v>
      </c>
      <c r="V149" s="522">
        <f>+Q151</f>
        <v>-891272.15000666655</v>
      </c>
      <c r="W149" s="522">
        <f t="shared" ref="W149" si="155">+V151</f>
        <v>-989378.96980055538</v>
      </c>
      <c r="X149" s="522">
        <f t="shared" ref="X149" si="156">+W151</f>
        <v>-1191527.7198027777</v>
      </c>
      <c r="Y149" s="522">
        <f t="shared" ref="Y149" si="157">+X151</f>
        <v>-1337844.9698083333</v>
      </c>
      <c r="Z149" s="522">
        <f t="shared" ref="Z149" si="158">+Y151</f>
        <v>-1559301.2198105555</v>
      </c>
      <c r="AA149" s="522">
        <f t="shared" ref="AA149" si="159">+Z151</f>
        <v>-1819740.4302294443</v>
      </c>
      <c r="AB149" s="522">
        <f t="shared" ref="AB149" si="160">+AA151</f>
        <v>-2034734.2843916665</v>
      </c>
      <c r="AC149" s="522">
        <f t="shared" ref="AC149" si="161">+AB151</f>
        <v>-2325449.6885605557</v>
      </c>
      <c r="AD149" s="522">
        <f t="shared" ref="AD149" si="162">+AC151</f>
        <v>-2544106.3552294448</v>
      </c>
      <c r="AE149" s="522">
        <f t="shared" ref="AE149" si="163">+AD151</f>
        <v>-2787085.8343983339</v>
      </c>
      <c r="AF149" s="522">
        <f t="shared" ref="AF149" si="164">+AE151</f>
        <v>-3179421.9031472229</v>
      </c>
      <c r="AG149" s="522">
        <f t="shared" ref="AG149" si="165">+AF151</f>
        <v>-3445248.6739761122</v>
      </c>
      <c r="AH149" s="705">
        <f>+V149</f>
        <v>-891272.15000666655</v>
      </c>
      <c r="AI149" s="576">
        <f>+V149</f>
        <v>-891272.15000666655</v>
      </c>
    </row>
    <row r="150" spans="1:35" ht="15">
      <c r="A150" s="441"/>
      <c r="B150" s="524"/>
      <c r="C150" s="441" t="s">
        <v>308</v>
      </c>
      <c r="D150" s="535"/>
      <c r="E150" s="455"/>
      <c r="F150" s="522">
        <f t="shared" ref="F150:Q150" si="166">F130+F136+F146</f>
        <v>-20801.150000000001</v>
      </c>
      <c r="G150" s="522">
        <f t="shared" si="166"/>
        <v>-28155.416666666664</v>
      </c>
      <c r="H150" s="522">
        <f t="shared" si="166"/>
        <v>-40457.499996666666</v>
      </c>
      <c r="I150" s="522">
        <f t="shared" si="166"/>
        <v>-70242.91666555556</v>
      </c>
      <c r="J150" s="522">
        <f t="shared" si="166"/>
        <v>-79924.958336666663</v>
      </c>
      <c r="K150" s="522">
        <f t="shared" si="166"/>
        <v>-8293.7500022222193</v>
      </c>
      <c r="L150" s="522">
        <f t="shared" si="166"/>
        <v>-76816.250002222223</v>
      </c>
      <c r="M150" s="522">
        <f t="shared" si="166"/>
        <v>-85522.583332222217</v>
      </c>
      <c r="N150" s="522">
        <f t="shared" si="166"/>
        <v>-131274.16666777775</v>
      </c>
      <c r="O150" s="522">
        <f t="shared" si="166"/>
        <v>-56870.958338888915</v>
      </c>
      <c r="P150" s="522">
        <f t="shared" si="166"/>
        <v>-132424.99999888887</v>
      </c>
      <c r="Q150" s="522">
        <f t="shared" si="166"/>
        <v>-160487.4999988889</v>
      </c>
      <c r="R150" s="705">
        <f>SUM(F150:Q150)</f>
        <v>-891272.15000666655</v>
      </c>
      <c r="S150" s="731">
        <f>+R130+R136+R146</f>
        <v>-891272.15000666666</v>
      </c>
      <c r="V150" s="522">
        <f t="shared" ref="V150:AG150" si="167">V130+V136+V146</f>
        <v>-98106.819793888877</v>
      </c>
      <c r="W150" s="522">
        <f t="shared" si="167"/>
        <v>-202148.75000222225</v>
      </c>
      <c r="X150" s="522">
        <f t="shared" si="167"/>
        <v>-146317.25000555557</v>
      </c>
      <c r="Y150" s="522">
        <f t="shared" si="167"/>
        <v>-221456.25000222219</v>
      </c>
      <c r="Z150" s="522">
        <f t="shared" si="167"/>
        <v>-260439.21041888889</v>
      </c>
      <c r="AA150" s="522">
        <f t="shared" si="167"/>
        <v>-214993.85416222224</v>
      </c>
      <c r="AB150" s="522">
        <f t="shared" si="167"/>
        <v>-290715.40416888893</v>
      </c>
      <c r="AC150" s="522">
        <f t="shared" si="167"/>
        <v>-218656.66666888888</v>
      </c>
      <c r="AD150" s="522">
        <f t="shared" si="167"/>
        <v>-242979.47916888894</v>
      </c>
      <c r="AE150" s="522">
        <f t="shared" si="167"/>
        <v>-392336.06874888891</v>
      </c>
      <c r="AF150" s="522">
        <f t="shared" si="167"/>
        <v>-265826.77082888898</v>
      </c>
      <c r="AG150" s="522">
        <f t="shared" si="167"/>
        <v>-500857.08332888898</v>
      </c>
      <c r="AH150" s="705">
        <f>SUM(V150:AG150)</f>
        <v>-3054833.6072983332</v>
      </c>
      <c r="AI150" s="731">
        <f>+AH130+AH136+AH146</f>
        <v>-3054833.6072983332</v>
      </c>
    </row>
    <row r="151" spans="1:35">
      <c r="A151" s="524"/>
      <c r="B151" s="546" t="s">
        <v>309</v>
      </c>
      <c r="C151" s="547"/>
      <c r="D151" s="881"/>
      <c r="E151" s="880"/>
      <c r="F151" s="548">
        <f t="shared" ref="F151:Q151" si="168">F149+F150</f>
        <v>-20801.150000000001</v>
      </c>
      <c r="G151" s="548">
        <f t="shared" si="168"/>
        <v>-48956.566666666666</v>
      </c>
      <c r="H151" s="548">
        <f t="shared" si="168"/>
        <v>-89414.066663333331</v>
      </c>
      <c r="I151" s="548">
        <f t="shared" si="168"/>
        <v>-159656.98332888889</v>
      </c>
      <c r="J151" s="548">
        <f t="shared" si="168"/>
        <v>-239581.94166555555</v>
      </c>
      <c r="K151" s="548">
        <f t="shared" si="168"/>
        <v>-247875.69166777778</v>
      </c>
      <c r="L151" s="548">
        <f t="shared" si="168"/>
        <v>-324691.94166999997</v>
      </c>
      <c r="M151" s="548">
        <f t="shared" si="168"/>
        <v>-410214.52500222216</v>
      </c>
      <c r="N151" s="548">
        <f t="shared" si="168"/>
        <v>-541488.69166999985</v>
      </c>
      <c r="O151" s="548">
        <f t="shared" si="168"/>
        <v>-598359.6500088888</v>
      </c>
      <c r="P151" s="548">
        <f t="shared" si="168"/>
        <v>-730784.65000777761</v>
      </c>
      <c r="Q151" s="548">
        <f t="shared" si="168"/>
        <v>-891272.15000666655</v>
      </c>
      <c r="R151" s="549">
        <f>R149+R150</f>
        <v>-891272.15000666655</v>
      </c>
      <c r="S151" s="683">
        <f>+S149+S150</f>
        <v>-891272.15000666666</v>
      </c>
      <c r="V151" s="548">
        <f t="shared" ref="V151:AG151" si="169">V149+V150</f>
        <v>-989378.96980055538</v>
      </c>
      <c r="W151" s="548">
        <f t="shared" si="169"/>
        <v>-1191527.7198027777</v>
      </c>
      <c r="X151" s="548">
        <f t="shared" si="169"/>
        <v>-1337844.9698083333</v>
      </c>
      <c r="Y151" s="548">
        <f t="shared" si="169"/>
        <v>-1559301.2198105555</v>
      </c>
      <c r="Z151" s="548">
        <f t="shared" si="169"/>
        <v>-1819740.4302294443</v>
      </c>
      <c r="AA151" s="548">
        <f t="shared" si="169"/>
        <v>-2034734.2843916665</v>
      </c>
      <c r="AB151" s="548">
        <f t="shared" si="169"/>
        <v>-2325449.6885605557</v>
      </c>
      <c r="AC151" s="548">
        <f t="shared" si="169"/>
        <v>-2544106.3552294448</v>
      </c>
      <c r="AD151" s="548">
        <f t="shared" si="169"/>
        <v>-2787085.8343983339</v>
      </c>
      <c r="AE151" s="548">
        <f t="shared" si="169"/>
        <v>-3179421.9031472229</v>
      </c>
      <c r="AF151" s="548">
        <f t="shared" si="169"/>
        <v>-3445248.6739761122</v>
      </c>
      <c r="AG151" s="548">
        <f t="shared" si="169"/>
        <v>-3946105.7573050009</v>
      </c>
      <c r="AH151" s="549">
        <f>AH149+AH150</f>
        <v>-3946105.757305</v>
      </c>
      <c r="AI151" s="683">
        <f>+AI149+AI150</f>
        <v>-3946105.757305</v>
      </c>
    </row>
    <row r="152" spans="1:35">
      <c r="A152" s="550"/>
      <c r="B152" s="441"/>
      <c r="C152" s="441"/>
      <c r="D152" s="535"/>
      <c r="E152" s="455"/>
      <c r="F152" s="551"/>
      <c r="G152" s="551"/>
      <c r="H152" s="551"/>
      <c r="I152" s="551"/>
      <c r="J152" s="551"/>
      <c r="K152" s="551"/>
      <c r="L152" s="551"/>
      <c r="M152" s="441"/>
      <c r="N152" s="554"/>
      <c r="O152" s="554"/>
      <c r="P152" s="551"/>
      <c r="Q152" s="551"/>
      <c r="R152" s="551"/>
      <c r="S152" s="545"/>
      <c r="V152" s="551"/>
      <c r="W152" s="551"/>
      <c r="X152" s="551"/>
      <c r="Y152" s="551"/>
      <c r="Z152" s="551"/>
      <c r="AA152" s="551"/>
      <c r="AB152" s="551"/>
      <c r="AC152" s="441"/>
      <c r="AD152" s="554"/>
      <c r="AE152" s="554"/>
      <c r="AF152" s="551"/>
      <c r="AG152" s="551"/>
      <c r="AH152" s="551"/>
      <c r="AI152" s="545"/>
    </row>
    <row r="153" spans="1:35">
      <c r="A153" s="445"/>
      <c r="B153" s="445"/>
      <c r="C153" s="441"/>
      <c r="D153" s="535"/>
      <c r="E153" s="455"/>
      <c r="F153" s="551"/>
      <c r="G153" s="551"/>
      <c r="H153" s="551"/>
      <c r="I153" s="551"/>
      <c r="J153" s="551"/>
      <c r="K153" s="551"/>
      <c r="L153" s="441"/>
      <c r="M153" s="441"/>
      <c r="N153" s="554"/>
      <c r="O153" s="554"/>
      <c r="P153" s="551"/>
      <c r="Q153" s="551"/>
      <c r="R153" s="553"/>
      <c r="S153" s="545"/>
      <c r="V153" s="551"/>
      <c r="W153" s="551"/>
      <c r="X153" s="551"/>
      <c r="Y153" s="551"/>
      <c r="Z153" s="551"/>
      <c r="AA153" s="551"/>
      <c r="AB153" s="441"/>
      <c r="AC153" s="441"/>
      <c r="AD153" s="554"/>
      <c r="AE153" s="554"/>
      <c r="AF153" s="551"/>
      <c r="AG153" s="551"/>
      <c r="AH153" s="553"/>
      <c r="AI153" s="545"/>
    </row>
    <row r="154" spans="1:35">
      <c r="A154" s="441"/>
      <c r="B154" s="441"/>
      <c r="C154" s="445"/>
      <c r="D154" s="551"/>
      <c r="E154" s="455"/>
      <c r="F154" s="441"/>
      <c r="G154" s="441"/>
      <c r="H154" s="706"/>
      <c r="I154" s="441"/>
      <c r="J154" s="441"/>
      <c r="K154" s="537"/>
      <c r="L154" s="441"/>
      <c r="M154" s="441"/>
      <c r="N154" s="554"/>
      <c r="O154" s="554"/>
      <c r="P154" s="551"/>
      <c r="Q154" s="551"/>
      <c r="R154" s="553"/>
      <c r="S154" s="541"/>
      <c r="V154" s="441"/>
      <c r="W154" s="441"/>
      <c r="X154" s="706"/>
      <c r="Y154" s="441"/>
      <c r="Z154" s="441"/>
      <c r="AA154" s="537"/>
      <c r="AB154" s="441"/>
      <c r="AC154" s="441"/>
      <c r="AD154" s="554"/>
      <c r="AE154" s="554"/>
      <c r="AF154" s="551"/>
      <c r="AG154" s="551"/>
      <c r="AH154" s="553"/>
      <c r="AI154" s="541"/>
    </row>
    <row r="155" spans="1:35">
      <c r="A155" s="441"/>
      <c r="B155" s="441"/>
      <c r="C155" s="445"/>
      <c r="D155" s="551"/>
      <c r="E155" s="455"/>
      <c r="F155" s="441"/>
      <c r="G155" s="441"/>
      <c r="H155" s="706"/>
      <c r="I155" s="441"/>
      <c r="J155" s="441"/>
      <c r="K155" s="537"/>
      <c r="L155" s="441"/>
      <c r="M155" s="441"/>
      <c r="N155" s="554"/>
      <c r="O155" s="554"/>
      <c r="P155" s="551"/>
      <c r="Q155" s="551"/>
      <c r="R155" s="553"/>
      <c r="S155" s="541"/>
      <c r="V155" s="441"/>
      <c r="W155" s="441"/>
      <c r="X155" s="706"/>
      <c r="Y155" s="441"/>
      <c r="Z155" s="441"/>
      <c r="AA155" s="537"/>
      <c r="AB155" s="441"/>
      <c r="AC155" s="441"/>
      <c r="AD155" s="554"/>
      <c r="AE155" s="554"/>
      <c r="AF155" s="551"/>
      <c r="AG155" s="551"/>
      <c r="AH155" s="553"/>
      <c r="AI155" s="541"/>
    </row>
    <row r="156" spans="1:35">
      <c r="A156" s="967" t="s">
        <v>611</v>
      </c>
      <c r="B156" s="877"/>
      <c r="C156" s="877"/>
      <c r="D156" s="878"/>
      <c r="E156" s="879"/>
      <c r="F156" s="748"/>
      <c r="G156" s="441"/>
      <c r="H156" s="706"/>
      <c r="I156" s="441"/>
      <c r="J156" s="441"/>
      <c r="K156" s="537"/>
      <c r="L156" s="441"/>
      <c r="M156" s="441"/>
      <c r="N156" s="554"/>
      <c r="O156" s="554"/>
      <c r="P156" s="551"/>
      <c r="Q156" s="551"/>
      <c r="R156" s="553"/>
      <c r="S156" s="541"/>
      <c r="V156" s="441"/>
      <c r="W156" s="441"/>
      <c r="X156" s="706"/>
      <c r="Y156" s="441"/>
      <c r="Z156" s="441"/>
      <c r="AA156" s="537"/>
      <c r="AB156" s="441"/>
      <c r="AC156" s="441"/>
      <c r="AD156" s="554"/>
      <c r="AE156" s="554"/>
      <c r="AF156" s="551"/>
      <c r="AG156" s="551"/>
      <c r="AH156" s="553"/>
      <c r="AI156" s="541"/>
    </row>
    <row r="157" spans="1:35">
      <c r="A157" s="441"/>
      <c r="B157" s="441"/>
      <c r="C157" s="445"/>
      <c r="D157" s="551"/>
      <c r="E157" s="455"/>
      <c r="F157" s="535"/>
      <c r="G157" s="535"/>
      <c r="H157" s="535"/>
      <c r="I157" s="535"/>
      <c r="J157" s="535"/>
      <c r="K157" s="535"/>
      <c r="L157" s="535"/>
      <c r="M157" s="535"/>
      <c r="N157" s="535"/>
      <c r="O157" s="535"/>
      <c r="P157" s="535"/>
      <c r="Q157" s="535"/>
      <c r="R157" s="536" t="s">
        <v>6</v>
      </c>
      <c r="S157" s="541"/>
      <c r="V157" s="535"/>
      <c r="W157" s="535"/>
      <c r="X157" s="535"/>
      <c r="Y157" s="535"/>
      <c r="Z157" s="535"/>
      <c r="AA157" s="535"/>
      <c r="AB157" s="535"/>
      <c r="AC157" s="535"/>
      <c r="AD157" s="535"/>
      <c r="AE157" s="535"/>
      <c r="AF157" s="535"/>
      <c r="AG157" s="535"/>
      <c r="AH157" s="536" t="s">
        <v>6</v>
      </c>
      <c r="AI157" s="541"/>
    </row>
    <row r="158" spans="1:35">
      <c r="A158" s="441"/>
      <c r="B158" s="441"/>
      <c r="C158" s="445"/>
      <c r="D158" s="551"/>
      <c r="E158" s="455"/>
      <c r="F158" s="520">
        <f>+F113</f>
        <v>43831</v>
      </c>
      <c r="G158" s="520">
        <f t="shared" ref="G158:Q158" si="170">+G113</f>
        <v>43862</v>
      </c>
      <c r="H158" s="520">
        <f t="shared" si="170"/>
        <v>43891</v>
      </c>
      <c r="I158" s="520">
        <f t="shared" si="170"/>
        <v>43922</v>
      </c>
      <c r="J158" s="520">
        <f t="shared" si="170"/>
        <v>43952</v>
      </c>
      <c r="K158" s="520">
        <f t="shared" si="170"/>
        <v>43983</v>
      </c>
      <c r="L158" s="520">
        <f t="shared" si="170"/>
        <v>44013</v>
      </c>
      <c r="M158" s="520">
        <f t="shared" si="170"/>
        <v>44044</v>
      </c>
      <c r="N158" s="520">
        <f t="shared" si="170"/>
        <v>44075</v>
      </c>
      <c r="O158" s="520">
        <f t="shared" si="170"/>
        <v>44105</v>
      </c>
      <c r="P158" s="520">
        <f t="shared" si="170"/>
        <v>44136</v>
      </c>
      <c r="Q158" s="520">
        <f t="shared" si="170"/>
        <v>44166</v>
      </c>
      <c r="R158" s="538">
        <f>+R8</f>
        <v>2020</v>
      </c>
      <c r="S158" s="541"/>
      <c r="V158" s="520">
        <f>+V113</f>
        <v>44197</v>
      </c>
      <c r="W158" s="520">
        <f t="shared" ref="W158:AG158" si="171">+W113</f>
        <v>44228</v>
      </c>
      <c r="X158" s="520">
        <f t="shared" si="171"/>
        <v>44256</v>
      </c>
      <c r="Y158" s="520">
        <f t="shared" si="171"/>
        <v>44287</v>
      </c>
      <c r="Z158" s="520">
        <f t="shared" si="171"/>
        <v>44317</v>
      </c>
      <c r="AA158" s="520">
        <f t="shared" si="171"/>
        <v>44348</v>
      </c>
      <c r="AB158" s="520">
        <f t="shared" si="171"/>
        <v>44378</v>
      </c>
      <c r="AC158" s="520">
        <f t="shared" si="171"/>
        <v>44409</v>
      </c>
      <c r="AD158" s="520">
        <f t="shared" si="171"/>
        <v>44440</v>
      </c>
      <c r="AE158" s="520">
        <f t="shared" si="171"/>
        <v>44470</v>
      </c>
      <c r="AF158" s="520">
        <f t="shared" si="171"/>
        <v>44501</v>
      </c>
      <c r="AG158" s="520">
        <f t="shared" si="171"/>
        <v>44531</v>
      </c>
      <c r="AH158" s="538">
        <f>+AH8</f>
        <v>2021</v>
      </c>
      <c r="AI158" s="541"/>
    </row>
    <row r="159" spans="1:35">
      <c r="A159" s="1036" t="s">
        <v>738</v>
      </c>
      <c r="B159" s="748"/>
      <c r="C159" s="748"/>
      <c r="D159" s="441"/>
      <c r="E159" s="455"/>
      <c r="F159" s="555"/>
      <c r="G159" s="555"/>
      <c r="H159" s="555"/>
      <c r="I159" s="555"/>
      <c r="J159" s="555"/>
      <c r="K159" s="555"/>
      <c r="L159" s="555"/>
      <c r="M159" s="555"/>
      <c r="N159" s="441"/>
      <c r="O159" s="441"/>
      <c r="P159" s="441"/>
      <c r="Q159" s="441"/>
      <c r="R159" s="445"/>
      <c r="S159" s="541"/>
      <c r="V159" s="555"/>
      <c r="W159" s="555"/>
      <c r="X159" s="555"/>
      <c r="Y159" s="555"/>
      <c r="Z159" s="555"/>
      <c r="AA159" s="555"/>
      <c r="AB159" s="555"/>
      <c r="AC159" s="555"/>
      <c r="AD159" s="441"/>
      <c r="AE159" s="441"/>
      <c r="AF159" s="441"/>
      <c r="AG159" s="441"/>
      <c r="AH159" s="445"/>
      <c r="AI159" s="541"/>
    </row>
    <row r="160" spans="1:35" ht="15">
      <c r="A160" s="441" t="s">
        <v>310</v>
      </c>
      <c r="B160" s="441"/>
      <c r="C160" s="441"/>
      <c r="D160" s="679">
        <v>0</v>
      </c>
      <c r="E160" s="455"/>
      <c r="F160" s="679">
        <f t="shared" ref="F160:Q160" si="172">+E163</f>
        <v>0</v>
      </c>
      <c r="G160" s="679">
        <f t="shared" si="172"/>
        <v>0</v>
      </c>
      <c r="H160" s="679">
        <f t="shared" si="172"/>
        <v>0</v>
      </c>
      <c r="I160" s="679">
        <f t="shared" si="172"/>
        <v>0</v>
      </c>
      <c r="J160" s="679">
        <f t="shared" si="172"/>
        <v>0</v>
      </c>
      <c r="K160" s="679">
        <f t="shared" si="172"/>
        <v>0</v>
      </c>
      <c r="L160" s="679">
        <f t="shared" si="172"/>
        <v>0</v>
      </c>
      <c r="M160" s="679">
        <f t="shared" si="172"/>
        <v>0</v>
      </c>
      <c r="N160" s="679">
        <f t="shared" si="172"/>
        <v>0</v>
      </c>
      <c r="O160" s="679">
        <f t="shared" si="172"/>
        <v>0</v>
      </c>
      <c r="P160" s="679">
        <f t="shared" si="172"/>
        <v>0</v>
      </c>
      <c r="Q160" s="679">
        <f t="shared" si="172"/>
        <v>0</v>
      </c>
      <c r="R160" s="675">
        <f>+F160</f>
        <v>0</v>
      </c>
      <c r="S160" s="541"/>
      <c r="V160" s="679">
        <f>+Q163</f>
        <v>0</v>
      </c>
      <c r="W160" s="679">
        <f t="shared" ref="W160" si="173">+V163</f>
        <v>0</v>
      </c>
      <c r="X160" s="679">
        <f t="shared" ref="X160" si="174">+W163</f>
        <v>0</v>
      </c>
      <c r="Y160" s="679">
        <f t="shared" ref="Y160" si="175">+X163</f>
        <v>0</v>
      </c>
      <c r="Z160" s="679">
        <f t="shared" ref="Z160" si="176">+Y163</f>
        <v>0</v>
      </c>
      <c r="AA160" s="679">
        <f t="shared" ref="AA160" si="177">+Z163</f>
        <v>0</v>
      </c>
      <c r="AB160" s="679">
        <f t="shared" ref="AB160" si="178">+AA163</f>
        <v>0</v>
      </c>
      <c r="AC160" s="679">
        <f t="shared" ref="AC160" si="179">+AB163</f>
        <v>0</v>
      </c>
      <c r="AD160" s="679">
        <f t="shared" ref="AD160" si="180">+AC163</f>
        <v>0</v>
      </c>
      <c r="AE160" s="679">
        <f t="shared" ref="AE160" si="181">+AD163</f>
        <v>0</v>
      </c>
      <c r="AF160" s="679">
        <f t="shared" ref="AF160" si="182">+AE163</f>
        <v>0</v>
      </c>
      <c r="AG160" s="679">
        <f t="shared" ref="AG160" si="183">+AF163</f>
        <v>0</v>
      </c>
      <c r="AH160" s="675">
        <f>+V160</f>
        <v>0</v>
      </c>
      <c r="AI160" s="541"/>
    </row>
    <row r="161" spans="1:35">
      <c r="A161" s="441" t="s">
        <v>739</v>
      </c>
      <c r="B161" s="441"/>
      <c r="C161" s="441"/>
      <c r="D161" s="678"/>
      <c r="E161" s="1059" t="s">
        <v>743</v>
      </c>
      <c r="F161" s="1037"/>
      <c r="G161" s="1037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675">
        <f>SUM(F161:Q161)</f>
        <v>0</v>
      </c>
      <c r="S161" s="541"/>
      <c r="V161" s="1037"/>
      <c r="W161" s="1037"/>
      <c r="X161" s="1037"/>
      <c r="Y161" s="1037"/>
      <c r="Z161" s="1037"/>
      <c r="AA161" s="1037"/>
      <c r="AB161" s="1037"/>
      <c r="AC161" s="1037"/>
      <c r="AD161" s="1037"/>
      <c r="AE161" s="1037"/>
      <c r="AF161" s="1037"/>
      <c r="AG161" s="1037"/>
      <c r="AH161" s="675">
        <f>SUM(V161:AG161)</f>
        <v>0</v>
      </c>
      <c r="AI161" s="541"/>
    </row>
    <row r="162" spans="1:35">
      <c r="A162" s="441" t="s">
        <v>311</v>
      </c>
      <c r="B162" s="441"/>
      <c r="C162" s="441"/>
      <c r="D162" s="684"/>
      <c r="E162" s="455"/>
      <c r="F162" s="684"/>
      <c r="G162" s="684"/>
      <c r="H162" s="685"/>
      <c r="I162" s="684"/>
      <c r="J162" s="684"/>
      <c r="K162" s="684"/>
      <c r="L162" s="684"/>
      <c r="M162" s="684"/>
      <c r="N162" s="684"/>
      <c r="O162" s="684"/>
      <c r="P162" s="684"/>
      <c r="Q162" s="684"/>
      <c r="R162" s="686">
        <f>SUM(F162:Q162)</f>
        <v>0</v>
      </c>
      <c r="S162" s="541"/>
      <c r="V162" s="684"/>
      <c r="W162" s="684"/>
      <c r="X162" s="685"/>
      <c r="Y162" s="684"/>
      <c r="Z162" s="684"/>
      <c r="AA162" s="684"/>
      <c r="AB162" s="684"/>
      <c r="AC162" s="684"/>
      <c r="AD162" s="684"/>
      <c r="AE162" s="684"/>
      <c r="AF162" s="684"/>
      <c r="AG162" s="684"/>
      <c r="AH162" s="686">
        <f>SUM(V162:AG162)</f>
        <v>0</v>
      </c>
      <c r="AI162" s="541"/>
    </row>
    <row r="163" spans="1:35" ht="15">
      <c r="A163" s="441" t="s">
        <v>312</v>
      </c>
      <c r="B163" s="441"/>
      <c r="C163" s="441"/>
      <c r="D163" s="679">
        <f t="shared" ref="D163" si="184">SUM(D160:D162)</f>
        <v>0</v>
      </c>
      <c r="E163" s="455"/>
      <c r="F163" s="679">
        <f t="shared" ref="F163:Q163" si="185">SUM(F160:F162)</f>
        <v>0</v>
      </c>
      <c r="G163" s="679">
        <f t="shared" si="185"/>
        <v>0</v>
      </c>
      <c r="H163" s="679">
        <f t="shared" si="185"/>
        <v>0</v>
      </c>
      <c r="I163" s="679">
        <f t="shared" si="185"/>
        <v>0</v>
      </c>
      <c r="J163" s="679">
        <f t="shared" si="185"/>
        <v>0</v>
      </c>
      <c r="K163" s="679">
        <f t="shared" si="185"/>
        <v>0</v>
      </c>
      <c r="L163" s="679">
        <f t="shared" si="185"/>
        <v>0</v>
      </c>
      <c r="M163" s="679">
        <f t="shared" si="185"/>
        <v>0</v>
      </c>
      <c r="N163" s="679">
        <f t="shared" si="185"/>
        <v>0</v>
      </c>
      <c r="O163" s="679">
        <f t="shared" si="185"/>
        <v>0</v>
      </c>
      <c r="P163" s="679">
        <f t="shared" si="185"/>
        <v>0</v>
      </c>
      <c r="Q163" s="679">
        <f t="shared" si="185"/>
        <v>0</v>
      </c>
      <c r="R163" s="675">
        <f>SUM(R160:R162)</f>
        <v>0</v>
      </c>
      <c r="S163" s="541"/>
      <c r="V163" s="679">
        <f t="shared" ref="V163:AG163" si="186">SUM(V160:V162)</f>
        <v>0</v>
      </c>
      <c r="W163" s="679">
        <f t="shared" si="186"/>
        <v>0</v>
      </c>
      <c r="X163" s="679">
        <f t="shared" si="186"/>
        <v>0</v>
      </c>
      <c r="Y163" s="679">
        <f t="shared" si="186"/>
        <v>0</v>
      </c>
      <c r="Z163" s="679">
        <f t="shared" si="186"/>
        <v>0</v>
      </c>
      <c r="AA163" s="679">
        <f t="shared" si="186"/>
        <v>0</v>
      </c>
      <c r="AB163" s="679">
        <f t="shared" si="186"/>
        <v>0</v>
      </c>
      <c r="AC163" s="679">
        <f t="shared" si="186"/>
        <v>0</v>
      </c>
      <c r="AD163" s="679">
        <f t="shared" si="186"/>
        <v>0</v>
      </c>
      <c r="AE163" s="679">
        <f t="shared" si="186"/>
        <v>0</v>
      </c>
      <c r="AF163" s="679">
        <f t="shared" si="186"/>
        <v>0</v>
      </c>
      <c r="AG163" s="679">
        <f t="shared" si="186"/>
        <v>0</v>
      </c>
      <c r="AH163" s="675">
        <f>SUM(AH160:AH162)</f>
        <v>0</v>
      </c>
      <c r="AI163" s="541"/>
    </row>
    <row r="164" spans="1:35">
      <c r="A164" s="441"/>
      <c r="B164" s="441"/>
      <c r="C164" s="441"/>
      <c r="D164" s="441"/>
      <c r="E164" s="455"/>
      <c r="F164" s="441"/>
      <c r="G164" s="441"/>
      <c r="H164" s="441"/>
      <c r="I164" s="441"/>
      <c r="J164" s="441"/>
      <c r="K164" s="441"/>
      <c r="L164" s="441"/>
      <c r="M164" s="441"/>
      <c r="N164" s="441"/>
      <c r="O164" s="441"/>
      <c r="P164" s="441"/>
      <c r="Q164" s="441"/>
      <c r="R164" s="445"/>
      <c r="S164" s="541"/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41"/>
      <c r="AF164" s="441"/>
      <c r="AG164" s="441"/>
      <c r="AH164" s="445"/>
      <c r="AI164" s="541"/>
    </row>
    <row r="165" spans="1:35">
      <c r="A165" s="441" t="s">
        <v>313</v>
      </c>
      <c r="B165" s="441"/>
      <c r="C165" s="441"/>
      <c r="D165" s="441"/>
      <c r="E165" s="455"/>
      <c r="F165" s="556">
        <v>0.06</v>
      </c>
      <c r="G165" s="556">
        <f>+F165</f>
        <v>0.06</v>
      </c>
      <c r="H165" s="556">
        <f t="shared" ref="H165:Q165" si="187">+G165</f>
        <v>0.06</v>
      </c>
      <c r="I165" s="556">
        <f t="shared" si="187"/>
        <v>0.06</v>
      </c>
      <c r="J165" s="556">
        <f t="shared" si="187"/>
        <v>0.06</v>
      </c>
      <c r="K165" s="556">
        <f t="shared" si="187"/>
        <v>0.06</v>
      </c>
      <c r="L165" s="556">
        <f t="shared" si="187"/>
        <v>0.06</v>
      </c>
      <c r="M165" s="556">
        <f t="shared" si="187"/>
        <v>0.06</v>
      </c>
      <c r="N165" s="556">
        <f t="shared" si="187"/>
        <v>0.06</v>
      </c>
      <c r="O165" s="556">
        <f t="shared" si="187"/>
        <v>0.06</v>
      </c>
      <c r="P165" s="556">
        <f t="shared" si="187"/>
        <v>0.06</v>
      </c>
      <c r="Q165" s="556">
        <f t="shared" si="187"/>
        <v>0.06</v>
      </c>
      <c r="R165" s="557"/>
      <c r="S165" s="541"/>
      <c r="V165" s="556">
        <f>+F165</f>
        <v>0.06</v>
      </c>
      <c r="W165" s="556">
        <f>+V165</f>
        <v>0.06</v>
      </c>
      <c r="X165" s="556">
        <f t="shared" ref="X165" si="188">+W165</f>
        <v>0.06</v>
      </c>
      <c r="Y165" s="556">
        <f t="shared" ref="Y165" si="189">+X165</f>
        <v>0.06</v>
      </c>
      <c r="Z165" s="556">
        <f t="shared" ref="Z165" si="190">+Y165</f>
        <v>0.06</v>
      </c>
      <c r="AA165" s="556">
        <f t="shared" ref="AA165" si="191">+Z165</f>
        <v>0.06</v>
      </c>
      <c r="AB165" s="556">
        <f t="shared" ref="AB165" si="192">+AA165</f>
        <v>0.06</v>
      </c>
      <c r="AC165" s="556">
        <f t="shared" ref="AC165" si="193">+AB165</f>
        <v>0.06</v>
      </c>
      <c r="AD165" s="556">
        <f t="shared" ref="AD165" si="194">+AC165</f>
        <v>0.06</v>
      </c>
      <c r="AE165" s="556">
        <f t="shared" ref="AE165" si="195">+AD165</f>
        <v>0.06</v>
      </c>
      <c r="AF165" s="556">
        <f t="shared" ref="AF165" si="196">+AE165</f>
        <v>0.06</v>
      </c>
      <c r="AG165" s="556">
        <f t="shared" ref="AG165" si="197">+AF165</f>
        <v>0.06</v>
      </c>
      <c r="AH165" s="557"/>
      <c r="AI165" s="541"/>
    </row>
    <row r="166" spans="1:35">
      <c r="A166" s="441" t="s">
        <v>314</v>
      </c>
      <c r="B166" s="441"/>
      <c r="C166" s="441"/>
      <c r="D166" s="441"/>
      <c r="E166" s="455"/>
      <c r="F166" s="558">
        <v>31</v>
      </c>
      <c r="G166" s="558">
        <v>28</v>
      </c>
      <c r="H166" s="558">
        <v>31</v>
      </c>
      <c r="I166" s="558">
        <v>30</v>
      </c>
      <c r="J166" s="558">
        <v>31</v>
      </c>
      <c r="K166" s="558">
        <v>30</v>
      </c>
      <c r="L166" s="558">
        <v>31</v>
      </c>
      <c r="M166" s="558">
        <v>31</v>
      </c>
      <c r="N166" s="558">
        <v>30</v>
      </c>
      <c r="O166" s="558">
        <v>31</v>
      </c>
      <c r="P166" s="558">
        <v>30</v>
      </c>
      <c r="Q166" s="558">
        <v>31</v>
      </c>
      <c r="R166" s="559">
        <f>SUM(F166:Q166)</f>
        <v>365</v>
      </c>
      <c r="S166" s="541"/>
      <c r="V166" s="558">
        <v>31</v>
      </c>
      <c r="W166" s="558">
        <v>28</v>
      </c>
      <c r="X166" s="558">
        <v>31</v>
      </c>
      <c r="Y166" s="558">
        <v>30</v>
      </c>
      <c r="Z166" s="558">
        <v>31</v>
      </c>
      <c r="AA166" s="558">
        <v>30</v>
      </c>
      <c r="AB166" s="558">
        <v>31</v>
      </c>
      <c r="AC166" s="558">
        <v>31</v>
      </c>
      <c r="AD166" s="558">
        <v>30</v>
      </c>
      <c r="AE166" s="558">
        <v>31</v>
      </c>
      <c r="AF166" s="558">
        <v>30</v>
      </c>
      <c r="AG166" s="558">
        <v>31</v>
      </c>
      <c r="AH166" s="559">
        <f>SUM(V166:AG166)</f>
        <v>365</v>
      </c>
      <c r="AI166" s="541"/>
    </row>
    <row r="167" spans="1:35" ht="15">
      <c r="A167" s="441" t="s">
        <v>315</v>
      </c>
      <c r="B167" s="441"/>
      <c r="C167" s="441"/>
      <c r="D167" s="441"/>
      <c r="E167" s="455"/>
      <c r="F167" s="680">
        <f t="shared" ref="F167:Q167" si="198">+F163*F165*F166/365</f>
        <v>0</v>
      </c>
      <c r="G167" s="680">
        <f t="shared" si="198"/>
        <v>0</v>
      </c>
      <c r="H167" s="680">
        <f t="shared" si="198"/>
        <v>0</v>
      </c>
      <c r="I167" s="680">
        <f t="shared" si="198"/>
        <v>0</v>
      </c>
      <c r="J167" s="680">
        <f t="shared" si="198"/>
        <v>0</v>
      </c>
      <c r="K167" s="680">
        <f t="shared" si="198"/>
        <v>0</v>
      </c>
      <c r="L167" s="680">
        <f t="shared" si="198"/>
        <v>0</v>
      </c>
      <c r="M167" s="680">
        <f t="shared" si="198"/>
        <v>0</v>
      </c>
      <c r="N167" s="680">
        <f t="shared" si="198"/>
        <v>0</v>
      </c>
      <c r="O167" s="680">
        <f t="shared" si="198"/>
        <v>0</v>
      </c>
      <c r="P167" s="680">
        <f t="shared" si="198"/>
        <v>0</v>
      </c>
      <c r="Q167" s="680">
        <f t="shared" si="198"/>
        <v>0</v>
      </c>
      <c r="R167" s="675">
        <f>SUM(F167:Q167)</f>
        <v>0</v>
      </c>
      <c r="S167" s="541"/>
      <c r="V167" s="680">
        <f t="shared" ref="V167:AG167" si="199">+V163*V165*V166/365</f>
        <v>0</v>
      </c>
      <c r="W167" s="680">
        <f t="shared" si="199"/>
        <v>0</v>
      </c>
      <c r="X167" s="680">
        <f t="shared" si="199"/>
        <v>0</v>
      </c>
      <c r="Y167" s="680">
        <f t="shared" si="199"/>
        <v>0</v>
      </c>
      <c r="Z167" s="680">
        <f t="shared" si="199"/>
        <v>0</v>
      </c>
      <c r="AA167" s="680">
        <f t="shared" si="199"/>
        <v>0</v>
      </c>
      <c r="AB167" s="680">
        <f t="shared" si="199"/>
        <v>0</v>
      </c>
      <c r="AC167" s="680">
        <f t="shared" si="199"/>
        <v>0</v>
      </c>
      <c r="AD167" s="680">
        <f t="shared" si="199"/>
        <v>0</v>
      </c>
      <c r="AE167" s="680">
        <f t="shared" si="199"/>
        <v>0</v>
      </c>
      <c r="AF167" s="680">
        <f t="shared" si="199"/>
        <v>0</v>
      </c>
      <c r="AG167" s="680">
        <f t="shared" si="199"/>
        <v>0</v>
      </c>
      <c r="AH167" s="675">
        <f>SUM(V167:AG167)</f>
        <v>0</v>
      </c>
      <c r="AI167" s="541"/>
    </row>
    <row r="168" spans="1:35" ht="15">
      <c r="A168" s="441" t="s">
        <v>316</v>
      </c>
      <c r="B168" s="441"/>
      <c r="C168" s="441"/>
      <c r="D168" s="441"/>
      <c r="E168" s="455"/>
      <c r="F168" s="680">
        <f t="shared" ref="F168:G168" si="200">+F167+E168</f>
        <v>0</v>
      </c>
      <c r="G168" s="680">
        <f t="shared" si="200"/>
        <v>0</v>
      </c>
      <c r="H168" s="680">
        <f t="shared" ref="H168" si="201">+H167+G168</f>
        <v>0</v>
      </c>
      <c r="I168" s="680">
        <f t="shared" ref="I168" si="202">+I167+H168</f>
        <v>0</v>
      </c>
      <c r="J168" s="680">
        <f t="shared" ref="J168" si="203">+J167+I168</f>
        <v>0</v>
      </c>
      <c r="K168" s="680">
        <f t="shared" ref="K168:O168" si="204">+K167+J168</f>
        <v>0</v>
      </c>
      <c r="L168" s="680">
        <f t="shared" si="204"/>
        <v>0</v>
      </c>
      <c r="M168" s="680">
        <f t="shared" si="204"/>
        <v>0</v>
      </c>
      <c r="N168" s="680">
        <f t="shared" si="204"/>
        <v>0</v>
      </c>
      <c r="O168" s="680">
        <f t="shared" si="204"/>
        <v>0</v>
      </c>
      <c r="P168" s="680">
        <f>+P167+O168-O168+O168</f>
        <v>0</v>
      </c>
      <c r="Q168" s="680">
        <f t="shared" ref="Q168" si="205">+Q167+P168</f>
        <v>0</v>
      </c>
      <c r="R168" s="687"/>
      <c r="S168" s="541"/>
      <c r="V168" s="680">
        <f>+V167+Q168</f>
        <v>0</v>
      </c>
      <c r="W168" s="680">
        <f t="shared" ref="W168" si="206">+W167+V168</f>
        <v>0</v>
      </c>
      <c r="X168" s="680">
        <f t="shared" ref="X168" si="207">+X167+W168</f>
        <v>0</v>
      </c>
      <c r="Y168" s="680">
        <f t="shared" ref="Y168" si="208">+Y167+X168</f>
        <v>0</v>
      </c>
      <c r="Z168" s="680">
        <f t="shared" ref="Z168" si="209">+Z167+Y168</f>
        <v>0</v>
      </c>
      <c r="AA168" s="680">
        <f t="shared" ref="AA168" si="210">+AA167+Z168</f>
        <v>0</v>
      </c>
      <c r="AB168" s="680">
        <f t="shared" ref="AB168" si="211">+AB167+AA168</f>
        <v>0</v>
      </c>
      <c r="AC168" s="680">
        <f t="shared" ref="AC168" si="212">+AC167+AB168</f>
        <v>0</v>
      </c>
      <c r="AD168" s="680">
        <f t="shared" ref="AD168" si="213">+AD167+AC168</f>
        <v>0</v>
      </c>
      <c r="AE168" s="680">
        <f t="shared" ref="AE168" si="214">+AE167+AD168</f>
        <v>0</v>
      </c>
      <c r="AF168" s="680">
        <f t="shared" ref="AF168" si="215">+AF167+AE168</f>
        <v>0</v>
      </c>
      <c r="AG168" s="680">
        <f t="shared" ref="AG168" si="216">+AG167+AF168</f>
        <v>0</v>
      </c>
      <c r="AH168" s="687"/>
      <c r="AI168" s="541"/>
    </row>
    <row r="169" spans="1:35">
      <c r="A169" s="441"/>
      <c r="B169" s="441"/>
      <c r="C169" s="441"/>
      <c r="D169" s="533"/>
      <c r="E169" s="455"/>
      <c r="F169" s="533"/>
      <c r="G169" s="533"/>
      <c r="H169" s="533"/>
      <c r="I169" s="533"/>
      <c r="J169" s="533"/>
      <c r="K169" s="533"/>
      <c r="L169" s="533"/>
      <c r="M169" s="533"/>
      <c r="N169" s="533"/>
      <c r="O169" s="533"/>
      <c r="P169" s="533"/>
      <c r="Q169" s="533"/>
      <c r="R169" s="560"/>
      <c r="S169" s="541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3"/>
      <c r="AF169" s="533"/>
      <c r="AG169" s="533"/>
      <c r="AH169" s="560"/>
      <c r="AI169" s="541"/>
    </row>
    <row r="170" spans="1:35">
      <c r="A170" s="441" t="s">
        <v>317</v>
      </c>
      <c r="B170" s="441"/>
      <c r="C170" s="441"/>
      <c r="D170" s="533"/>
      <c r="E170" s="455"/>
      <c r="F170" s="533"/>
      <c r="G170" s="533"/>
      <c r="H170" s="533"/>
      <c r="I170" s="533"/>
      <c r="J170" s="533"/>
      <c r="K170" s="533"/>
      <c r="L170" s="533"/>
      <c r="M170" s="533"/>
      <c r="N170" s="533"/>
      <c r="O170" s="533"/>
      <c r="P170" s="533"/>
      <c r="Q170" s="533"/>
      <c r="R170" s="450">
        <f>SUM(F170:Q170)</f>
        <v>0</v>
      </c>
      <c r="S170" s="541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3"/>
      <c r="AF170" s="533"/>
      <c r="AG170" s="533"/>
      <c r="AH170" s="450">
        <f>SUM(V170:AG170)</f>
        <v>0</v>
      </c>
      <c r="AI170" s="541"/>
    </row>
    <row r="171" spans="1:35">
      <c r="A171" s="441"/>
      <c r="B171" s="441"/>
      <c r="C171" s="441"/>
      <c r="D171" s="533"/>
      <c r="E171" s="455"/>
      <c r="F171" s="533"/>
      <c r="G171" s="533"/>
      <c r="H171" s="533"/>
      <c r="I171" s="533"/>
      <c r="J171" s="533"/>
      <c r="K171" s="533"/>
      <c r="L171" s="533"/>
      <c r="M171" s="533"/>
      <c r="N171" s="533"/>
      <c r="O171" s="533"/>
      <c r="P171" s="533"/>
      <c r="Q171" s="533"/>
      <c r="R171" s="560"/>
      <c r="S171" s="541"/>
      <c r="V171" s="533"/>
      <c r="W171" s="533"/>
      <c r="X171" s="533"/>
      <c r="Y171" s="533"/>
      <c r="Z171" s="533"/>
      <c r="AA171" s="533"/>
      <c r="AB171" s="533"/>
      <c r="AC171" s="533"/>
      <c r="AD171" s="533"/>
      <c r="AE171" s="533"/>
      <c r="AF171" s="533"/>
      <c r="AG171" s="533"/>
      <c r="AH171" s="560"/>
      <c r="AI171" s="541"/>
    </row>
    <row r="172" spans="1:35">
      <c r="A172" s="1036" t="s">
        <v>477</v>
      </c>
      <c r="B172" s="748"/>
      <c r="C172" s="1038"/>
      <c r="D172" s="535"/>
      <c r="E172" s="455"/>
      <c r="F172" s="677"/>
      <c r="G172" s="677"/>
      <c r="H172" s="677"/>
      <c r="I172" s="677"/>
      <c r="J172" s="677"/>
      <c r="K172" s="677"/>
      <c r="L172" s="677"/>
      <c r="M172" s="677"/>
      <c r="N172" s="535"/>
      <c r="O172" s="535"/>
      <c r="P172" s="535"/>
      <c r="Q172" s="535"/>
      <c r="R172" s="676"/>
      <c r="S172" s="541"/>
      <c r="V172" s="677"/>
      <c r="W172" s="677"/>
      <c r="X172" s="677"/>
      <c r="Y172" s="677"/>
      <c r="Z172" s="677"/>
      <c r="AA172" s="677"/>
      <c r="AB172" s="677"/>
      <c r="AC172" s="677"/>
      <c r="AD172" s="535"/>
      <c r="AE172" s="535"/>
      <c r="AF172" s="535"/>
      <c r="AG172" s="535"/>
      <c r="AH172" s="676"/>
      <c r="AI172" s="541"/>
    </row>
    <row r="173" spans="1:35" ht="15">
      <c r="A173" s="441" t="s">
        <v>310</v>
      </c>
      <c r="B173" s="441"/>
      <c r="C173" s="441"/>
      <c r="D173" s="535"/>
      <c r="E173" s="455"/>
      <c r="F173" s="509">
        <v>0</v>
      </c>
      <c r="G173" s="527">
        <f t="shared" ref="G173:Q173" si="217">+F176</f>
        <v>0</v>
      </c>
      <c r="H173" s="527">
        <f t="shared" si="217"/>
        <v>0</v>
      </c>
      <c r="I173" s="527">
        <f t="shared" si="217"/>
        <v>0</v>
      </c>
      <c r="J173" s="527">
        <f t="shared" si="217"/>
        <v>0</v>
      </c>
      <c r="K173" s="527">
        <f t="shared" si="217"/>
        <v>0</v>
      </c>
      <c r="L173" s="527">
        <f t="shared" si="217"/>
        <v>0</v>
      </c>
      <c r="M173" s="527">
        <f t="shared" si="217"/>
        <v>0</v>
      </c>
      <c r="N173" s="527">
        <f t="shared" si="217"/>
        <v>0</v>
      </c>
      <c r="O173" s="527">
        <f t="shared" si="217"/>
        <v>0</v>
      </c>
      <c r="P173" s="527">
        <f t="shared" si="217"/>
        <v>0</v>
      </c>
      <c r="Q173" s="527">
        <f t="shared" si="217"/>
        <v>0</v>
      </c>
      <c r="R173" s="510">
        <f>+F173</f>
        <v>0</v>
      </c>
      <c r="S173" s="541"/>
      <c r="V173" s="509">
        <f>+Q176</f>
        <v>0</v>
      </c>
      <c r="W173" s="527">
        <f t="shared" ref="W173" si="218">+V176</f>
        <v>0</v>
      </c>
      <c r="X173" s="527">
        <f t="shared" ref="X173" si="219">+W176</f>
        <v>0</v>
      </c>
      <c r="Y173" s="527">
        <f t="shared" ref="Y173" si="220">+X176</f>
        <v>0</v>
      </c>
      <c r="Z173" s="527">
        <f t="shared" ref="Z173" si="221">+Y176</f>
        <v>0</v>
      </c>
      <c r="AA173" s="527">
        <f t="shared" ref="AA173" si="222">+Z176</f>
        <v>0</v>
      </c>
      <c r="AB173" s="527">
        <f t="shared" ref="AB173" si="223">+AA176</f>
        <v>0</v>
      </c>
      <c r="AC173" s="527">
        <f t="shared" ref="AC173" si="224">+AB176</f>
        <v>0</v>
      </c>
      <c r="AD173" s="527">
        <f t="shared" ref="AD173" si="225">+AC176</f>
        <v>0</v>
      </c>
      <c r="AE173" s="527">
        <f t="shared" ref="AE173" si="226">+AD176</f>
        <v>0</v>
      </c>
      <c r="AF173" s="527">
        <f t="shared" ref="AF173" si="227">+AE176</f>
        <v>0</v>
      </c>
      <c r="AG173" s="527">
        <f t="shared" ref="AG173" si="228">+AF176</f>
        <v>0</v>
      </c>
      <c r="AH173" s="510">
        <f>+V173</f>
        <v>0</v>
      </c>
      <c r="AI173" s="541"/>
    </row>
    <row r="174" spans="1:35">
      <c r="A174" s="441" t="s">
        <v>318</v>
      </c>
      <c r="B174" s="441"/>
      <c r="C174" s="441"/>
      <c r="D174" s="535"/>
      <c r="E174" s="455"/>
      <c r="F174" s="1037"/>
      <c r="G174" s="1037"/>
      <c r="H174" s="1037"/>
      <c r="I174" s="1037"/>
      <c r="J174" s="1037"/>
      <c r="K174" s="1037"/>
      <c r="L174" s="1037"/>
      <c r="M174" s="1037"/>
      <c r="N174" s="1037"/>
      <c r="O174" s="1037"/>
      <c r="P174" s="1037"/>
      <c r="Q174" s="1037"/>
      <c r="R174" s="510">
        <f>SUM(F174:Q174)</f>
        <v>0</v>
      </c>
      <c r="S174" s="541"/>
      <c r="V174" s="1037"/>
      <c r="W174" s="1037"/>
      <c r="X174" s="1037"/>
      <c r="Y174" s="1037"/>
      <c r="Z174" s="1037"/>
      <c r="AA174" s="1037"/>
      <c r="AB174" s="1037"/>
      <c r="AC174" s="1037"/>
      <c r="AD174" s="1037"/>
      <c r="AE174" s="1037"/>
      <c r="AF174" s="1037"/>
      <c r="AG174" s="1037"/>
      <c r="AH174" s="510">
        <f>SUM(V174:AG174)</f>
        <v>0</v>
      </c>
      <c r="AI174" s="541"/>
    </row>
    <row r="175" spans="1:35">
      <c r="A175" s="441" t="s">
        <v>319</v>
      </c>
      <c r="B175" s="441"/>
      <c r="C175" s="441"/>
      <c r="D175" s="535"/>
      <c r="E175" s="455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  <c r="R175" s="567">
        <f>SUM(F175:Q175)</f>
        <v>0</v>
      </c>
      <c r="S175" s="541"/>
      <c r="V175" s="513"/>
      <c r="W175" s="513"/>
      <c r="X175" s="513"/>
      <c r="Y175" s="513"/>
      <c r="Z175" s="513"/>
      <c r="AA175" s="513"/>
      <c r="AB175" s="513"/>
      <c r="AC175" s="513"/>
      <c r="AD175" s="513"/>
      <c r="AE175" s="513"/>
      <c r="AF175" s="513"/>
      <c r="AG175" s="513"/>
      <c r="AH175" s="567">
        <f>SUM(V175:AG175)</f>
        <v>0</v>
      </c>
      <c r="AI175" s="541"/>
    </row>
    <row r="176" spans="1:35" ht="15">
      <c r="A176" s="441" t="s">
        <v>312</v>
      </c>
      <c r="B176" s="441"/>
      <c r="C176" s="441"/>
      <c r="D176" s="535"/>
      <c r="E176" s="455"/>
      <c r="F176" s="527">
        <f t="shared" ref="F176:Q176" si="229">SUM(F173:F175)</f>
        <v>0</v>
      </c>
      <c r="G176" s="527">
        <f t="shared" si="229"/>
        <v>0</v>
      </c>
      <c r="H176" s="527">
        <f t="shared" si="229"/>
        <v>0</v>
      </c>
      <c r="I176" s="527">
        <f t="shared" si="229"/>
        <v>0</v>
      </c>
      <c r="J176" s="527">
        <f t="shared" si="229"/>
        <v>0</v>
      </c>
      <c r="K176" s="527">
        <f t="shared" si="229"/>
        <v>0</v>
      </c>
      <c r="L176" s="527">
        <f t="shared" si="229"/>
        <v>0</v>
      </c>
      <c r="M176" s="527">
        <f t="shared" si="229"/>
        <v>0</v>
      </c>
      <c r="N176" s="527">
        <f t="shared" si="229"/>
        <v>0</v>
      </c>
      <c r="O176" s="527">
        <f t="shared" si="229"/>
        <v>0</v>
      </c>
      <c r="P176" s="527">
        <f t="shared" si="229"/>
        <v>0</v>
      </c>
      <c r="Q176" s="527">
        <f t="shared" si="229"/>
        <v>0</v>
      </c>
      <c r="R176" s="510">
        <f>SUM(R173:R175)</f>
        <v>0</v>
      </c>
      <c r="S176" s="541"/>
      <c r="V176" s="527">
        <f t="shared" ref="V176:AG176" si="230">SUM(V173:V175)</f>
        <v>0</v>
      </c>
      <c r="W176" s="527">
        <f t="shared" si="230"/>
        <v>0</v>
      </c>
      <c r="X176" s="527">
        <f t="shared" si="230"/>
        <v>0</v>
      </c>
      <c r="Y176" s="527">
        <f t="shared" si="230"/>
        <v>0</v>
      </c>
      <c r="Z176" s="527">
        <f t="shared" si="230"/>
        <v>0</v>
      </c>
      <c r="AA176" s="527">
        <f t="shared" si="230"/>
        <v>0</v>
      </c>
      <c r="AB176" s="527">
        <f t="shared" si="230"/>
        <v>0</v>
      </c>
      <c r="AC176" s="527">
        <f t="shared" si="230"/>
        <v>0</v>
      </c>
      <c r="AD176" s="527">
        <f t="shared" si="230"/>
        <v>0</v>
      </c>
      <c r="AE176" s="527">
        <f t="shared" si="230"/>
        <v>0</v>
      </c>
      <c r="AF176" s="527">
        <f t="shared" si="230"/>
        <v>0</v>
      </c>
      <c r="AG176" s="527">
        <f t="shared" si="230"/>
        <v>0</v>
      </c>
      <c r="AH176" s="510">
        <f>SUM(AH173:AH175)</f>
        <v>0</v>
      </c>
      <c r="AI176" s="541"/>
    </row>
    <row r="177" spans="1:35">
      <c r="A177" s="441"/>
      <c r="B177" s="441"/>
      <c r="C177" s="441"/>
      <c r="D177" s="535"/>
      <c r="E177" s="455"/>
      <c r="F177" s="441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5"/>
      <c r="S177" s="541"/>
      <c r="V177" s="441"/>
      <c r="W177" s="441"/>
      <c r="X177" s="441"/>
      <c r="Y177" s="441"/>
      <c r="Z177" s="441"/>
      <c r="AA177" s="441"/>
      <c r="AB177" s="441"/>
      <c r="AC177" s="441"/>
      <c r="AD177" s="441"/>
      <c r="AE177" s="441"/>
      <c r="AF177" s="441"/>
      <c r="AG177" s="441"/>
      <c r="AH177" s="445"/>
      <c r="AI177" s="541"/>
    </row>
    <row r="178" spans="1:35">
      <c r="A178" s="441" t="s">
        <v>313</v>
      </c>
      <c r="B178" s="441"/>
      <c r="C178" s="441"/>
      <c r="D178" s="535"/>
      <c r="E178" s="455"/>
      <c r="F178" s="556">
        <v>0.06</v>
      </c>
      <c r="G178" s="556">
        <f>+F178</f>
        <v>0.06</v>
      </c>
      <c r="H178" s="556">
        <f t="shared" ref="H178:Q178" si="231">+G178</f>
        <v>0.06</v>
      </c>
      <c r="I178" s="556">
        <f t="shared" si="231"/>
        <v>0.06</v>
      </c>
      <c r="J178" s="556">
        <f t="shared" si="231"/>
        <v>0.06</v>
      </c>
      <c r="K178" s="556">
        <f t="shared" si="231"/>
        <v>0.06</v>
      </c>
      <c r="L178" s="556">
        <f t="shared" si="231"/>
        <v>0.06</v>
      </c>
      <c r="M178" s="556">
        <f t="shared" si="231"/>
        <v>0.06</v>
      </c>
      <c r="N178" s="556">
        <f t="shared" si="231"/>
        <v>0.06</v>
      </c>
      <c r="O178" s="556">
        <f t="shared" si="231"/>
        <v>0.06</v>
      </c>
      <c r="P178" s="556">
        <f t="shared" si="231"/>
        <v>0.06</v>
      </c>
      <c r="Q178" s="556">
        <f t="shared" si="231"/>
        <v>0.06</v>
      </c>
      <c r="R178" s="561"/>
      <c r="S178" s="541"/>
      <c r="V178" s="556">
        <v>0.06</v>
      </c>
      <c r="W178" s="556">
        <f>+V178</f>
        <v>0.06</v>
      </c>
      <c r="X178" s="556">
        <f t="shared" ref="X178" si="232">+W178</f>
        <v>0.06</v>
      </c>
      <c r="Y178" s="556">
        <f t="shared" ref="Y178" si="233">+X178</f>
        <v>0.06</v>
      </c>
      <c r="Z178" s="556">
        <f t="shared" ref="Z178" si="234">+Y178</f>
        <v>0.06</v>
      </c>
      <c r="AA178" s="556">
        <f t="shared" ref="AA178" si="235">+Z178</f>
        <v>0.06</v>
      </c>
      <c r="AB178" s="556">
        <f t="shared" ref="AB178" si="236">+AA178</f>
        <v>0.06</v>
      </c>
      <c r="AC178" s="556">
        <f t="shared" ref="AC178" si="237">+AB178</f>
        <v>0.06</v>
      </c>
      <c r="AD178" s="556">
        <f t="shared" ref="AD178" si="238">+AC178</f>
        <v>0.06</v>
      </c>
      <c r="AE178" s="556">
        <f t="shared" ref="AE178" si="239">+AD178</f>
        <v>0.06</v>
      </c>
      <c r="AF178" s="556">
        <f t="shared" ref="AF178" si="240">+AE178</f>
        <v>0.06</v>
      </c>
      <c r="AG178" s="556">
        <f t="shared" ref="AG178" si="241">+AF178</f>
        <v>0.06</v>
      </c>
      <c r="AH178" s="561"/>
      <c r="AI178" s="541"/>
    </row>
    <row r="179" spans="1:35">
      <c r="A179" s="441" t="s">
        <v>314</v>
      </c>
      <c r="B179" s="441"/>
      <c r="C179" s="441"/>
      <c r="D179" s="535"/>
      <c r="E179" s="455"/>
      <c r="F179" s="558">
        <v>31</v>
      </c>
      <c r="G179" s="558">
        <v>28</v>
      </c>
      <c r="H179" s="558">
        <v>31</v>
      </c>
      <c r="I179" s="558">
        <v>30</v>
      </c>
      <c r="J179" s="558">
        <v>31</v>
      </c>
      <c r="K179" s="558">
        <v>30</v>
      </c>
      <c r="L179" s="558">
        <v>31</v>
      </c>
      <c r="M179" s="558">
        <v>31</v>
      </c>
      <c r="N179" s="558">
        <v>30</v>
      </c>
      <c r="O179" s="558">
        <v>31</v>
      </c>
      <c r="P179" s="558">
        <v>30</v>
      </c>
      <c r="Q179" s="558">
        <v>31</v>
      </c>
      <c r="R179" s="559">
        <f>SUM(F179:Q179)</f>
        <v>365</v>
      </c>
      <c r="S179" s="541"/>
      <c r="V179" s="558">
        <v>31</v>
      </c>
      <c r="W179" s="558">
        <v>28</v>
      </c>
      <c r="X179" s="558">
        <v>31</v>
      </c>
      <c r="Y179" s="558">
        <v>30</v>
      </c>
      <c r="Z179" s="558">
        <v>31</v>
      </c>
      <c r="AA179" s="558">
        <v>30</v>
      </c>
      <c r="AB179" s="558">
        <v>31</v>
      </c>
      <c r="AC179" s="558">
        <v>31</v>
      </c>
      <c r="AD179" s="558">
        <v>30</v>
      </c>
      <c r="AE179" s="558">
        <v>31</v>
      </c>
      <c r="AF179" s="558">
        <v>30</v>
      </c>
      <c r="AG179" s="558">
        <v>31</v>
      </c>
      <c r="AH179" s="559">
        <f>SUM(V179:AG179)</f>
        <v>365</v>
      </c>
      <c r="AI179" s="541"/>
    </row>
    <row r="180" spans="1:35" ht="15">
      <c r="A180" s="441" t="s">
        <v>315</v>
      </c>
      <c r="B180" s="441"/>
      <c r="C180" s="441"/>
      <c r="D180" s="535"/>
      <c r="E180" s="455"/>
      <c r="F180" s="562">
        <f t="shared" ref="F180:Q180" si="242">+F176*F178*F179/365</f>
        <v>0</v>
      </c>
      <c r="G180" s="532">
        <f t="shared" si="242"/>
        <v>0</v>
      </c>
      <c r="H180" s="532">
        <f t="shared" si="242"/>
        <v>0</v>
      </c>
      <c r="I180" s="532">
        <f t="shared" si="242"/>
        <v>0</v>
      </c>
      <c r="J180" s="532">
        <f t="shared" si="242"/>
        <v>0</v>
      </c>
      <c r="K180" s="532">
        <f t="shared" si="242"/>
        <v>0</v>
      </c>
      <c r="L180" s="532">
        <f t="shared" si="242"/>
        <v>0</v>
      </c>
      <c r="M180" s="532">
        <f t="shared" si="242"/>
        <v>0</v>
      </c>
      <c r="N180" s="532">
        <f t="shared" si="242"/>
        <v>0</v>
      </c>
      <c r="O180" s="532">
        <f t="shared" si="242"/>
        <v>0</v>
      </c>
      <c r="P180" s="532">
        <f t="shared" si="242"/>
        <v>0</v>
      </c>
      <c r="Q180" s="532">
        <f t="shared" si="242"/>
        <v>0</v>
      </c>
      <c r="R180" s="510">
        <f>SUM(F180:Q180)</f>
        <v>0</v>
      </c>
      <c r="S180" s="541"/>
      <c r="V180" s="562">
        <f t="shared" ref="V180:AG180" si="243">+V176*V178*V179/365</f>
        <v>0</v>
      </c>
      <c r="W180" s="532">
        <f t="shared" si="243"/>
        <v>0</v>
      </c>
      <c r="X180" s="532">
        <f t="shared" si="243"/>
        <v>0</v>
      </c>
      <c r="Y180" s="532">
        <f t="shared" si="243"/>
        <v>0</v>
      </c>
      <c r="Z180" s="532">
        <f t="shared" si="243"/>
        <v>0</v>
      </c>
      <c r="AA180" s="532">
        <f t="shared" si="243"/>
        <v>0</v>
      </c>
      <c r="AB180" s="532">
        <f t="shared" si="243"/>
        <v>0</v>
      </c>
      <c r="AC180" s="532">
        <f t="shared" si="243"/>
        <v>0</v>
      </c>
      <c r="AD180" s="532">
        <f t="shared" si="243"/>
        <v>0</v>
      </c>
      <c r="AE180" s="532">
        <f t="shared" si="243"/>
        <v>0</v>
      </c>
      <c r="AF180" s="532">
        <f t="shared" si="243"/>
        <v>0</v>
      </c>
      <c r="AG180" s="532">
        <f t="shared" si="243"/>
        <v>0</v>
      </c>
      <c r="AH180" s="510">
        <f>SUM(V180:AG180)</f>
        <v>0</v>
      </c>
      <c r="AI180" s="541"/>
    </row>
    <row r="181" spans="1:35" ht="15">
      <c r="A181" s="441" t="s">
        <v>316</v>
      </c>
      <c r="B181" s="441"/>
      <c r="C181" s="441"/>
      <c r="D181" s="535"/>
      <c r="E181" s="455"/>
      <c r="F181" s="562">
        <f>+F180</f>
        <v>0</v>
      </c>
      <c r="G181" s="532">
        <f t="shared" ref="G181:Q181" si="244">+G180+F181</f>
        <v>0</v>
      </c>
      <c r="H181" s="532">
        <f t="shared" si="244"/>
        <v>0</v>
      </c>
      <c r="I181" s="532">
        <f t="shared" si="244"/>
        <v>0</v>
      </c>
      <c r="J181" s="532">
        <f t="shared" si="244"/>
        <v>0</v>
      </c>
      <c r="K181" s="532">
        <f t="shared" si="244"/>
        <v>0</v>
      </c>
      <c r="L181" s="532">
        <f t="shared" si="244"/>
        <v>0</v>
      </c>
      <c r="M181" s="532">
        <f t="shared" si="244"/>
        <v>0</v>
      </c>
      <c r="N181" s="532">
        <f t="shared" si="244"/>
        <v>0</v>
      </c>
      <c r="O181" s="532">
        <f t="shared" si="244"/>
        <v>0</v>
      </c>
      <c r="P181" s="532">
        <f t="shared" si="244"/>
        <v>0</v>
      </c>
      <c r="Q181" s="532">
        <f t="shared" si="244"/>
        <v>0</v>
      </c>
      <c r="R181" s="563"/>
      <c r="S181" s="541"/>
      <c r="V181" s="680">
        <f>+V180+Q181</f>
        <v>0</v>
      </c>
      <c r="W181" s="532">
        <f t="shared" ref="W181" si="245">+W180+V181</f>
        <v>0</v>
      </c>
      <c r="X181" s="532">
        <f t="shared" ref="X181" si="246">+X180+W181</f>
        <v>0</v>
      </c>
      <c r="Y181" s="532">
        <f t="shared" ref="Y181" si="247">+Y180+X181</f>
        <v>0</v>
      </c>
      <c r="Z181" s="532">
        <f t="shared" ref="Z181" si="248">+Z180+Y181</f>
        <v>0</v>
      </c>
      <c r="AA181" s="532">
        <f t="shared" ref="AA181" si="249">+AA180+Z181</f>
        <v>0</v>
      </c>
      <c r="AB181" s="532">
        <f t="shared" ref="AB181" si="250">+AB180+AA181</f>
        <v>0</v>
      </c>
      <c r="AC181" s="532">
        <f t="shared" ref="AC181" si="251">+AC180+AB181</f>
        <v>0</v>
      </c>
      <c r="AD181" s="532">
        <f t="shared" ref="AD181" si="252">+AD180+AC181</f>
        <v>0</v>
      </c>
      <c r="AE181" s="532">
        <f t="shared" ref="AE181" si="253">+AE180+AD181</f>
        <v>0</v>
      </c>
      <c r="AF181" s="532">
        <f t="shared" ref="AF181" si="254">+AF180+AE181</f>
        <v>0</v>
      </c>
      <c r="AG181" s="532">
        <f t="shared" ref="AG181" si="255">+AG180+AF181</f>
        <v>0</v>
      </c>
      <c r="AH181" s="563"/>
      <c r="AI181" s="541"/>
    </row>
    <row r="182" spans="1:35">
      <c r="A182" s="441"/>
      <c r="B182" s="441"/>
      <c r="C182" s="441"/>
      <c r="D182" s="441"/>
      <c r="E182" s="455"/>
      <c r="F182" s="441"/>
      <c r="G182" s="441"/>
      <c r="H182" s="441"/>
      <c r="I182" s="441"/>
      <c r="J182" s="441"/>
      <c r="K182" s="441"/>
      <c r="L182" s="441"/>
      <c r="M182" s="441"/>
      <c r="N182" s="441"/>
      <c r="O182" s="441"/>
      <c r="P182" s="441"/>
      <c r="Q182" s="441"/>
      <c r="R182" s="445"/>
      <c r="S182" s="541"/>
      <c r="V182" s="441"/>
      <c r="W182" s="441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5"/>
      <c r="AI182" s="541"/>
    </row>
    <row r="183" spans="1:35" s="326" customFormat="1">
      <c r="A183" s="441"/>
      <c r="B183" s="441"/>
      <c r="C183" s="441"/>
      <c r="D183" s="678"/>
      <c r="E183" s="455"/>
      <c r="F183" s="929">
        <f t="shared" ref="F183:Q183" si="256">+F8</f>
        <v>43831</v>
      </c>
      <c r="G183" s="929">
        <f t="shared" si="256"/>
        <v>43862</v>
      </c>
      <c r="H183" s="929">
        <f t="shared" si="256"/>
        <v>43891</v>
      </c>
      <c r="I183" s="929">
        <f t="shared" si="256"/>
        <v>43922</v>
      </c>
      <c r="J183" s="929">
        <f t="shared" si="256"/>
        <v>43952</v>
      </c>
      <c r="K183" s="929">
        <f t="shared" si="256"/>
        <v>43983</v>
      </c>
      <c r="L183" s="929">
        <f t="shared" si="256"/>
        <v>44013</v>
      </c>
      <c r="M183" s="929">
        <f t="shared" si="256"/>
        <v>44044</v>
      </c>
      <c r="N183" s="929">
        <f t="shared" si="256"/>
        <v>44075</v>
      </c>
      <c r="O183" s="929">
        <f t="shared" si="256"/>
        <v>44105</v>
      </c>
      <c r="P183" s="929">
        <f t="shared" si="256"/>
        <v>44136</v>
      </c>
      <c r="Q183" s="929">
        <f t="shared" si="256"/>
        <v>44166</v>
      </c>
      <c r="R183" s="675"/>
      <c r="S183" s="441"/>
      <c r="V183" s="929">
        <f t="shared" ref="V183:AG183" si="257">+V8</f>
        <v>44197</v>
      </c>
      <c r="W183" s="929">
        <f t="shared" si="257"/>
        <v>44228</v>
      </c>
      <c r="X183" s="929">
        <f t="shared" si="257"/>
        <v>44256</v>
      </c>
      <c r="Y183" s="929">
        <f t="shared" si="257"/>
        <v>44287</v>
      </c>
      <c r="Z183" s="929">
        <f t="shared" si="257"/>
        <v>44317</v>
      </c>
      <c r="AA183" s="929">
        <f t="shared" si="257"/>
        <v>44348</v>
      </c>
      <c r="AB183" s="929">
        <f t="shared" si="257"/>
        <v>44378</v>
      </c>
      <c r="AC183" s="929">
        <f t="shared" si="257"/>
        <v>44409</v>
      </c>
      <c r="AD183" s="929">
        <f t="shared" si="257"/>
        <v>44440</v>
      </c>
      <c r="AE183" s="929">
        <f t="shared" si="257"/>
        <v>44470</v>
      </c>
      <c r="AF183" s="929">
        <f t="shared" si="257"/>
        <v>44501</v>
      </c>
      <c r="AG183" s="929">
        <f t="shared" si="257"/>
        <v>44531</v>
      </c>
      <c r="AH183" s="675"/>
      <c r="AI183" s="441"/>
    </row>
    <row r="184" spans="1:35" ht="15">
      <c r="A184" s="443" t="s">
        <v>474</v>
      </c>
      <c r="B184" s="441"/>
      <c r="C184" s="441"/>
      <c r="D184" s="679"/>
      <c r="E184" s="455"/>
      <c r="F184" s="679"/>
      <c r="G184" s="679"/>
      <c r="H184" s="679"/>
      <c r="I184" s="679"/>
      <c r="J184" s="679"/>
      <c r="K184" s="679"/>
      <c r="L184" s="679"/>
      <c r="M184" s="679"/>
      <c r="N184" s="679"/>
      <c r="O184" s="679"/>
      <c r="P184" s="679"/>
      <c r="Q184" s="679"/>
      <c r="R184" s="675"/>
      <c r="S184" s="541"/>
      <c r="V184" s="679"/>
      <c r="W184" s="679"/>
      <c r="X184" s="679"/>
      <c r="Y184" s="679"/>
      <c r="Z184" s="679"/>
      <c r="AA184" s="679"/>
      <c r="AB184" s="679"/>
      <c r="AC184" s="679"/>
      <c r="AD184" s="679"/>
      <c r="AE184" s="679"/>
      <c r="AF184" s="679"/>
      <c r="AG184" s="679"/>
      <c r="AH184" s="675"/>
      <c r="AI184" s="541"/>
    </row>
    <row r="185" spans="1:35" ht="15">
      <c r="A185" s="441" t="s">
        <v>320</v>
      </c>
      <c r="B185" s="441"/>
      <c r="C185" s="441"/>
      <c r="D185" s="679"/>
      <c r="E185" s="455"/>
      <c r="F185" s="679">
        <v>0</v>
      </c>
      <c r="G185" s="679">
        <f t="shared" ref="G185:Q185" si="258">+F189</f>
        <v>0</v>
      </c>
      <c r="H185" s="679">
        <f t="shared" si="258"/>
        <v>0</v>
      </c>
      <c r="I185" s="679">
        <f t="shared" si="258"/>
        <v>0</v>
      </c>
      <c r="J185" s="679">
        <f t="shared" si="258"/>
        <v>70000</v>
      </c>
      <c r="K185" s="679">
        <f t="shared" si="258"/>
        <v>70000</v>
      </c>
      <c r="L185" s="679">
        <f t="shared" si="258"/>
        <v>0</v>
      </c>
      <c r="M185" s="679">
        <f t="shared" si="258"/>
        <v>0</v>
      </c>
      <c r="N185" s="679">
        <f t="shared" si="258"/>
        <v>70000</v>
      </c>
      <c r="O185" s="679">
        <f t="shared" si="258"/>
        <v>70000</v>
      </c>
      <c r="P185" s="679">
        <f t="shared" si="258"/>
        <v>0</v>
      </c>
      <c r="Q185" s="679">
        <f t="shared" si="258"/>
        <v>70000</v>
      </c>
      <c r="R185" s="675">
        <f>+F185</f>
        <v>0</v>
      </c>
      <c r="S185" s="541"/>
      <c r="V185" s="679">
        <f>+Q189</f>
        <v>70000</v>
      </c>
      <c r="W185" s="679">
        <f>+V189</f>
        <v>70000</v>
      </c>
      <c r="X185" s="679">
        <f t="shared" ref="X185:AG185" si="259">+W189</f>
        <v>70000</v>
      </c>
      <c r="Y185" s="679">
        <f t="shared" si="259"/>
        <v>0</v>
      </c>
      <c r="Z185" s="679">
        <f t="shared" si="259"/>
        <v>70000</v>
      </c>
      <c r="AA185" s="679">
        <f t="shared" si="259"/>
        <v>70000</v>
      </c>
      <c r="AB185" s="679">
        <f t="shared" si="259"/>
        <v>90000</v>
      </c>
      <c r="AC185" s="679">
        <f t="shared" si="259"/>
        <v>180000</v>
      </c>
      <c r="AD185" s="679">
        <f t="shared" si="259"/>
        <v>180000</v>
      </c>
      <c r="AE185" s="679">
        <f t="shared" si="259"/>
        <v>220000</v>
      </c>
      <c r="AF185" s="679">
        <f t="shared" si="259"/>
        <v>260000</v>
      </c>
      <c r="AG185" s="679">
        <f t="shared" si="259"/>
        <v>2110000</v>
      </c>
      <c r="AH185" s="675">
        <f>+V185</f>
        <v>70000</v>
      </c>
      <c r="AI185" s="541"/>
    </row>
    <row r="186" spans="1:35" ht="15">
      <c r="A186" s="441" t="s">
        <v>552</v>
      </c>
      <c r="B186" s="441"/>
      <c r="C186" s="441"/>
      <c r="D186" s="679"/>
      <c r="E186" s="455"/>
      <c r="F186" s="679">
        <f>+Revenues!G199</f>
        <v>0</v>
      </c>
      <c r="G186" s="679">
        <f>+Revenues!H199</f>
        <v>0</v>
      </c>
      <c r="H186" s="679">
        <f>+Revenues!I199</f>
        <v>0</v>
      </c>
      <c r="I186" s="679">
        <f>+Revenues!J199</f>
        <v>40000</v>
      </c>
      <c r="J186" s="679">
        <f>+Revenues!K199</f>
        <v>0</v>
      </c>
      <c r="K186" s="679">
        <f>+Revenues!L199</f>
        <v>0</v>
      </c>
      <c r="L186" s="679">
        <f>+Revenues!M199</f>
        <v>0</v>
      </c>
      <c r="M186" s="679">
        <f>+Revenues!N199</f>
        <v>40000</v>
      </c>
      <c r="N186" s="679">
        <f>+Revenues!O199</f>
        <v>0</v>
      </c>
      <c r="O186" s="679">
        <f>+Revenues!P199</f>
        <v>0</v>
      </c>
      <c r="P186" s="679">
        <f>+Revenues!Q199</f>
        <v>40000</v>
      </c>
      <c r="Q186" s="679">
        <f>+Revenues!R199</f>
        <v>0</v>
      </c>
      <c r="R186" s="675">
        <f>SUM(F186:Q186)</f>
        <v>120000</v>
      </c>
      <c r="S186" s="541"/>
      <c r="V186" s="679">
        <f>+Revenues!U199</f>
        <v>40000</v>
      </c>
      <c r="W186" s="679">
        <f>+Revenues!V199</f>
        <v>0</v>
      </c>
      <c r="X186" s="679">
        <f>+Revenues!W199</f>
        <v>0</v>
      </c>
      <c r="Y186" s="679">
        <f>+Revenues!X199</f>
        <v>40000</v>
      </c>
      <c r="Z186" s="679">
        <f>+Revenues!Y199</f>
        <v>0</v>
      </c>
      <c r="AA186" s="679">
        <f>+Revenues!Z199</f>
        <v>60000</v>
      </c>
      <c r="AB186" s="679">
        <f>+Revenues!AA199</f>
        <v>60000</v>
      </c>
      <c r="AC186" s="679">
        <f>+Revenues!AB199</f>
        <v>60000</v>
      </c>
      <c r="AD186" s="679">
        <f>+Revenues!AC199</f>
        <v>100000</v>
      </c>
      <c r="AE186" s="679">
        <f>+Revenues!AD199</f>
        <v>100000</v>
      </c>
      <c r="AF186" s="679">
        <f>+Revenues!AE199</f>
        <v>1500000</v>
      </c>
      <c r="AG186" s="679">
        <f>+Revenues!AF199</f>
        <v>100000</v>
      </c>
      <c r="AH186" s="675">
        <f>SUM(V186:AG186)</f>
        <v>2060000</v>
      </c>
      <c r="AI186" s="541"/>
    </row>
    <row r="187" spans="1:35" ht="15">
      <c r="A187" s="441" t="s">
        <v>553</v>
      </c>
      <c r="B187" s="441"/>
      <c r="C187" s="441"/>
      <c r="D187" s="679"/>
      <c r="E187" s="455"/>
      <c r="F187" s="679">
        <f>+Revenues!G200</f>
        <v>0</v>
      </c>
      <c r="G187" s="679">
        <f>+Revenues!H200</f>
        <v>0</v>
      </c>
      <c r="H187" s="679">
        <f>+Revenues!I200</f>
        <v>0</v>
      </c>
      <c r="I187" s="679">
        <f>+Revenues!J200</f>
        <v>30000</v>
      </c>
      <c r="J187" s="679">
        <f>+Revenues!K200</f>
        <v>0</v>
      </c>
      <c r="K187" s="679">
        <f>+Revenues!L200</f>
        <v>0</v>
      </c>
      <c r="L187" s="679">
        <f>+Revenues!M200</f>
        <v>0</v>
      </c>
      <c r="M187" s="679">
        <f>+Revenues!N200</f>
        <v>30000</v>
      </c>
      <c r="N187" s="679">
        <f>+Revenues!O200</f>
        <v>0</v>
      </c>
      <c r="O187" s="679">
        <f>+Revenues!P200</f>
        <v>0</v>
      </c>
      <c r="P187" s="679">
        <f>+Revenues!Q200</f>
        <v>30000</v>
      </c>
      <c r="Q187" s="679">
        <f>+Revenues!R200</f>
        <v>0</v>
      </c>
      <c r="R187" s="933">
        <f>SUM(F187:Q187)</f>
        <v>90000</v>
      </c>
      <c r="V187" s="679">
        <f>+Revenues!U200</f>
        <v>30000</v>
      </c>
      <c r="W187" s="679">
        <f>+Revenues!V200</f>
        <v>0</v>
      </c>
      <c r="X187" s="679">
        <f>+Revenues!W200</f>
        <v>0</v>
      </c>
      <c r="Y187" s="679">
        <f>+Revenues!X200</f>
        <v>30000</v>
      </c>
      <c r="Z187" s="679">
        <f>+Revenues!Y200</f>
        <v>0</v>
      </c>
      <c r="AA187" s="679">
        <f>+Revenues!Z200</f>
        <v>30000</v>
      </c>
      <c r="AB187" s="679">
        <f>+Revenues!AA200</f>
        <v>30000</v>
      </c>
      <c r="AC187" s="679">
        <f>+Revenues!AB200</f>
        <v>30000</v>
      </c>
      <c r="AD187" s="679">
        <f>+Revenues!AC200</f>
        <v>30000</v>
      </c>
      <c r="AE187" s="679">
        <f>+Revenues!AD200</f>
        <v>30000</v>
      </c>
      <c r="AF187" s="679">
        <f>+Revenues!AE200</f>
        <v>480000</v>
      </c>
      <c r="AG187" s="679">
        <f>+Revenues!AF200</f>
        <v>30000</v>
      </c>
      <c r="AH187" s="933">
        <f>SUM(V187:AG187)</f>
        <v>720000</v>
      </c>
      <c r="AI187" s="537"/>
    </row>
    <row r="188" spans="1:35" ht="15">
      <c r="A188" s="564" t="s">
        <v>367</v>
      </c>
      <c r="B188" s="441"/>
      <c r="C188" s="441"/>
      <c r="D188" s="679"/>
      <c r="E188" s="455"/>
      <c r="F188" s="679">
        <f>+Revenues!G201</f>
        <v>0</v>
      </c>
      <c r="G188" s="679">
        <f>+Revenues!H201</f>
        <v>0</v>
      </c>
      <c r="H188" s="679">
        <f>+Revenues!I201</f>
        <v>0</v>
      </c>
      <c r="I188" s="679">
        <f>+Revenues!J201</f>
        <v>0</v>
      </c>
      <c r="J188" s="679">
        <f>+Revenues!K201</f>
        <v>0</v>
      </c>
      <c r="K188" s="679">
        <f>+Revenues!L201</f>
        <v>-70000</v>
      </c>
      <c r="L188" s="679">
        <f>+Revenues!M201</f>
        <v>0</v>
      </c>
      <c r="M188" s="679">
        <f>+Revenues!N201</f>
        <v>0</v>
      </c>
      <c r="N188" s="679">
        <f>+Revenues!O201</f>
        <v>0</v>
      </c>
      <c r="O188" s="679">
        <f>+Revenues!P201</f>
        <v>-70000</v>
      </c>
      <c r="P188" s="679">
        <f>+Revenues!Q201</f>
        <v>0</v>
      </c>
      <c r="Q188" s="679">
        <f>+Revenues!R201</f>
        <v>0</v>
      </c>
      <c r="R188" s="933">
        <f>SUM(F188:Q188)</f>
        <v>-140000</v>
      </c>
      <c r="V188" s="679">
        <f>+Revenues!U201</f>
        <v>-70000</v>
      </c>
      <c r="W188" s="679">
        <f>+Revenues!V201</f>
        <v>0</v>
      </c>
      <c r="X188" s="679">
        <f>+Revenues!W201</f>
        <v>-70000</v>
      </c>
      <c r="Y188" s="679">
        <f>+Revenues!X201</f>
        <v>0</v>
      </c>
      <c r="Z188" s="679">
        <f>+Revenues!Y201</f>
        <v>0</v>
      </c>
      <c r="AA188" s="679">
        <f>+Revenues!Z201</f>
        <v>-70000</v>
      </c>
      <c r="AB188" s="679">
        <f>+Revenues!AA201</f>
        <v>0</v>
      </c>
      <c r="AC188" s="679">
        <f>+Revenues!AB201</f>
        <v>-90000</v>
      </c>
      <c r="AD188" s="679">
        <f>+Revenues!AC201</f>
        <v>-90000</v>
      </c>
      <c r="AE188" s="679">
        <f>+Revenues!AD201</f>
        <v>-90000</v>
      </c>
      <c r="AF188" s="679">
        <f>+Revenues!AE201</f>
        <v>-130000</v>
      </c>
      <c r="AG188" s="679">
        <f>+Revenues!AF201</f>
        <v>-130000</v>
      </c>
      <c r="AH188" s="933">
        <f>SUM(V188:AG188)</f>
        <v>-740000</v>
      </c>
      <c r="AI188" s="737"/>
    </row>
    <row r="189" spans="1:35" ht="15">
      <c r="A189" s="441" t="s">
        <v>321</v>
      </c>
      <c r="B189" s="442"/>
      <c r="C189" s="442"/>
      <c r="D189" s="679"/>
      <c r="E189" s="455"/>
      <c r="F189" s="934">
        <f>SUM(F185:F188)</f>
        <v>0</v>
      </c>
      <c r="G189" s="934">
        <f t="shared" ref="G189:Q189" si="260">SUM(G185:G188)</f>
        <v>0</v>
      </c>
      <c r="H189" s="934">
        <f t="shared" si="260"/>
        <v>0</v>
      </c>
      <c r="I189" s="934">
        <f t="shared" si="260"/>
        <v>70000</v>
      </c>
      <c r="J189" s="934">
        <f t="shared" si="260"/>
        <v>70000</v>
      </c>
      <c r="K189" s="934">
        <f t="shared" si="260"/>
        <v>0</v>
      </c>
      <c r="L189" s="934">
        <f t="shared" si="260"/>
        <v>0</v>
      </c>
      <c r="M189" s="934">
        <f t="shared" si="260"/>
        <v>70000</v>
      </c>
      <c r="N189" s="934">
        <f t="shared" si="260"/>
        <v>70000</v>
      </c>
      <c r="O189" s="934">
        <f t="shared" si="260"/>
        <v>0</v>
      </c>
      <c r="P189" s="934">
        <f t="shared" si="260"/>
        <v>70000</v>
      </c>
      <c r="Q189" s="934">
        <f t="shared" si="260"/>
        <v>70000</v>
      </c>
      <c r="R189" s="935">
        <f>SUM(R185:R188)</f>
        <v>70000</v>
      </c>
      <c r="V189" s="934">
        <f>SUM(V185:V188)</f>
        <v>70000</v>
      </c>
      <c r="W189" s="934">
        <f t="shared" ref="W189" si="261">SUM(W185:W188)</f>
        <v>70000</v>
      </c>
      <c r="X189" s="934">
        <f t="shared" ref="X189" si="262">SUM(X185:X188)</f>
        <v>0</v>
      </c>
      <c r="Y189" s="934">
        <f t="shared" ref="Y189" si="263">SUM(Y185:Y188)</f>
        <v>70000</v>
      </c>
      <c r="Z189" s="934">
        <f t="shared" ref="Z189" si="264">SUM(Z185:Z188)</f>
        <v>70000</v>
      </c>
      <c r="AA189" s="934">
        <f t="shared" ref="AA189" si="265">SUM(AA185:AA188)</f>
        <v>90000</v>
      </c>
      <c r="AB189" s="934">
        <f t="shared" ref="AB189" si="266">SUM(AB185:AB188)</f>
        <v>180000</v>
      </c>
      <c r="AC189" s="934">
        <f t="shared" ref="AC189" si="267">SUM(AC185:AC188)</f>
        <v>180000</v>
      </c>
      <c r="AD189" s="934">
        <f t="shared" ref="AD189" si="268">SUM(AD185:AD188)</f>
        <v>220000</v>
      </c>
      <c r="AE189" s="934">
        <f t="shared" ref="AE189" si="269">SUM(AE185:AE188)</f>
        <v>260000</v>
      </c>
      <c r="AF189" s="934">
        <f t="shared" ref="AF189" si="270">SUM(AF185:AF188)</f>
        <v>2110000</v>
      </c>
      <c r="AG189" s="934">
        <f t="shared" ref="AG189" si="271">SUM(AG185:AG188)</f>
        <v>2110000</v>
      </c>
      <c r="AH189" s="935">
        <f>SUM(AH185:AH188)</f>
        <v>2110000</v>
      </c>
      <c r="AI189" s="565"/>
    </row>
    <row r="190" spans="1:35" ht="15">
      <c r="A190" s="442"/>
      <c r="B190" s="442"/>
      <c r="C190" s="442"/>
      <c r="D190" s="679"/>
      <c r="E190" s="455"/>
      <c r="F190" s="681"/>
      <c r="G190" s="681"/>
      <c r="H190" s="681"/>
      <c r="I190" s="679"/>
      <c r="J190" s="679"/>
      <c r="K190" s="679"/>
      <c r="L190" s="679"/>
      <c r="M190" s="679"/>
      <c r="N190" s="679"/>
      <c r="O190" s="679"/>
      <c r="P190" s="679"/>
      <c r="Q190" s="679"/>
      <c r="R190" s="702"/>
      <c r="V190" s="681"/>
      <c r="W190" s="681"/>
      <c r="X190" s="681"/>
      <c r="Y190" s="679"/>
      <c r="Z190" s="679"/>
      <c r="AA190" s="679"/>
      <c r="AB190" s="679"/>
      <c r="AC190" s="679"/>
      <c r="AD190" s="679"/>
      <c r="AE190" s="679"/>
      <c r="AF190" s="679"/>
      <c r="AG190" s="679"/>
      <c r="AH190" s="702"/>
      <c r="AI190" s="565"/>
    </row>
    <row r="191" spans="1:35" ht="15">
      <c r="A191" s="442"/>
      <c r="B191" s="442"/>
      <c r="C191" s="442"/>
      <c r="D191" s="679"/>
      <c r="E191" s="455"/>
      <c r="F191" s="681"/>
      <c r="G191" s="681"/>
      <c r="H191" s="681"/>
      <c r="I191" s="679"/>
      <c r="J191" s="679"/>
      <c r="K191" s="679"/>
      <c r="L191" s="679"/>
      <c r="M191" s="679"/>
      <c r="N191" s="679"/>
      <c r="O191" s="679"/>
      <c r="P191" s="679"/>
      <c r="Q191" s="679"/>
      <c r="R191" s="702"/>
      <c r="S191" s="565"/>
      <c r="V191" s="681"/>
      <c r="W191" s="681"/>
      <c r="X191" s="681"/>
      <c r="Y191" s="679"/>
      <c r="Z191" s="679"/>
      <c r="AA191" s="679"/>
      <c r="AB191" s="679"/>
      <c r="AC191" s="679"/>
      <c r="AD191" s="679"/>
      <c r="AE191" s="679"/>
      <c r="AF191" s="679"/>
      <c r="AG191" s="679"/>
      <c r="AH191" s="702"/>
      <c r="AI191" s="565"/>
    </row>
    <row r="192" spans="1:35" ht="15">
      <c r="A192" s="443" t="s">
        <v>322</v>
      </c>
      <c r="B192" s="442"/>
      <c r="C192" s="733"/>
      <c r="D192" s="679"/>
      <c r="E192" s="455"/>
      <c r="F192" s="681"/>
      <c r="G192" s="681"/>
      <c r="H192" s="681"/>
      <c r="I192" s="679"/>
      <c r="J192" s="679"/>
      <c r="K192" s="679"/>
      <c r="L192" s="679"/>
      <c r="M192" s="679"/>
      <c r="N192" s="679"/>
      <c r="O192" s="679"/>
      <c r="P192" s="679"/>
      <c r="Q192" s="679"/>
      <c r="R192" s="702"/>
      <c r="S192" s="565"/>
      <c r="V192" s="681"/>
      <c r="W192" s="681"/>
      <c r="X192" s="681"/>
      <c r="Y192" s="679"/>
      <c r="Z192" s="679"/>
      <c r="AA192" s="679"/>
      <c r="AB192" s="679"/>
      <c r="AC192" s="679"/>
      <c r="AD192" s="679"/>
      <c r="AE192" s="679"/>
      <c r="AF192" s="679"/>
      <c r="AG192" s="679"/>
      <c r="AH192" s="702"/>
      <c r="AI192" s="565"/>
    </row>
    <row r="193" spans="1:35" ht="15">
      <c r="A193" s="441" t="s">
        <v>3</v>
      </c>
      <c r="B193" s="442"/>
      <c r="C193" s="733"/>
      <c r="D193" s="679"/>
      <c r="E193" s="455"/>
      <c r="F193" s="679">
        <v>0</v>
      </c>
      <c r="G193" s="679">
        <f t="shared" ref="G193:Q193" si="272">+F196</f>
        <v>0</v>
      </c>
      <c r="H193" s="679">
        <f t="shared" si="272"/>
        <v>0</v>
      </c>
      <c r="I193" s="679">
        <f t="shared" si="272"/>
        <v>0</v>
      </c>
      <c r="J193" s="679">
        <f t="shared" si="272"/>
        <v>36666.666666666664</v>
      </c>
      <c r="K193" s="679">
        <f t="shared" si="272"/>
        <v>33333.333333333328</v>
      </c>
      <c r="L193" s="679">
        <f t="shared" si="272"/>
        <v>29999.999999999996</v>
      </c>
      <c r="M193" s="679">
        <f t="shared" si="272"/>
        <v>26666.666666666664</v>
      </c>
      <c r="N193" s="679">
        <f t="shared" si="272"/>
        <v>59999.999999999985</v>
      </c>
      <c r="O193" s="679">
        <f t="shared" si="272"/>
        <v>53333.333333333321</v>
      </c>
      <c r="P193" s="679">
        <f t="shared" si="272"/>
        <v>46666.666666666657</v>
      </c>
      <c r="Q193" s="679">
        <f t="shared" si="272"/>
        <v>76666.666666666657</v>
      </c>
      <c r="R193" s="675">
        <f>+F193</f>
        <v>0</v>
      </c>
      <c r="S193" s="565"/>
      <c r="V193" s="679">
        <f>+Q196</f>
        <v>66666.666666666657</v>
      </c>
      <c r="W193" s="679">
        <f t="shared" ref="W193" si="273">+V196</f>
        <v>93333.333333333314</v>
      </c>
      <c r="X193" s="679">
        <f t="shared" ref="X193" si="274">+W196</f>
        <v>79999.999999999985</v>
      </c>
      <c r="Y193" s="679">
        <f t="shared" ref="Y193" si="275">+X196</f>
        <v>66666.666666666657</v>
      </c>
      <c r="Z193" s="679">
        <f t="shared" ref="Z193" si="276">+Y196</f>
        <v>89999.999999999985</v>
      </c>
      <c r="AA193" s="679">
        <f t="shared" ref="AA193" si="277">+Z196</f>
        <v>73333.333333333314</v>
      </c>
      <c r="AB193" s="679">
        <f t="shared" ref="AB193" si="278">+AA196</f>
        <v>111666.66666666664</v>
      </c>
      <c r="AC193" s="679">
        <f t="shared" ref="AC193" si="279">+AB196</f>
        <v>144999.99999999994</v>
      </c>
      <c r="AD193" s="679">
        <f t="shared" ref="AD193" si="280">+AC196</f>
        <v>173333.33333333326</v>
      </c>
      <c r="AE193" s="679">
        <f t="shared" ref="AE193" si="281">+AD196</f>
        <v>233333.33333333326</v>
      </c>
      <c r="AF193" s="679">
        <f t="shared" ref="AF193" si="282">+AE196</f>
        <v>284999.99999999988</v>
      </c>
      <c r="AG193" s="679">
        <f t="shared" ref="AG193" si="283">+AF196</f>
        <v>1611666.6666666665</v>
      </c>
      <c r="AH193" s="675">
        <f>+V193</f>
        <v>66666.666666666657</v>
      </c>
      <c r="AI193" s="565"/>
    </row>
    <row r="194" spans="1:35" ht="15">
      <c r="A194" s="441" t="s">
        <v>323</v>
      </c>
      <c r="B194" s="442"/>
      <c r="C194" s="442"/>
      <c r="D194" s="679"/>
      <c r="E194" s="455"/>
      <c r="F194" s="679">
        <f>+Revenues!G207</f>
        <v>0</v>
      </c>
      <c r="G194" s="679">
        <f>+Revenues!H207</f>
        <v>0</v>
      </c>
      <c r="H194" s="679">
        <f>+Revenues!I207</f>
        <v>0</v>
      </c>
      <c r="I194" s="679">
        <f>+Revenues!J207</f>
        <v>70000</v>
      </c>
      <c r="J194" s="679">
        <f>+Revenues!K207</f>
        <v>0</v>
      </c>
      <c r="K194" s="679">
        <f>+Revenues!L207</f>
        <v>0</v>
      </c>
      <c r="L194" s="679">
        <f>+Revenues!M207</f>
        <v>0</v>
      </c>
      <c r="M194" s="679">
        <f>+Revenues!N207</f>
        <v>70000</v>
      </c>
      <c r="N194" s="679">
        <f>+Revenues!O207</f>
        <v>0</v>
      </c>
      <c r="O194" s="679">
        <f>+Revenues!P207</f>
        <v>0</v>
      </c>
      <c r="P194" s="679">
        <f>+Revenues!Q207</f>
        <v>70000</v>
      </c>
      <c r="Q194" s="679">
        <f>+Revenues!R207</f>
        <v>0</v>
      </c>
      <c r="R194" s="675">
        <f>SUM(F194:Q194)</f>
        <v>210000</v>
      </c>
      <c r="S194" s="565"/>
      <c r="V194" s="679">
        <f>+Revenues!U207</f>
        <v>70000</v>
      </c>
      <c r="W194" s="679">
        <f>+Revenues!V207</f>
        <v>0</v>
      </c>
      <c r="X194" s="679">
        <f>+Revenues!W207</f>
        <v>0</v>
      </c>
      <c r="Y194" s="679">
        <f>+Revenues!X207</f>
        <v>70000</v>
      </c>
      <c r="Z194" s="679">
        <f>+Revenues!Y207</f>
        <v>0</v>
      </c>
      <c r="AA194" s="679">
        <f>+Revenues!Z207</f>
        <v>90000</v>
      </c>
      <c r="AB194" s="679">
        <f>+Revenues!AA207</f>
        <v>90000</v>
      </c>
      <c r="AC194" s="679">
        <f>+Revenues!AB207</f>
        <v>90000</v>
      </c>
      <c r="AD194" s="679">
        <f>+Revenues!AC207</f>
        <v>130000</v>
      </c>
      <c r="AE194" s="679">
        <f>+Revenues!AD207</f>
        <v>130000</v>
      </c>
      <c r="AF194" s="679">
        <f>+Revenues!AE207</f>
        <v>1980000</v>
      </c>
      <c r="AG194" s="679">
        <f>+Revenues!AF207</f>
        <v>130000</v>
      </c>
      <c r="AH194" s="675">
        <f>SUM(V194:AG194)</f>
        <v>2780000</v>
      </c>
      <c r="AI194" s="565"/>
    </row>
    <row r="195" spans="1:35" ht="15">
      <c r="A195" s="441" t="s">
        <v>241</v>
      </c>
      <c r="B195" s="442"/>
      <c r="C195" s="442"/>
      <c r="D195" s="679"/>
      <c r="E195" s="455"/>
      <c r="F195" s="679">
        <f>+Revenues!G208</f>
        <v>0</v>
      </c>
      <c r="G195" s="679">
        <f>+Revenues!H208</f>
        <v>0</v>
      </c>
      <c r="H195" s="679">
        <f>+Revenues!I208</f>
        <v>0</v>
      </c>
      <c r="I195" s="679">
        <f>+Revenues!J208</f>
        <v>-33333.333333333336</v>
      </c>
      <c r="J195" s="679">
        <f>+Revenues!K208</f>
        <v>-3333.3333333333335</v>
      </c>
      <c r="K195" s="679">
        <f>+Revenues!L208</f>
        <v>-3333.3333333333335</v>
      </c>
      <c r="L195" s="679">
        <f>+Revenues!M208</f>
        <v>-3333.3333333333335</v>
      </c>
      <c r="M195" s="679">
        <f>+Revenues!N208</f>
        <v>-36666.666666666672</v>
      </c>
      <c r="N195" s="679">
        <f>+Revenues!O208</f>
        <v>-6666.666666666667</v>
      </c>
      <c r="O195" s="679">
        <f>+Revenues!P208</f>
        <v>-6666.666666666667</v>
      </c>
      <c r="P195" s="679">
        <f>+Revenues!Q208</f>
        <v>-40000</v>
      </c>
      <c r="Q195" s="679">
        <f>+Revenues!R208</f>
        <v>-10000</v>
      </c>
      <c r="R195" s="933">
        <f>SUM(F195:Q195)</f>
        <v>-143333.33333333337</v>
      </c>
      <c r="S195" s="565"/>
      <c r="V195" s="679">
        <f>+Revenues!U208</f>
        <v>-43333.333333333336</v>
      </c>
      <c r="W195" s="679">
        <f>+Revenues!V208</f>
        <v>-13333.333333333334</v>
      </c>
      <c r="X195" s="679">
        <f>+Revenues!W208</f>
        <v>-13333.333333333334</v>
      </c>
      <c r="Y195" s="679">
        <f>+Revenues!X208</f>
        <v>-46666.666666666672</v>
      </c>
      <c r="Z195" s="679">
        <f>+Revenues!Y208</f>
        <v>-16666.666666666668</v>
      </c>
      <c r="AA195" s="679">
        <f>+Revenues!Z208</f>
        <v>-51666.666666666672</v>
      </c>
      <c r="AB195" s="679">
        <f>+Revenues!AA208</f>
        <v>-56666.666666666672</v>
      </c>
      <c r="AC195" s="679">
        <f>+Revenues!AB208</f>
        <v>-61666.666666666672</v>
      </c>
      <c r="AD195" s="679">
        <f>+Revenues!AC208</f>
        <v>-70000</v>
      </c>
      <c r="AE195" s="679">
        <f>+Revenues!AD208</f>
        <v>-78333.333333333343</v>
      </c>
      <c r="AF195" s="679">
        <f>+Revenues!AE208</f>
        <v>-653333.33333333337</v>
      </c>
      <c r="AG195" s="679">
        <f>+Revenues!AF208</f>
        <v>-211666.66666666669</v>
      </c>
      <c r="AH195" s="933">
        <f>SUM(V195:AG195)</f>
        <v>-1316666.6666666667</v>
      </c>
      <c r="AI195" s="565"/>
    </row>
    <row r="196" spans="1:35" ht="15">
      <c r="A196" s="441" t="s">
        <v>4</v>
      </c>
      <c r="B196" s="442"/>
      <c r="C196" s="442"/>
      <c r="D196" s="679"/>
      <c r="E196" s="455"/>
      <c r="F196" s="934">
        <f>SUM(F193:F195)</f>
        <v>0</v>
      </c>
      <c r="G196" s="934">
        <f>SUM(G193:G195)</f>
        <v>0</v>
      </c>
      <c r="H196" s="934">
        <f t="shared" ref="H196:R196" si="284">SUM(H193:H195)</f>
        <v>0</v>
      </c>
      <c r="I196" s="934">
        <f t="shared" si="284"/>
        <v>36666.666666666664</v>
      </c>
      <c r="J196" s="934">
        <f t="shared" si="284"/>
        <v>33333.333333333328</v>
      </c>
      <c r="K196" s="934">
        <f t="shared" si="284"/>
        <v>29999.999999999996</v>
      </c>
      <c r="L196" s="934">
        <f t="shared" si="284"/>
        <v>26666.666666666664</v>
      </c>
      <c r="M196" s="934">
        <f t="shared" si="284"/>
        <v>59999.999999999985</v>
      </c>
      <c r="N196" s="934">
        <f t="shared" si="284"/>
        <v>53333.333333333321</v>
      </c>
      <c r="O196" s="934">
        <f t="shared" si="284"/>
        <v>46666.666666666657</v>
      </c>
      <c r="P196" s="934">
        <f t="shared" si="284"/>
        <v>76666.666666666657</v>
      </c>
      <c r="Q196" s="934">
        <f t="shared" si="284"/>
        <v>66666.666666666657</v>
      </c>
      <c r="R196" s="935">
        <f t="shared" si="284"/>
        <v>66666.666666666628</v>
      </c>
      <c r="S196" s="565"/>
      <c r="V196" s="934">
        <f>SUM(V193:V195)</f>
        <v>93333.333333333314</v>
      </c>
      <c r="W196" s="934">
        <f>SUM(W193:W195)</f>
        <v>79999.999999999985</v>
      </c>
      <c r="X196" s="934">
        <f t="shared" ref="X196:AH196" si="285">SUM(X193:X195)</f>
        <v>66666.666666666657</v>
      </c>
      <c r="Y196" s="934">
        <f t="shared" si="285"/>
        <v>89999.999999999985</v>
      </c>
      <c r="Z196" s="934">
        <f t="shared" si="285"/>
        <v>73333.333333333314</v>
      </c>
      <c r="AA196" s="934">
        <f t="shared" si="285"/>
        <v>111666.66666666664</v>
      </c>
      <c r="AB196" s="934">
        <f t="shared" si="285"/>
        <v>144999.99999999994</v>
      </c>
      <c r="AC196" s="934">
        <f t="shared" si="285"/>
        <v>173333.33333333326</v>
      </c>
      <c r="AD196" s="934">
        <f t="shared" si="285"/>
        <v>233333.33333333326</v>
      </c>
      <c r="AE196" s="934">
        <f t="shared" si="285"/>
        <v>284999.99999999988</v>
      </c>
      <c r="AF196" s="934">
        <f t="shared" si="285"/>
        <v>1611666.6666666665</v>
      </c>
      <c r="AG196" s="934">
        <f t="shared" si="285"/>
        <v>1529999.9999999998</v>
      </c>
      <c r="AH196" s="935">
        <f t="shared" si="285"/>
        <v>1529999.9999999998</v>
      </c>
      <c r="AI196" s="565"/>
    </row>
    <row r="197" spans="1:35" ht="15">
      <c r="A197" s="442"/>
      <c r="B197" s="442"/>
      <c r="C197" s="442"/>
      <c r="D197" s="679"/>
      <c r="E197" s="455"/>
      <c r="F197" s="681"/>
      <c r="G197" s="681"/>
      <c r="H197" s="681"/>
      <c r="I197" s="681"/>
      <c r="J197" s="681"/>
      <c r="K197" s="681"/>
      <c r="L197" s="681"/>
      <c r="M197" s="681"/>
      <c r="N197" s="681"/>
      <c r="O197" s="681"/>
      <c r="P197" s="681"/>
      <c r="Q197" s="681"/>
      <c r="R197" s="702"/>
      <c r="S197" s="565"/>
      <c r="V197" s="681"/>
      <c r="W197" s="681"/>
      <c r="X197" s="681"/>
      <c r="Y197" s="681"/>
      <c r="Z197" s="681"/>
      <c r="AA197" s="681"/>
      <c r="AB197" s="681"/>
      <c r="AC197" s="681"/>
      <c r="AD197" s="681"/>
      <c r="AE197" s="681"/>
      <c r="AF197" s="681"/>
      <c r="AG197" s="681"/>
      <c r="AH197" s="702"/>
      <c r="AI197" s="565"/>
    </row>
    <row r="198" spans="1:35" ht="15">
      <c r="A198" s="441"/>
      <c r="B198" s="441"/>
      <c r="C198" s="441"/>
      <c r="D198" s="679"/>
      <c r="E198" s="455"/>
      <c r="F198" s="682"/>
      <c r="G198" s="682"/>
      <c r="H198" s="682"/>
      <c r="I198" s="682"/>
      <c r="J198" s="682"/>
      <c r="K198" s="682"/>
      <c r="L198" s="682"/>
      <c r="M198" s="682"/>
      <c r="N198" s="682"/>
      <c r="O198" s="682"/>
      <c r="P198" s="682"/>
      <c r="Q198" s="682"/>
      <c r="R198" s="702"/>
      <c r="S198" s="505"/>
      <c r="V198" s="682"/>
      <c r="W198" s="682"/>
      <c r="X198" s="682"/>
      <c r="Y198" s="682"/>
      <c r="Z198" s="682"/>
      <c r="AA198" s="682"/>
      <c r="AB198" s="682"/>
      <c r="AC198" s="682"/>
      <c r="AD198" s="682"/>
      <c r="AE198" s="682"/>
      <c r="AF198" s="682"/>
      <c r="AG198" s="682"/>
      <c r="AH198" s="702"/>
      <c r="AI198" s="505"/>
    </row>
    <row r="199" spans="1:35" ht="15">
      <c r="A199" s="443" t="s">
        <v>478</v>
      </c>
      <c r="B199" s="441"/>
      <c r="C199" s="441"/>
      <c r="D199" s="679"/>
      <c r="E199" s="455"/>
      <c r="F199" s="679"/>
      <c r="G199" s="679"/>
      <c r="H199" s="679"/>
      <c r="I199" s="679"/>
      <c r="J199" s="679"/>
      <c r="K199" s="679"/>
      <c r="L199" s="679"/>
      <c r="M199" s="679"/>
      <c r="N199" s="679"/>
      <c r="O199" s="679"/>
      <c r="P199" s="679"/>
      <c r="Q199" s="679"/>
      <c r="R199" s="675"/>
      <c r="S199" s="505"/>
      <c r="V199" s="679"/>
      <c r="W199" s="679"/>
      <c r="X199" s="679"/>
      <c r="Y199" s="679"/>
      <c r="Z199" s="679"/>
      <c r="AA199" s="679"/>
      <c r="AB199" s="679"/>
      <c r="AC199" s="679"/>
      <c r="AD199" s="679"/>
      <c r="AE199" s="679"/>
      <c r="AF199" s="679"/>
      <c r="AG199" s="679"/>
      <c r="AH199" s="675"/>
      <c r="AI199" s="505"/>
    </row>
    <row r="200" spans="1:35" ht="15">
      <c r="A200" s="441" t="s">
        <v>3</v>
      </c>
      <c r="B200" s="441"/>
      <c r="C200" s="441"/>
      <c r="D200" s="441"/>
      <c r="E200" s="455"/>
      <c r="F200" s="527">
        <v>0</v>
      </c>
      <c r="G200" s="527">
        <f t="shared" ref="G200:Q200" si="286">+F203</f>
        <v>5600</v>
      </c>
      <c r="H200" s="527">
        <f t="shared" si="286"/>
        <v>5600</v>
      </c>
      <c r="I200" s="527">
        <f t="shared" si="286"/>
        <v>5600</v>
      </c>
      <c r="J200" s="527">
        <f t="shared" si="286"/>
        <v>0</v>
      </c>
      <c r="K200" s="527">
        <f t="shared" si="286"/>
        <v>5600</v>
      </c>
      <c r="L200" s="527">
        <f t="shared" si="286"/>
        <v>5600</v>
      </c>
      <c r="M200" s="527">
        <f t="shared" si="286"/>
        <v>0</v>
      </c>
      <c r="N200" s="527">
        <f t="shared" si="286"/>
        <v>5600</v>
      </c>
      <c r="O200" s="527">
        <f t="shared" si="286"/>
        <v>5600</v>
      </c>
      <c r="P200" s="527">
        <f t="shared" si="286"/>
        <v>5600</v>
      </c>
      <c r="Q200" s="527">
        <f t="shared" si="286"/>
        <v>5600</v>
      </c>
      <c r="R200" s="510">
        <f>+F200</f>
        <v>0</v>
      </c>
      <c r="V200" s="527">
        <f>+Q203</f>
        <v>5600</v>
      </c>
      <c r="W200" s="527">
        <f t="shared" ref="W200" si="287">+V203</f>
        <v>3500</v>
      </c>
      <c r="X200" s="527">
        <f t="shared" ref="X200" si="288">+W203</f>
        <v>3500</v>
      </c>
      <c r="Y200" s="527">
        <f t="shared" ref="Y200" si="289">+X203</f>
        <v>8000</v>
      </c>
      <c r="Z200" s="527">
        <f t="shared" ref="Z200" si="290">+Y203</f>
        <v>4500</v>
      </c>
      <c r="AA200" s="527">
        <f t="shared" ref="AA200" si="291">+Z203</f>
        <v>9000</v>
      </c>
      <c r="AB200" s="527">
        <f t="shared" ref="AB200" si="292">+AA203</f>
        <v>15500</v>
      </c>
      <c r="AC200" s="527">
        <f t="shared" ref="AC200" si="293">+AB203</f>
        <v>6500</v>
      </c>
      <c r="AD200" s="527">
        <f t="shared" ref="AD200" si="294">+AC203</f>
        <v>105500</v>
      </c>
      <c r="AE200" s="527">
        <f t="shared" ref="AE200" si="295">+AD203</f>
        <v>112000</v>
      </c>
      <c r="AF200" s="527">
        <f t="shared" ref="AF200" si="296">+AE203</f>
        <v>6500</v>
      </c>
      <c r="AG200" s="527">
        <f t="shared" ref="AG200" si="297">+AF203</f>
        <v>13000</v>
      </c>
      <c r="AH200" s="510">
        <f>+V200</f>
        <v>5600</v>
      </c>
    </row>
    <row r="201" spans="1:35" ht="15">
      <c r="A201" s="441" t="s">
        <v>475</v>
      </c>
      <c r="B201" s="441"/>
      <c r="C201" s="441"/>
      <c r="D201" s="441"/>
      <c r="E201" s="455"/>
      <c r="F201" s="527">
        <f>+'Op Exp Summ'!F7</f>
        <v>5600</v>
      </c>
      <c r="G201" s="527">
        <f>+'Op Exp Summ'!G7</f>
        <v>0</v>
      </c>
      <c r="H201" s="527">
        <f>+'Op Exp Summ'!H7</f>
        <v>0</v>
      </c>
      <c r="I201" s="527">
        <f>+'Op Exp Summ'!I7</f>
        <v>0</v>
      </c>
      <c r="J201" s="527">
        <f>+'Op Exp Summ'!J7</f>
        <v>5600</v>
      </c>
      <c r="K201" s="527">
        <f>+'Op Exp Summ'!K7</f>
        <v>0</v>
      </c>
      <c r="L201" s="527">
        <f>+'Op Exp Summ'!L7</f>
        <v>0</v>
      </c>
      <c r="M201" s="527">
        <f>+'Op Exp Summ'!M7</f>
        <v>5600</v>
      </c>
      <c r="N201" s="527">
        <f>+'Op Exp Summ'!N7</f>
        <v>0</v>
      </c>
      <c r="O201" s="527">
        <f>+'Op Exp Summ'!O7</f>
        <v>5600</v>
      </c>
      <c r="P201" s="527">
        <f>+'Op Exp Summ'!P7</f>
        <v>0</v>
      </c>
      <c r="Q201" s="527">
        <f>+'Op Exp Summ'!Q7</f>
        <v>0</v>
      </c>
      <c r="R201" s="510">
        <f>SUM(F201:Q201)</f>
        <v>22400</v>
      </c>
      <c r="V201" s="527">
        <f>+'Op Exp Summ'!T7</f>
        <v>3500</v>
      </c>
      <c r="W201" s="527">
        <f>+'Op Exp Summ'!U7</f>
        <v>0</v>
      </c>
      <c r="X201" s="527">
        <f>+'Op Exp Summ'!V7</f>
        <v>4500</v>
      </c>
      <c r="Y201" s="527">
        <f>+'Op Exp Summ'!W7</f>
        <v>4500</v>
      </c>
      <c r="Z201" s="527">
        <f>+'Op Exp Summ'!X7</f>
        <v>4500</v>
      </c>
      <c r="AA201" s="527">
        <f>+'Op Exp Summ'!Y7</f>
        <v>6500</v>
      </c>
      <c r="AB201" s="527">
        <f>+'Op Exp Summ'!Z7</f>
        <v>6500</v>
      </c>
      <c r="AC201" s="527">
        <f>+'Op Exp Summ'!AA7</f>
        <v>99000</v>
      </c>
      <c r="AD201" s="527">
        <f>+'Op Exp Summ'!AB7</f>
        <v>6500</v>
      </c>
      <c r="AE201" s="527">
        <f>+'Op Exp Summ'!AC7</f>
        <v>6500</v>
      </c>
      <c r="AF201" s="527">
        <f>+'Op Exp Summ'!AD7</f>
        <v>6500</v>
      </c>
      <c r="AG201" s="527">
        <f>+'Op Exp Summ'!AE7</f>
        <v>6500</v>
      </c>
      <c r="AH201" s="510">
        <f>SUM(V201:AG201)</f>
        <v>155000</v>
      </c>
    </row>
    <row r="202" spans="1:35" ht="15">
      <c r="A202" s="564" t="s">
        <v>476</v>
      </c>
      <c r="B202" s="564"/>
      <c r="C202" s="564"/>
      <c r="D202" s="441"/>
      <c r="E202" s="455"/>
      <c r="F202" s="566"/>
      <c r="G202" s="566"/>
      <c r="H202" s="566"/>
      <c r="I202" s="566">
        <f>-SUM(F201:H201)</f>
        <v>-5600</v>
      </c>
      <c r="J202" s="566"/>
      <c r="K202" s="566"/>
      <c r="L202" s="566">
        <f>-SUM(I201:K201)</f>
        <v>-5600</v>
      </c>
      <c r="M202" s="566"/>
      <c r="N202" s="566"/>
      <c r="O202" s="566">
        <f>-SUM(L201:N201)</f>
        <v>-5600</v>
      </c>
      <c r="P202" s="566"/>
      <c r="Q202" s="566"/>
      <c r="R202" s="567">
        <f>SUM(F202:Q202)</f>
        <v>-16800</v>
      </c>
      <c r="S202" s="537" t="s">
        <v>183</v>
      </c>
      <c r="V202" s="566">
        <f>-SUM(O201:Q201)</f>
        <v>-5600</v>
      </c>
      <c r="W202" s="566"/>
      <c r="X202" s="566"/>
      <c r="Y202" s="566">
        <f>-SUM(V201:X201)</f>
        <v>-8000</v>
      </c>
      <c r="Z202" s="566"/>
      <c r="AA202" s="566"/>
      <c r="AB202" s="566">
        <f>-SUM(Y201:AA201)</f>
        <v>-15500</v>
      </c>
      <c r="AC202" s="566"/>
      <c r="AD202" s="566"/>
      <c r="AE202" s="566">
        <f>-SUM(AB201:AD201)</f>
        <v>-112000</v>
      </c>
      <c r="AF202" s="566"/>
      <c r="AG202" s="566"/>
      <c r="AH202" s="567">
        <f>SUM(V202:AG202)</f>
        <v>-141100</v>
      </c>
      <c r="AI202" s="537" t="s">
        <v>183</v>
      </c>
    </row>
    <row r="203" spans="1:35" ht="15">
      <c r="A203" s="441" t="s">
        <v>4</v>
      </c>
      <c r="B203" s="441"/>
      <c r="C203" s="441"/>
      <c r="D203" s="441"/>
      <c r="E203" s="455"/>
      <c r="F203" s="527">
        <f t="shared" ref="F203:Q203" si="298">SUM(F200:F202)</f>
        <v>5600</v>
      </c>
      <c r="G203" s="527">
        <f t="shared" si="298"/>
        <v>5600</v>
      </c>
      <c r="H203" s="527">
        <f t="shared" si="298"/>
        <v>5600</v>
      </c>
      <c r="I203" s="527">
        <f t="shared" si="298"/>
        <v>0</v>
      </c>
      <c r="J203" s="527">
        <f t="shared" si="298"/>
        <v>5600</v>
      </c>
      <c r="K203" s="527">
        <f t="shared" si="298"/>
        <v>5600</v>
      </c>
      <c r="L203" s="527">
        <f t="shared" si="298"/>
        <v>0</v>
      </c>
      <c r="M203" s="527">
        <f t="shared" si="298"/>
        <v>5600</v>
      </c>
      <c r="N203" s="527">
        <f t="shared" si="298"/>
        <v>5600</v>
      </c>
      <c r="O203" s="527">
        <f t="shared" si="298"/>
        <v>5600</v>
      </c>
      <c r="P203" s="527">
        <f t="shared" si="298"/>
        <v>5600</v>
      </c>
      <c r="Q203" s="527">
        <f t="shared" si="298"/>
        <v>5600</v>
      </c>
      <c r="R203" s="510">
        <f>SUM(R200:R202)</f>
        <v>5600</v>
      </c>
      <c r="S203" s="732">
        <f>SUM(O201:Q201)</f>
        <v>5600</v>
      </c>
      <c r="V203" s="527">
        <f t="shared" ref="V203:AG203" si="299">SUM(V200:V202)</f>
        <v>3500</v>
      </c>
      <c r="W203" s="527">
        <f t="shared" si="299"/>
        <v>3500</v>
      </c>
      <c r="X203" s="527">
        <f t="shared" si="299"/>
        <v>8000</v>
      </c>
      <c r="Y203" s="527">
        <f t="shared" si="299"/>
        <v>4500</v>
      </c>
      <c r="Z203" s="527">
        <f t="shared" si="299"/>
        <v>9000</v>
      </c>
      <c r="AA203" s="527">
        <f t="shared" si="299"/>
        <v>15500</v>
      </c>
      <c r="AB203" s="527">
        <f t="shared" si="299"/>
        <v>6500</v>
      </c>
      <c r="AC203" s="527">
        <f t="shared" si="299"/>
        <v>105500</v>
      </c>
      <c r="AD203" s="527">
        <f t="shared" si="299"/>
        <v>112000</v>
      </c>
      <c r="AE203" s="527">
        <f t="shared" si="299"/>
        <v>6500</v>
      </c>
      <c r="AF203" s="527">
        <f t="shared" si="299"/>
        <v>13000</v>
      </c>
      <c r="AG203" s="527">
        <f t="shared" si="299"/>
        <v>19500</v>
      </c>
      <c r="AH203" s="510">
        <f>SUM(AH200:AH202)</f>
        <v>19500</v>
      </c>
      <c r="AI203" s="732">
        <f>SUM(AE201:AG201)</f>
        <v>19500</v>
      </c>
    </row>
    <row r="204" spans="1:35">
      <c r="A204" s="441"/>
      <c r="B204" s="441"/>
      <c r="C204" s="441"/>
      <c r="D204" s="441"/>
      <c r="E204" s="455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5"/>
      <c r="S204" s="541"/>
      <c r="V204" s="441"/>
      <c r="W204" s="441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5"/>
      <c r="AI204" s="541"/>
    </row>
    <row r="205" spans="1:35">
      <c r="A205" s="441"/>
      <c r="B205" s="441"/>
      <c r="C205" s="441"/>
      <c r="D205" s="441"/>
      <c r="E205" s="455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5"/>
      <c r="S205" s="541"/>
      <c r="V205" s="441"/>
      <c r="W205" s="441"/>
      <c r="X205" s="441"/>
      <c r="Y205" s="441"/>
      <c r="Z205" s="441"/>
      <c r="AA205" s="441"/>
      <c r="AB205" s="441"/>
      <c r="AC205" s="441"/>
      <c r="AD205" s="441"/>
      <c r="AE205" s="441"/>
      <c r="AF205" s="441"/>
      <c r="AG205" s="441"/>
      <c r="AH205" s="445"/>
      <c r="AI205" s="541"/>
    </row>
    <row r="206" spans="1:35">
      <c r="A206" s="441"/>
      <c r="B206" s="441"/>
      <c r="C206" s="441"/>
      <c r="D206" s="509"/>
      <c r="E206" s="455"/>
      <c r="F206" s="511"/>
      <c r="G206" s="511"/>
      <c r="H206" s="511"/>
      <c r="I206" s="511"/>
      <c r="J206" s="511"/>
      <c r="K206" s="509"/>
      <c r="L206" s="509"/>
      <c r="M206" s="509"/>
      <c r="N206" s="509"/>
      <c r="O206" s="509"/>
      <c r="P206" s="509"/>
      <c r="Q206" s="509"/>
      <c r="R206" s="509"/>
      <c r="S206" s="568"/>
      <c r="V206" s="511"/>
      <c r="W206" s="511"/>
      <c r="X206" s="511"/>
      <c r="Y206" s="511"/>
      <c r="Z206" s="511"/>
      <c r="AA206" s="509"/>
      <c r="AB206" s="509"/>
      <c r="AC206" s="509"/>
      <c r="AD206" s="509"/>
      <c r="AE206" s="509"/>
      <c r="AF206" s="509"/>
      <c r="AG206" s="509"/>
      <c r="AH206" s="509"/>
      <c r="AI206" s="568"/>
    </row>
    <row r="207" spans="1:35">
      <c r="E207" s="455"/>
      <c r="AE207" s="327"/>
    </row>
    <row r="208" spans="1:35">
      <c r="E208" s="455"/>
      <c r="AE208" s="327"/>
    </row>
    <row r="209" spans="5:31">
      <c r="E209" s="455"/>
      <c r="AE209" s="327"/>
    </row>
    <row r="210" spans="5:31">
      <c r="E210" s="455"/>
      <c r="AE210" s="327"/>
    </row>
    <row r="211" spans="5:31">
      <c r="E211" s="455"/>
      <c r="AE211" s="327"/>
    </row>
    <row r="212" spans="5:31">
      <c r="E212" s="455"/>
      <c r="AE212" s="327"/>
    </row>
    <row r="213" spans="5:31">
      <c r="E213" s="455"/>
      <c r="AE213" s="327"/>
    </row>
    <row r="214" spans="5:31">
      <c r="E214" s="455"/>
      <c r="AE214" s="327"/>
    </row>
    <row r="215" spans="5:31">
      <c r="E215" s="455"/>
      <c r="AE215" s="327"/>
    </row>
    <row r="216" spans="5:31">
      <c r="E216" s="455"/>
      <c r="AE216" s="327"/>
    </row>
    <row r="217" spans="5:31">
      <c r="E217" s="455"/>
      <c r="AE217" s="327"/>
    </row>
    <row r="218" spans="5:31">
      <c r="E218" s="455"/>
      <c r="AE218" s="327"/>
    </row>
    <row r="219" spans="5:31">
      <c r="E219" s="455"/>
    </row>
    <row r="220" spans="5:31">
      <c r="E220" s="455"/>
    </row>
    <row r="221" spans="5:31">
      <c r="E221" s="455"/>
    </row>
    <row r="222" spans="5:31">
      <c r="E222" s="455"/>
    </row>
  </sheetData>
  <mergeCells count="2">
    <mergeCell ref="F7:Q7"/>
    <mergeCell ref="V7:AG7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210"/>
  <sheetViews>
    <sheetView zoomScale="125" zoomScaleNormal="125" zoomScalePageLayoutView="12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F5" sqref="F5"/>
    </sheetView>
  </sheetViews>
  <sheetFormatPr baseColWidth="10" defaultColWidth="8.83203125" defaultRowHeight="15" outlineLevelRow="1" outlineLevelCol="1"/>
  <cols>
    <col min="1" max="1" width="5.6640625" style="6" customWidth="1"/>
    <col min="2" max="2" width="18.33203125" style="6" customWidth="1"/>
    <col min="3" max="3" width="16" style="6" customWidth="1"/>
    <col min="4" max="4" width="8.83203125" style="6"/>
    <col min="5" max="5" width="12" style="6" customWidth="1"/>
    <col min="6" max="6" width="9" style="6" customWidth="1"/>
    <col min="7" max="9" width="9.6640625" style="19" customWidth="1" outlineLevel="1"/>
    <col min="10" max="11" width="9.83203125" style="19" customWidth="1" outlineLevel="1"/>
    <col min="12" max="15" width="8.83203125" style="19" customWidth="1" outlineLevel="1"/>
    <col min="16" max="18" width="10.83203125" style="19" customWidth="1" outlineLevel="1"/>
    <col min="19" max="19" width="9.5" style="19" customWidth="1"/>
    <col min="20" max="20" width="5.33203125" style="50" customWidth="1"/>
    <col min="21" max="21" width="8.83203125" style="19" customWidth="1" outlineLevel="1"/>
    <col min="22" max="22" width="9.6640625" style="19" customWidth="1" outlineLevel="1"/>
    <col min="23" max="23" width="9.33203125" style="19" customWidth="1" outlineLevel="1"/>
    <col min="24" max="25" width="8.83203125" style="19" customWidth="1" outlineLevel="1"/>
    <col min="26" max="26" width="10.33203125" style="19" customWidth="1" outlineLevel="1"/>
    <col min="27" max="27" width="10.1640625" style="19" customWidth="1" outlineLevel="1"/>
    <col min="28" max="28" width="10.33203125" style="19" customWidth="1" outlineLevel="1"/>
    <col min="29" max="30" width="9.83203125" style="19" customWidth="1" outlineLevel="1"/>
    <col min="31" max="32" width="10.33203125" style="19" customWidth="1" outlineLevel="1"/>
    <col min="33" max="33" width="10.83203125" style="19" bestFit="1" customWidth="1"/>
    <col min="34" max="34" width="10.6640625" style="50" customWidth="1"/>
    <col min="35" max="35" width="10.83203125" style="19" bestFit="1" customWidth="1" outlineLevel="1"/>
    <col min="36" max="39" width="10" style="19" customWidth="1" outlineLevel="1"/>
    <col min="40" max="40" width="10.83203125" style="19" bestFit="1" customWidth="1" outlineLevel="1"/>
    <col min="41" max="41" width="11.1640625" style="19" bestFit="1" customWidth="1" outlineLevel="1"/>
    <col min="42" max="42" width="10" style="19" customWidth="1" outlineLevel="1"/>
    <col min="43" max="43" width="10.83203125" style="19" bestFit="1" customWidth="1" outlineLevel="1"/>
    <col min="44" max="44" width="11.1640625" style="19" bestFit="1" customWidth="1" outlineLevel="1"/>
    <col min="45" max="45" width="10" style="19" customWidth="1" outlineLevel="1"/>
    <col min="46" max="46" width="10.83203125" style="19" bestFit="1" customWidth="1" outlineLevel="1"/>
    <col min="47" max="47" width="12" style="19" customWidth="1"/>
    <col min="48" max="48" width="10.5" style="50" customWidth="1"/>
    <col min="49" max="49" width="11.1640625" style="6" customWidth="1"/>
    <col min="50" max="16384" width="8.83203125" style="6"/>
  </cols>
  <sheetData>
    <row r="1" spans="1:48" s="4" customFormat="1">
      <c r="A1" s="4" t="s">
        <v>736</v>
      </c>
      <c r="F1" s="891" t="s">
        <v>549</v>
      </c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38"/>
      <c r="U1" s="790"/>
      <c r="V1" s="790"/>
      <c r="W1" s="790"/>
      <c r="X1" s="790"/>
      <c r="Y1" s="790"/>
      <c r="Z1" s="790"/>
      <c r="AA1" s="790"/>
      <c r="AB1" s="790"/>
      <c r="AC1" s="20"/>
      <c r="AD1" s="20"/>
      <c r="AE1" s="20"/>
      <c r="AF1" s="20"/>
      <c r="AG1" s="20"/>
      <c r="AH1" s="412"/>
      <c r="AI1" s="790"/>
      <c r="AJ1" s="790"/>
      <c r="AK1" s="790"/>
      <c r="AL1" s="790"/>
      <c r="AM1" s="790"/>
      <c r="AN1" s="790"/>
      <c r="AO1" s="790"/>
      <c r="AP1" s="790"/>
      <c r="AQ1" s="20"/>
      <c r="AR1" s="20"/>
      <c r="AS1" s="20"/>
      <c r="AT1" s="20"/>
      <c r="AU1" s="20"/>
      <c r="AV1" s="412"/>
    </row>
    <row r="2" spans="1:48" s="736" customFormat="1" ht="16" customHeight="1">
      <c r="F2" s="892"/>
      <c r="S2" s="415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</row>
    <row r="3" spans="1:48">
      <c r="A3" s="819"/>
      <c r="B3" s="1035" t="s">
        <v>518</v>
      </c>
      <c r="C3" s="911" t="s">
        <v>417</v>
      </c>
      <c r="D3" s="819"/>
      <c r="E3" s="819"/>
      <c r="G3" s="24" t="s">
        <v>519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5"/>
      <c r="T3" s="789"/>
      <c r="U3" s="24" t="s">
        <v>520</v>
      </c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I3" s="24" t="s">
        <v>550</v>
      </c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5"/>
    </row>
    <row r="4" spans="1:48" s="4" customFormat="1" ht="30">
      <c r="A4" s="49" t="s">
        <v>389</v>
      </c>
      <c r="B4" s="49" t="s">
        <v>0</v>
      </c>
      <c r="C4" s="49" t="s">
        <v>406</v>
      </c>
      <c r="D4" s="49" t="s">
        <v>405</v>
      </c>
      <c r="E4" s="49" t="s">
        <v>404</v>
      </c>
      <c r="F4" s="21" t="s">
        <v>5</v>
      </c>
      <c r="G4" s="26">
        <f>+'Stmts Monthly'!F8</f>
        <v>43831</v>
      </c>
      <c r="H4" s="26">
        <f>+'Stmts Monthly'!G8</f>
        <v>43862</v>
      </c>
      <c r="I4" s="26">
        <f>+'Stmts Monthly'!H8</f>
        <v>43891</v>
      </c>
      <c r="J4" s="26">
        <f>+'Stmts Monthly'!I8</f>
        <v>43922</v>
      </c>
      <c r="K4" s="26">
        <f>+'Stmts Monthly'!J8</f>
        <v>43952</v>
      </c>
      <c r="L4" s="26">
        <f>+'Stmts Monthly'!K8</f>
        <v>43983</v>
      </c>
      <c r="M4" s="26">
        <f>+'Stmts Monthly'!L8</f>
        <v>44013</v>
      </c>
      <c r="N4" s="26">
        <f>+'Stmts Monthly'!M8</f>
        <v>44044</v>
      </c>
      <c r="O4" s="26">
        <f>+'Stmts Monthly'!N8</f>
        <v>44075</v>
      </c>
      <c r="P4" s="26">
        <f>+'Stmts Monthly'!O8</f>
        <v>44105</v>
      </c>
      <c r="Q4" s="26">
        <f>+'Stmts Monthly'!P8</f>
        <v>44136</v>
      </c>
      <c r="R4" s="26">
        <f>+'Stmts Monthly'!Q8</f>
        <v>44166</v>
      </c>
      <c r="S4" s="18" t="s">
        <v>416</v>
      </c>
      <c r="T4" s="789"/>
      <c r="U4" s="49">
        <f>+'Stmts Monthly'!V8</f>
        <v>44197</v>
      </c>
      <c r="V4" s="49">
        <f>+'Stmts Monthly'!W8</f>
        <v>44228</v>
      </c>
      <c r="W4" s="49">
        <f>+'Stmts Monthly'!X8</f>
        <v>44256</v>
      </c>
      <c r="X4" s="49">
        <f>+'Stmts Monthly'!Y8</f>
        <v>44287</v>
      </c>
      <c r="Y4" s="49">
        <f>+'Stmts Monthly'!Z8</f>
        <v>44317</v>
      </c>
      <c r="Z4" s="49">
        <f>+'Stmts Monthly'!AA8</f>
        <v>44348</v>
      </c>
      <c r="AA4" s="49">
        <f>+'Stmts Monthly'!AB8</f>
        <v>44378</v>
      </c>
      <c r="AB4" s="49">
        <f>+'Stmts Monthly'!AC8</f>
        <v>44409</v>
      </c>
      <c r="AC4" s="49">
        <f>+'Stmts Monthly'!AD8</f>
        <v>44440</v>
      </c>
      <c r="AD4" s="49">
        <f>+'Stmts Monthly'!AE8</f>
        <v>44470</v>
      </c>
      <c r="AE4" s="49">
        <f>+'Stmts Monthly'!AF8</f>
        <v>44501</v>
      </c>
      <c r="AF4" s="49">
        <f>+'Stmts Monthly'!AG8</f>
        <v>44531</v>
      </c>
      <c r="AG4" s="18" t="s">
        <v>416</v>
      </c>
      <c r="AI4" s="49">
        <v>44562</v>
      </c>
      <c r="AJ4" s="49">
        <v>44593</v>
      </c>
      <c r="AK4" s="49">
        <v>44621</v>
      </c>
      <c r="AL4" s="49">
        <v>44652</v>
      </c>
      <c r="AM4" s="49">
        <v>44682</v>
      </c>
      <c r="AN4" s="49">
        <v>44713</v>
      </c>
      <c r="AO4" s="49">
        <v>44743</v>
      </c>
      <c r="AP4" s="49">
        <v>44774</v>
      </c>
      <c r="AQ4" s="49">
        <v>44805</v>
      </c>
      <c r="AR4" s="49">
        <v>44835</v>
      </c>
      <c r="AS4" s="49">
        <v>44866</v>
      </c>
      <c r="AT4" s="49">
        <v>44896</v>
      </c>
      <c r="AU4" s="18" t="s">
        <v>416</v>
      </c>
      <c r="AV4" s="52">
        <v>44927</v>
      </c>
    </row>
    <row r="5" spans="1:48">
      <c r="A5" s="813"/>
      <c r="B5" s="719" t="s">
        <v>681</v>
      </c>
      <c r="C5" s="718" t="s">
        <v>695</v>
      </c>
      <c r="D5" s="413">
        <v>43831</v>
      </c>
      <c r="E5" s="720" cm="1">
        <f t="array" ref="E5">_xlfn.IFS(C5='Deal Profiles'!A$15,'Deal Profiles'!B$15,C5='Deal Profiles'!A$16,'Deal Profiles'!B$16,C5='Deal Profiles'!A$17,'Deal Profiles'!B$17,Revenues!C5='Deal Profiles'!A$18,'Deal Profiles'!B$18,C5='Deal Profiles'!A$19,'Deal Profiles'!B$19)</f>
        <v>40000</v>
      </c>
      <c r="F5" s="814">
        <v>1</v>
      </c>
      <c r="G5" s="16">
        <f>IF(AND(G$4&lt;=$D5,IF(G$4&lt;=$D5,$D5&lt;H$4,1)),$E5,0)*$F$5</f>
        <v>40000</v>
      </c>
      <c r="H5" s="16">
        <f t="shared" ref="H5:Q22" si="0">IF(AND(H$4&lt;=$D5,IF(H$4&lt;=$D5,$D5&lt;I$4,1)),$E5,0)*$F$5</f>
        <v>0</v>
      </c>
      <c r="I5" s="16">
        <f t="shared" si="0"/>
        <v>0</v>
      </c>
      <c r="J5" s="16">
        <f t="shared" si="0"/>
        <v>0</v>
      </c>
      <c r="K5" s="16">
        <f t="shared" si="0"/>
        <v>0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16">
        <f>IF(AND(R$4&lt;=$D5,IF(R$4&lt;=$D5,$D5&lt;U$4,1)),$E5,0)*$F$5</f>
        <v>0</v>
      </c>
      <c r="S5" s="16">
        <f>SUM(G5:R5)</f>
        <v>40000</v>
      </c>
      <c r="T5" s="789"/>
      <c r="U5" s="16">
        <f>IF(AND(U$4&lt;=$D5,IF(U$4&lt;=$D5,$D5&lt;V$4,1)),$E5,0)*$F$5</f>
        <v>0</v>
      </c>
      <c r="V5" s="16">
        <f t="shared" ref="V5:AE5" si="1">IF(AND(V$4&lt;=$D5,IF(V$4&lt;=$D5,$D5&lt;W$4,1)),$E5,0)*$F$5</f>
        <v>0</v>
      </c>
      <c r="W5" s="16">
        <f t="shared" si="1"/>
        <v>0</v>
      </c>
      <c r="X5" s="16">
        <f t="shared" si="1"/>
        <v>0</v>
      </c>
      <c r="Y5" s="16">
        <f t="shared" si="1"/>
        <v>0</v>
      </c>
      <c r="Z5" s="16">
        <f t="shared" si="1"/>
        <v>0</v>
      </c>
      <c r="AA5" s="16">
        <f t="shared" si="1"/>
        <v>0</v>
      </c>
      <c r="AB5" s="16">
        <f t="shared" si="1"/>
        <v>0</v>
      </c>
      <c r="AC5" s="16">
        <f t="shared" si="1"/>
        <v>0</v>
      </c>
      <c r="AD5" s="16">
        <f t="shared" si="1"/>
        <v>0</v>
      </c>
      <c r="AE5" s="16">
        <f t="shared" si="1"/>
        <v>0</v>
      </c>
      <c r="AF5" s="16">
        <f t="shared" ref="AF5:AF38" si="2">IF(AND(AF$4&lt;=$D5,IF(AF$4&lt;=$D5,$D5&lt;AI$4,1)),$E5,0)*$F$5</f>
        <v>0</v>
      </c>
      <c r="AG5" s="16">
        <f t="shared" ref="AG5:AG38" si="3">SUM(U5:AF5)</f>
        <v>0</v>
      </c>
      <c r="AI5" s="16">
        <f>IF(AND(AI$4&lt;=$D5,IF(AI$4&lt;=$D5,$D5&lt;AJ$4,1)),$E5,0)*$F$5</f>
        <v>0</v>
      </c>
      <c r="AJ5" s="16">
        <f t="shared" ref="AJ5:AS5" si="4">IF(AND(AJ$4&lt;=$D5,IF(AJ$4&lt;=$D5,$D5&lt;AK$4,1)),$E5,0)*$F$5</f>
        <v>0</v>
      </c>
      <c r="AK5" s="16">
        <f t="shared" si="4"/>
        <v>0</v>
      </c>
      <c r="AL5" s="16">
        <f t="shared" si="4"/>
        <v>0</v>
      </c>
      <c r="AM5" s="16">
        <f t="shared" si="4"/>
        <v>0</v>
      </c>
      <c r="AN5" s="16">
        <f t="shared" si="4"/>
        <v>0</v>
      </c>
      <c r="AO5" s="16">
        <f t="shared" si="4"/>
        <v>0</v>
      </c>
      <c r="AP5" s="16">
        <f t="shared" si="4"/>
        <v>0</v>
      </c>
      <c r="AQ5" s="16">
        <f t="shared" si="4"/>
        <v>0</v>
      </c>
      <c r="AR5" s="16">
        <f t="shared" si="4"/>
        <v>0</v>
      </c>
      <c r="AS5" s="16">
        <f t="shared" si="4"/>
        <v>0</v>
      </c>
      <c r="AT5" s="16">
        <f>IF(AND(AT$4&lt;=$D5,IF(AT$4&lt;=$D5,$D5&lt;AV$4,1)),$E5,0)*$F$5</f>
        <v>0</v>
      </c>
      <c r="AU5" s="16">
        <f t="shared" ref="AU5:AU38" si="5">SUM(AI5:AT5)</f>
        <v>0</v>
      </c>
    </row>
    <row r="6" spans="1:48">
      <c r="A6" s="813"/>
      <c r="B6" s="719" t="s">
        <v>681</v>
      </c>
      <c r="C6" s="718" t="s">
        <v>542</v>
      </c>
      <c r="D6" s="413">
        <f>+D5</f>
        <v>43831</v>
      </c>
      <c r="E6" s="720" cm="1">
        <f t="array" ref="E6">_xlfn.IFS(C6='Deal Profiles'!A$15,'Deal Profiles'!B$15,C6='Deal Profiles'!A$16,'Deal Profiles'!B$16,C6='Deal Profiles'!A$17,'Deal Profiles'!B$17,Revenues!C6='Deal Profiles'!A$18,'Deal Profiles'!B$18,C6='Deal Profiles'!A$19,'Deal Profiles'!B$19)</f>
        <v>10000</v>
      </c>
      <c r="F6" s="5"/>
      <c r="G6" s="16">
        <f t="shared" ref="G6:G7" si="6">IF(AND(G$4&lt;=$D6,IF(G$4&lt;=$D6,$D6&lt;H$4,1)),$E6,0)*$F$5</f>
        <v>10000</v>
      </c>
      <c r="H6" s="16">
        <f t="shared" ref="H6:H7" si="7">IF(AND(H$4&lt;=$D6,IF(H$4&lt;=$D6,$D6&lt;I$4,1)),$E6,0)*$F$5</f>
        <v>0</v>
      </c>
      <c r="I6" s="16">
        <f t="shared" ref="I6:I7" si="8">IF(AND(I$4&lt;=$D6,IF(I$4&lt;=$D6,$D6&lt;J$4,1)),$E6,0)*$F$5</f>
        <v>0</v>
      </c>
      <c r="J6" s="16">
        <f t="shared" ref="J6:J7" si="9">IF(AND(J$4&lt;=$D6,IF(J$4&lt;=$D6,$D6&lt;K$4,1)),$E6,0)*$F$5</f>
        <v>0</v>
      </c>
      <c r="K6" s="16">
        <f t="shared" ref="K6:K7" si="10">IF(AND(K$4&lt;=$D6,IF(K$4&lt;=$D6,$D6&lt;L$4,1)),$E6,0)*$F$5</f>
        <v>0</v>
      </c>
      <c r="L6" s="16">
        <f t="shared" ref="L6:L7" si="11">IF(AND(L$4&lt;=$D6,IF(L$4&lt;=$D6,$D6&lt;M$4,1)),$E6,0)*$F$5</f>
        <v>0</v>
      </c>
      <c r="M6" s="16">
        <f t="shared" ref="M6:M7" si="12">IF(AND(M$4&lt;=$D6,IF(M$4&lt;=$D6,$D6&lt;N$4,1)),$E6,0)*$F$5</f>
        <v>0</v>
      </c>
      <c r="N6" s="16">
        <f t="shared" ref="N6:N7" si="13">IF(AND(N$4&lt;=$D6,IF(N$4&lt;=$D6,$D6&lt;O$4,1)),$E6,0)*$F$5</f>
        <v>0</v>
      </c>
      <c r="O6" s="16">
        <f t="shared" ref="O6:O7" si="14">IF(AND(O$4&lt;=$D6,IF(O$4&lt;=$D6,$D6&lt;P$4,1)),$E6,0)*$F$5</f>
        <v>0</v>
      </c>
      <c r="P6" s="16">
        <f t="shared" ref="P6:P7" si="15">IF(AND(P$4&lt;=$D6,IF(P$4&lt;=$D6,$D6&lt;Q$4,1)),$E6,0)*$F$5</f>
        <v>0</v>
      </c>
      <c r="Q6" s="16">
        <f t="shared" ref="Q6:Q7" si="16">IF(AND(Q$4&lt;=$D6,IF(Q$4&lt;=$D6,$D6&lt;R$4,1)),$E6,0)*$F$5</f>
        <v>0</v>
      </c>
      <c r="R6" s="16">
        <f t="shared" ref="R6:R7" si="17">IF(AND(R$4&lt;=$D6,IF(R$4&lt;=$D6,$D6&lt;U$4,1)),$E6,0)*$F$5</f>
        <v>0</v>
      </c>
      <c r="S6" s="16">
        <f t="shared" ref="S6:S7" si="18">SUM(G6:R6)</f>
        <v>10000</v>
      </c>
      <c r="T6" s="789"/>
      <c r="U6" s="16">
        <f t="shared" ref="U6:U7" si="19">IF(AND(U$4&lt;=$D6,IF(U$4&lt;=$D6,$D6&lt;V$4,1)),$E6,0)*$F$5</f>
        <v>0</v>
      </c>
      <c r="V6" s="16">
        <f t="shared" ref="V6:V7" si="20">IF(AND(V$4&lt;=$D6,IF(V$4&lt;=$D6,$D6&lt;W$4,1)),$E6,0)*$F$5</f>
        <v>0</v>
      </c>
      <c r="W6" s="16">
        <f t="shared" ref="W6:W7" si="21">IF(AND(W$4&lt;=$D6,IF(W$4&lt;=$D6,$D6&lt;X$4,1)),$E6,0)*$F$5</f>
        <v>0</v>
      </c>
      <c r="X6" s="16">
        <f t="shared" ref="X6:X7" si="22">IF(AND(X$4&lt;=$D6,IF(X$4&lt;=$D6,$D6&lt;Y$4,1)),$E6,0)*$F$5</f>
        <v>0</v>
      </c>
      <c r="Y6" s="16">
        <f t="shared" ref="Y6:Y7" si="23">IF(AND(Y$4&lt;=$D6,IF(Y$4&lt;=$D6,$D6&lt;Z$4,1)),$E6,0)*$F$5</f>
        <v>0</v>
      </c>
      <c r="Z6" s="16">
        <f t="shared" ref="Z6:Z7" si="24">IF(AND(Z$4&lt;=$D6,IF(Z$4&lt;=$D6,$D6&lt;AA$4,1)),$E6,0)*$F$5</f>
        <v>0</v>
      </c>
      <c r="AA6" s="16">
        <f t="shared" ref="AA6:AA7" si="25">IF(AND(AA$4&lt;=$D6,IF(AA$4&lt;=$D6,$D6&lt;AB$4,1)),$E6,0)*$F$5</f>
        <v>0</v>
      </c>
      <c r="AB6" s="16">
        <f t="shared" ref="AB6:AB7" si="26">IF(AND(AB$4&lt;=$D6,IF(AB$4&lt;=$D6,$D6&lt;AC$4,1)),$E6,0)*$F$5</f>
        <v>0</v>
      </c>
      <c r="AC6" s="16">
        <f t="shared" ref="AC6:AC7" si="27">IF(AND(AC$4&lt;=$D6,IF(AC$4&lt;=$D6,$D6&lt;AD$4,1)),$E6,0)*$F$5</f>
        <v>0</v>
      </c>
      <c r="AD6" s="16">
        <f t="shared" ref="AD6:AD7" si="28">IF(AND(AD$4&lt;=$D6,IF(AD$4&lt;=$D6,$D6&lt;AE$4,1)),$E6,0)*$F$5</f>
        <v>0</v>
      </c>
      <c r="AE6" s="16">
        <f t="shared" ref="AE6:AE7" si="29">IF(AND(AE$4&lt;=$D6,IF(AE$4&lt;=$D6,$D6&lt;AF$4,1)),$E6,0)*$F$5</f>
        <v>0</v>
      </c>
      <c r="AF6" s="16">
        <f t="shared" ref="AF6:AF7" si="30">IF(AND(AF$4&lt;=$D6,IF(AF$4&lt;=$D6,$D6&lt;AI$4,1)),$E6,0)*$F$5</f>
        <v>0</v>
      </c>
      <c r="AG6" s="16">
        <f t="shared" ref="AG6:AG7" si="31">SUM(U6:AF6)</f>
        <v>0</v>
      </c>
      <c r="AI6" s="16">
        <f t="shared" ref="AI6:AI7" si="32">IF(AND(AI$4&lt;=$D6,IF(AI$4&lt;=$D6,$D6&lt;AJ$4,1)),$E6,0)*$F$5</f>
        <v>0</v>
      </c>
      <c r="AJ6" s="16">
        <f t="shared" ref="AJ6:AJ7" si="33">IF(AND(AJ$4&lt;=$D6,IF(AJ$4&lt;=$D6,$D6&lt;AK$4,1)),$E6,0)*$F$5</f>
        <v>0</v>
      </c>
      <c r="AK6" s="16">
        <f t="shared" ref="AK6:AK7" si="34">IF(AND(AK$4&lt;=$D6,IF(AK$4&lt;=$D6,$D6&lt;AL$4,1)),$E6,0)*$F$5</f>
        <v>0</v>
      </c>
      <c r="AL6" s="16">
        <f t="shared" ref="AL6:AL7" si="35">IF(AND(AL$4&lt;=$D6,IF(AL$4&lt;=$D6,$D6&lt;AM$4,1)),$E6,0)*$F$5</f>
        <v>0</v>
      </c>
      <c r="AM6" s="16">
        <f t="shared" ref="AM6:AM7" si="36">IF(AND(AM$4&lt;=$D6,IF(AM$4&lt;=$D6,$D6&lt;AN$4,1)),$E6,0)*$F$5</f>
        <v>0</v>
      </c>
      <c r="AN6" s="16">
        <f t="shared" ref="AN6:AN7" si="37">IF(AND(AN$4&lt;=$D6,IF(AN$4&lt;=$D6,$D6&lt;AO$4,1)),$E6,0)*$F$5</f>
        <v>0</v>
      </c>
      <c r="AO6" s="16">
        <f t="shared" ref="AO6:AO7" si="38">IF(AND(AO$4&lt;=$D6,IF(AO$4&lt;=$D6,$D6&lt;AP$4,1)),$E6,0)*$F$5</f>
        <v>0</v>
      </c>
      <c r="AP6" s="16">
        <f t="shared" ref="AP6:AP7" si="39">IF(AND(AP$4&lt;=$D6,IF(AP$4&lt;=$D6,$D6&lt;AQ$4,1)),$E6,0)*$F$5</f>
        <v>0</v>
      </c>
      <c r="AQ6" s="16">
        <f t="shared" ref="AQ6:AQ7" si="40">IF(AND(AQ$4&lt;=$D6,IF(AQ$4&lt;=$D6,$D6&lt;AR$4,1)),$E6,0)*$F$5</f>
        <v>0</v>
      </c>
      <c r="AR6" s="16">
        <f t="shared" ref="AR6:AR7" si="41">IF(AND(AR$4&lt;=$D6,IF(AR$4&lt;=$D6,$D6&lt;AS$4,1)),$E6,0)*$F$5</f>
        <v>0</v>
      </c>
      <c r="AS6" s="16">
        <f t="shared" ref="AS6:AS7" si="42">IF(AND(AS$4&lt;=$D6,IF(AS$4&lt;=$D6,$D6&lt;AT$4,1)),$E6,0)*$F$5</f>
        <v>0</v>
      </c>
      <c r="AT6" s="16">
        <f t="shared" ref="AT6:AT7" si="43">IF(AND(AT$4&lt;=$D6,IF(AT$4&lt;=$D6,$D6&lt;AV$4,1)),$E6,0)*$F$5</f>
        <v>0</v>
      </c>
      <c r="AU6" s="16">
        <f t="shared" ref="AU6:AU7" si="44">SUM(AI6:AT6)</f>
        <v>0</v>
      </c>
    </row>
    <row r="7" spans="1:48">
      <c r="A7" s="813"/>
      <c r="B7" s="719" t="s">
        <v>681</v>
      </c>
      <c r="C7" s="718" t="s">
        <v>543</v>
      </c>
      <c r="D7" s="413">
        <f>+D5</f>
        <v>43831</v>
      </c>
      <c r="E7" s="720" cm="1">
        <f t="array" ref="E7">_xlfn.IFS(C7='Deal Profiles'!A$15,'Deal Profiles'!B$15,C7='Deal Profiles'!A$16,'Deal Profiles'!B$16,C7='Deal Profiles'!A$17,'Deal Profiles'!B$17,Revenues!C7='Deal Profiles'!A$18,'Deal Profiles'!B$18,C7='Deal Profiles'!A$19,'Deal Profiles'!B$19)</f>
        <v>20000</v>
      </c>
      <c r="F7" s="5"/>
      <c r="G7" s="16">
        <f t="shared" si="6"/>
        <v>20000</v>
      </c>
      <c r="H7" s="16">
        <f t="shared" si="7"/>
        <v>0</v>
      </c>
      <c r="I7" s="16">
        <f t="shared" si="8"/>
        <v>0</v>
      </c>
      <c r="J7" s="16">
        <f t="shared" si="9"/>
        <v>0</v>
      </c>
      <c r="K7" s="16">
        <f t="shared" si="10"/>
        <v>0</v>
      </c>
      <c r="L7" s="16">
        <f t="shared" si="11"/>
        <v>0</v>
      </c>
      <c r="M7" s="16">
        <f t="shared" si="12"/>
        <v>0</v>
      </c>
      <c r="N7" s="16">
        <f t="shared" si="13"/>
        <v>0</v>
      </c>
      <c r="O7" s="16">
        <f t="shared" si="14"/>
        <v>0</v>
      </c>
      <c r="P7" s="16">
        <f t="shared" si="15"/>
        <v>0</v>
      </c>
      <c r="Q7" s="16">
        <f t="shared" si="16"/>
        <v>0</v>
      </c>
      <c r="R7" s="16">
        <f t="shared" si="17"/>
        <v>0</v>
      </c>
      <c r="S7" s="16">
        <f t="shared" si="18"/>
        <v>20000</v>
      </c>
      <c r="T7" s="789"/>
      <c r="U7" s="16">
        <f t="shared" si="19"/>
        <v>0</v>
      </c>
      <c r="V7" s="16">
        <f t="shared" si="20"/>
        <v>0</v>
      </c>
      <c r="W7" s="16">
        <f t="shared" si="21"/>
        <v>0</v>
      </c>
      <c r="X7" s="16">
        <f t="shared" si="22"/>
        <v>0</v>
      </c>
      <c r="Y7" s="16">
        <f t="shared" si="23"/>
        <v>0</v>
      </c>
      <c r="Z7" s="16">
        <f t="shared" si="24"/>
        <v>0</v>
      </c>
      <c r="AA7" s="16">
        <f t="shared" si="25"/>
        <v>0</v>
      </c>
      <c r="AB7" s="16">
        <f t="shared" si="26"/>
        <v>0</v>
      </c>
      <c r="AC7" s="16">
        <f t="shared" si="27"/>
        <v>0</v>
      </c>
      <c r="AD7" s="16">
        <f t="shared" si="28"/>
        <v>0</v>
      </c>
      <c r="AE7" s="16">
        <f t="shared" si="29"/>
        <v>0</v>
      </c>
      <c r="AF7" s="16">
        <f t="shared" si="30"/>
        <v>0</v>
      </c>
      <c r="AG7" s="16">
        <f t="shared" si="31"/>
        <v>0</v>
      </c>
      <c r="AI7" s="16">
        <f t="shared" si="32"/>
        <v>0</v>
      </c>
      <c r="AJ7" s="16">
        <f t="shared" si="33"/>
        <v>0</v>
      </c>
      <c r="AK7" s="16">
        <f t="shared" si="34"/>
        <v>0</v>
      </c>
      <c r="AL7" s="16">
        <f t="shared" si="35"/>
        <v>0</v>
      </c>
      <c r="AM7" s="16">
        <f t="shared" si="36"/>
        <v>0</v>
      </c>
      <c r="AN7" s="16">
        <f t="shared" si="37"/>
        <v>0</v>
      </c>
      <c r="AO7" s="16">
        <f t="shared" si="38"/>
        <v>0</v>
      </c>
      <c r="AP7" s="16">
        <f t="shared" si="39"/>
        <v>0</v>
      </c>
      <c r="AQ7" s="16">
        <f t="shared" si="40"/>
        <v>0</v>
      </c>
      <c r="AR7" s="16">
        <f t="shared" si="41"/>
        <v>0</v>
      </c>
      <c r="AS7" s="16">
        <f t="shared" si="42"/>
        <v>0</v>
      </c>
      <c r="AT7" s="16">
        <f t="shared" si="43"/>
        <v>0</v>
      </c>
      <c r="AU7" s="16">
        <f t="shared" si="44"/>
        <v>0</v>
      </c>
    </row>
    <row r="8" spans="1:48">
      <c r="A8" s="813"/>
      <c r="B8" s="719" t="s">
        <v>682</v>
      </c>
      <c r="C8" s="718" t="s">
        <v>695</v>
      </c>
      <c r="D8" s="413">
        <v>43952</v>
      </c>
      <c r="E8" s="720" cm="1">
        <f t="array" ref="E8">_xlfn.IFS(C8='Deal Profiles'!A$15,'Deal Profiles'!B$15,C8='Deal Profiles'!A$16,'Deal Profiles'!B$16,C8='Deal Profiles'!A$17,'Deal Profiles'!B$17,Revenues!C8='Deal Profiles'!A$18,'Deal Profiles'!B$18,C8='Deal Profiles'!A$19,'Deal Profiles'!B$19)</f>
        <v>40000</v>
      </c>
      <c r="F8" s="5"/>
      <c r="G8" s="16">
        <f t="shared" ref="G8:G38" si="45">IF(AND(G$4&lt;=$D8,IF(G$4&lt;=$D8,$D8&lt;H$4,1)),$E8,0)*$F$5</f>
        <v>0</v>
      </c>
      <c r="H8" s="16">
        <f t="shared" si="0"/>
        <v>0</v>
      </c>
      <c r="I8" s="16">
        <f t="shared" si="0"/>
        <v>0</v>
      </c>
      <c r="J8" s="16">
        <f t="shared" si="0"/>
        <v>0</v>
      </c>
      <c r="K8" s="16">
        <f t="shared" si="0"/>
        <v>40000</v>
      </c>
      <c r="L8" s="16">
        <f t="shared" si="0"/>
        <v>0</v>
      </c>
      <c r="M8" s="16">
        <f t="shared" si="0"/>
        <v>0</v>
      </c>
      <c r="N8" s="16">
        <f t="shared" si="0"/>
        <v>0</v>
      </c>
      <c r="O8" s="16">
        <f t="shared" si="0"/>
        <v>0</v>
      </c>
      <c r="P8" s="16">
        <f t="shared" si="0"/>
        <v>0</v>
      </c>
      <c r="Q8" s="16">
        <f t="shared" si="0"/>
        <v>0</v>
      </c>
      <c r="R8" s="16">
        <f t="shared" ref="R8:R38" si="46">IF(AND(R$4&lt;=$D8,IF(R$4&lt;=$D8,$D8&lt;U$4,1)),$E8,0)*$F$5</f>
        <v>0</v>
      </c>
      <c r="S8" s="16">
        <f t="shared" ref="S8:S38" si="47">SUM(G8:R8)</f>
        <v>40000</v>
      </c>
      <c r="T8" s="789"/>
      <c r="U8" s="16">
        <f t="shared" ref="U8:AE38" si="48">IF(AND(U$4&lt;=$D8,IF(U$4&lt;=$D8,$D8&lt;V$4,1)),$E8,0)*$F$5</f>
        <v>0</v>
      </c>
      <c r="V8" s="16">
        <f t="shared" si="48"/>
        <v>0</v>
      </c>
      <c r="W8" s="16">
        <f t="shared" si="48"/>
        <v>0</v>
      </c>
      <c r="X8" s="16">
        <f t="shared" si="48"/>
        <v>0</v>
      </c>
      <c r="Y8" s="16">
        <f t="shared" si="48"/>
        <v>0</v>
      </c>
      <c r="Z8" s="16">
        <f t="shared" si="48"/>
        <v>0</v>
      </c>
      <c r="AA8" s="16">
        <f t="shared" si="48"/>
        <v>0</v>
      </c>
      <c r="AB8" s="16">
        <f t="shared" si="48"/>
        <v>0</v>
      </c>
      <c r="AC8" s="16">
        <f t="shared" si="48"/>
        <v>0</v>
      </c>
      <c r="AD8" s="16">
        <f t="shared" si="48"/>
        <v>0</v>
      </c>
      <c r="AE8" s="16">
        <f t="shared" si="48"/>
        <v>0</v>
      </c>
      <c r="AF8" s="16">
        <f t="shared" si="2"/>
        <v>0</v>
      </c>
      <c r="AG8" s="16">
        <f t="shared" si="3"/>
        <v>0</v>
      </c>
      <c r="AI8" s="16">
        <f t="shared" ref="AI8:AI38" si="49">IF(AND(AI$4&lt;=$D8,IF(AI$4&lt;=$D8,$D8&lt;AJ$4,1)),$E8,0)*$F$5</f>
        <v>0</v>
      </c>
      <c r="AJ8" s="16">
        <f t="shared" ref="AJ8:AS23" si="50">IF(AND(AJ$4&lt;=$D8,IF(AJ$4&lt;=$D8,$D8&lt;AK$4,1)),$E8,0)*$F$5</f>
        <v>0</v>
      </c>
      <c r="AK8" s="16">
        <f t="shared" si="50"/>
        <v>0</v>
      </c>
      <c r="AL8" s="16">
        <f t="shared" si="50"/>
        <v>0</v>
      </c>
      <c r="AM8" s="16">
        <f t="shared" si="50"/>
        <v>0</v>
      </c>
      <c r="AN8" s="16">
        <f t="shared" si="50"/>
        <v>0</v>
      </c>
      <c r="AO8" s="16">
        <f t="shared" si="50"/>
        <v>0</v>
      </c>
      <c r="AP8" s="16">
        <f t="shared" si="50"/>
        <v>0</v>
      </c>
      <c r="AQ8" s="16">
        <f t="shared" si="50"/>
        <v>0</v>
      </c>
      <c r="AR8" s="16">
        <f t="shared" si="50"/>
        <v>0</v>
      </c>
      <c r="AS8" s="16">
        <f t="shared" si="50"/>
        <v>0</v>
      </c>
      <c r="AT8" s="16">
        <f t="shared" ref="AT8:AT38" si="51">IF(AND(AT$4&lt;=$D8,IF(AT$4&lt;=$D8,$D8&lt;AV$4,1)),$E8,0)*$F$5</f>
        <v>0</v>
      </c>
      <c r="AU8" s="16">
        <f t="shared" si="5"/>
        <v>0</v>
      </c>
    </row>
    <row r="9" spans="1:48">
      <c r="A9" s="813"/>
      <c r="B9" s="719" t="s">
        <v>682</v>
      </c>
      <c r="C9" s="718" t="s">
        <v>542</v>
      </c>
      <c r="D9" s="413">
        <v>43952</v>
      </c>
      <c r="E9" s="720" cm="1">
        <f t="array" ref="E9">_xlfn.IFS(C9='Deal Profiles'!A$15,'Deal Profiles'!B$15,C9='Deal Profiles'!A$16,'Deal Profiles'!B$16,C9='Deal Profiles'!A$17,'Deal Profiles'!B$17,Revenues!C9='Deal Profiles'!A$18,'Deal Profiles'!B$18,C9='Deal Profiles'!A$19,'Deal Profiles'!B$19)</f>
        <v>10000</v>
      </c>
      <c r="F9" s="5"/>
      <c r="G9" s="16">
        <f t="shared" si="45"/>
        <v>0</v>
      </c>
      <c r="H9" s="16">
        <f t="shared" si="0"/>
        <v>0</v>
      </c>
      <c r="I9" s="16">
        <f t="shared" si="0"/>
        <v>0</v>
      </c>
      <c r="J9" s="16">
        <f t="shared" si="0"/>
        <v>0</v>
      </c>
      <c r="K9" s="16">
        <f t="shared" si="0"/>
        <v>10000</v>
      </c>
      <c r="L9" s="16">
        <f t="shared" si="0"/>
        <v>0</v>
      </c>
      <c r="M9" s="16">
        <f t="shared" si="0"/>
        <v>0</v>
      </c>
      <c r="N9" s="16">
        <f t="shared" si="0"/>
        <v>0</v>
      </c>
      <c r="O9" s="16">
        <f t="shared" si="0"/>
        <v>0</v>
      </c>
      <c r="P9" s="16">
        <f t="shared" si="0"/>
        <v>0</v>
      </c>
      <c r="Q9" s="16">
        <f t="shared" si="0"/>
        <v>0</v>
      </c>
      <c r="R9" s="16">
        <f t="shared" si="46"/>
        <v>0</v>
      </c>
      <c r="S9" s="16">
        <f t="shared" si="47"/>
        <v>10000</v>
      </c>
      <c r="T9" s="789"/>
      <c r="U9" s="16">
        <f t="shared" si="48"/>
        <v>0</v>
      </c>
      <c r="V9" s="16">
        <f t="shared" si="48"/>
        <v>0</v>
      </c>
      <c r="W9" s="16">
        <f t="shared" si="48"/>
        <v>0</v>
      </c>
      <c r="X9" s="16">
        <f t="shared" si="48"/>
        <v>0</v>
      </c>
      <c r="Y9" s="16">
        <f t="shared" si="48"/>
        <v>0</v>
      </c>
      <c r="Z9" s="16">
        <f t="shared" si="48"/>
        <v>0</v>
      </c>
      <c r="AA9" s="16">
        <f t="shared" si="48"/>
        <v>0</v>
      </c>
      <c r="AB9" s="16">
        <f t="shared" si="48"/>
        <v>0</v>
      </c>
      <c r="AC9" s="16">
        <f t="shared" si="48"/>
        <v>0</v>
      </c>
      <c r="AD9" s="16">
        <f t="shared" si="48"/>
        <v>0</v>
      </c>
      <c r="AE9" s="16">
        <f t="shared" si="48"/>
        <v>0</v>
      </c>
      <c r="AF9" s="16">
        <f t="shared" si="2"/>
        <v>0</v>
      </c>
      <c r="AG9" s="16">
        <f t="shared" si="3"/>
        <v>0</v>
      </c>
      <c r="AI9" s="16">
        <f t="shared" si="49"/>
        <v>0</v>
      </c>
      <c r="AJ9" s="16">
        <f t="shared" si="50"/>
        <v>0</v>
      </c>
      <c r="AK9" s="16">
        <f t="shared" si="50"/>
        <v>0</v>
      </c>
      <c r="AL9" s="16">
        <f t="shared" si="50"/>
        <v>0</v>
      </c>
      <c r="AM9" s="16">
        <f t="shared" si="50"/>
        <v>0</v>
      </c>
      <c r="AN9" s="16">
        <f t="shared" si="50"/>
        <v>0</v>
      </c>
      <c r="AO9" s="16">
        <f t="shared" si="50"/>
        <v>0</v>
      </c>
      <c r="AP9" s="16">
        <f t="shared" si="50"/>
        <v>0</v>
      </c>
      <c r="AQ9" s="16">
        <f t="shared" si="50"/>
        <v>0</v>
      </c>
      <c r="AR9" s="16">
        <f t="shared" si="50"/>
        <v>0</v>
      </c>
      <c r="AS9" s="16">
        <f t="shared" si="50"/>
        <v>0</v>
      </c>
      <c r="AT9" s="16">
        <f t="shared" si="51"/>
        <v>0</v>
      </c>
      <c r="AU9" s="16">
        <f t="shared" si="5"/>
        <v>0</v>
      </c>
    </row>
    <row r="10" spans="1:48">
      <c r="A10" s="813"/>
      <c r="B10" s="719" t="s">
        <v>682</v>
      </c>
      <c r="C10" s="718" t="s">
        <v>543</v>
      </c>
      <c r="D10" s="413">
        <v>43952</v>
      </c>
      <c r="E10" s="720" cm="1">
        <f t="array" ref="E10">_xlfn.IFS(C10='Deal Profiles'!A$15,'Deal Profiles'!B$15,C10='Deal Profiles'!A$16,'Deal Profiles'!B$16,C10='Deal Profiles'!A$17,'Deal Profiles'!B$17,Revenues!C10='Deal Profiles'!A$18,'Deal Profiles'!B$18,C10='Deal Profiles'!A$19,'Deal Profiles'!B$19)</f>
        <v>20000</v>
      </c>
      <c r="F10" s="5"/>
      <c r="G10" s="16">
        <f t="shared" si="45"/>
        <v>0</v>
      </c>
      <c r="H10" s="16">
        <f t="shared" si="0"/>
        <v>0</v>
      </c>
      <c r="I10" s="16">
        <f t="shared" si="0"/>
        <v>0</v>
      </c>
      <c r="J10" s="16">
        <f t="shared" si="0"/>
        <v>0</v>
      </c>
      <c r="K10" s="16">
        <f t="shared" si="0"/>
        <v>20000</v>
      </c>
      <c r="L10" s="16">
        <f t="shared" si="0"/>
        <v>0</v>
      </c>
      <c r="M10" s="16">
        <f t="shared" si="0"/>
        <v>0</v>
      </c>
      <c r="N10" s="16">
        <f t="shared" si="0"/>
        <v>0</v>
      </c>
      <c r="O10" s="16">
        <f t="shared" si="0"/>
        <v>0</v>
      </c>
      <c r="P10" s="16">
        <f t="shared" si="0"/>
        <v>0</v>
      </c>
      <c r="Q10" s="16">
        <f t="shared" si="0"/>
        <v>0</v>
      </c>
      <c r="R10" s="16">
        <f t="shared" si="46"/>
        <v>0</v>
      </c>
      <c r="S10" s="16">
        <f t="shared" si="47"/>
        <v>20000</v>
      </c>
      <c r="T10" s="789"/>
      <c r="U10" s="16">
        <f t="shared" si="48"/>
        <v>0</v>
      </c>
      <c r="V10" s="16">
        <f t="shared" si="48"/>
        <v>0</v>
      </c>
      <c r="W10" s="16">
        <f t="shared" si="48"/>
        <v>0</v>
      </c>
      <c r="X10" s="16">
        <f t="shared" si="48"/>
        <v>0</v>
      </c>
      <c r="Y10" s="16">
        <f t="shared" si="48"/>
        <v>0</v>
      </c>
      <c r="Z10" s="16">
        <f t="shared" si="48"/>
        <v>0</v>
      </c>
      <c r="AA10" s="16">
        <f t="shared" si="48"/>
        <v>0</v>
      </c>
      <c r="AB10" s="16">
        <f t="shared" si="48"/>
        <v>0</v>
      </c>
      <c r="AC10" s="16">
        <f t="shared" si="48"/>
        <v>0</v>
      </c>
      <c r="AD10" s="16">
        <f t="shared" si="48"/>
        <v>0</v>
      </c>
      <c r="AE10" s="16">
        <f t="shared" si="48"/>
        <v>0</v>
      </c>
      <c r="AF10" s="16">
        <f t="shared" si="2"/>
        <v>0</v>
      </c>
      <c r="AG10" s="16">
        <f t="shared" si="3"/>
        <v>0</v>
      </c>
      <c r="AI10" s="16">
        <f t="shared" si="49"/>
        <v>0</v>
      </c>
      <c r="AJ10" s="16">
        <f t="shared" si="50"/>
        <v>0</v>
      </c>
      <c r="AK10" s="16">
        <f t="shared" si="50"/>
        <v>0</v>
      </c>
      <c r="AL10" s="16">
        <f t="shared" si="50"/>
        <v>0</v>
      </c>
      <c r="AM10" s="16">
        <f t="shared" si="50"/>
        <v>0</v>
      </c>
      <c r="AN10" s="16">
        <f t="shared" si="50"/>
        <v>0</v>
      </c>
      <c r="AO10" s="16">
        <f t="shared" si="50"/>
        <v>0</v>
      </c>
      <c r="AP10" s="16">
        <f t="shared" si="50"/>
        <v>0</v>
      </c>
      <c r="AQ10" s="16">
        <f t="shared" si="50"/>
        <v>0</v>
      </c>
      <c r="AR10" s="16">
        <f t="shared" si="50"/>
        <v>0</v>
      </c>
      <c r="AS10" s="16">
        <f t="shared" si="50"/>
        <v>0</v>
      </c>
      <c r="AT10" s="16">
        <f t="shared" si="51"/>
        <v>0</v>
      </c>
      <c r="AU10" s="16">
        <f t="shared" si="5"/>
        <v>0</v>
      </c>
    </row>
    <row r="11" spans="1:48">
      <c r="A11" s="813"/>
      <c r="B11" s="719" t="s">
        <v>683</v>
      </c>
      <c r="C11" s="718" t="s">
        <v>695</v>
      </c>
      <c r="D11" s="413">
        <v>44044</v>
      </c>
      <c r="E11" s="720" cm="1">
        <f t="array" ref="E11">_xlfn.IFS(C11='Deal Profiles'!A$15,'Deal Profiles'!B$15,C11='Deal Profiles'!A$16,'Deal Profiles'!B$16,C11='Deal Profiles'!A$17,'Deal Profiles'!B$17,Revenues!C11='Deal Profiles'!A$18,'Deal Profiles'!B$18,C11='Deal Profiles'!A$19,'Deal Profiles'!B$19)</f>
        <v>40000</v>
      </c>
      <c r="F11" s="5"/>
      <c r="G11" s="16">
        <f t="shared" si="45"/>
        <v>0</v>
      </c>
      <c r="H11" s="16">
        <f t="shared" si="0"/>
        <v>0</v>
      </c>
      <c r="I11" s="16">
        <f t="shared" si="0"/>
        <v>0</v>
      </c>
      <c r="J11" s="16">
        <f t="shared" si="0"/>
        <v>0</v>
      </c>
      <c r="K11" s="16">
        <f t="shared" si="0"/>
        <v>0</v>
      </c>
      <c r="L11" s="16">
        <f t="shared" si="0"/>
        <v>0</v>
      </c>
      <c r="M11" s="16">
        <f t="shared" si="0"/>
        <v>0</v>
      </c>
      <c r="N11" s="16">
        <f t="shared" si="0"/>
        <v>40000</v>
      </c>
      <c r="O11" s="16">
        <f t="shared" si="0"/>
        <v>0</v>
      </c>
      <c r="P11" s="16">
        <f t="shared" si="0"/>
        <v>0</v>
      </c>
      <c r="Q11" s="16">
        <f t="shared" si="0"/>
        <v>0</v>
      </c>
      <c r="R11" s="16">
        <f t="shared" si="46"/>
        <v>0</v>
      </c>
      <c r="S11" s="16">
        <f t="shared" si="47"/>
        <v>40000</v>
      </c>
      <c r="U11" s="16">
        <f t="shared" si="48"/>
        <v>0</v>
      </c>
      <c r="V11" s="16">
        <f t="shared" si="48"/>
        <v>0</v>
      </c>
      <c r="W11" s="16">
        <f t="shared" si="48"/>
        <v>0</v>
      </c>
      <c r="X11" s="16">
        <f t="shared" si="48"/>
        <v>0</v>
      </c>
      <c r="Y11" s="16">
        <f t="shared" si="48"/>
        <v>0</v>
      </c>
      <c r="Z11" s="16">
        <f t="shared" si="48"/>
        <v>0</v>
      </c>
      <c r="AA11" s="16">
        <f t="shared" si="48"/>
        <v>0</v>
      </c>
      <c r="AB11" s="16">
        <f t="shared" si="48"/>
        <v>0</v>
      </c>
      <c r="AC11" s="16">
        <f t="shared" si="48"/>
        <v>0</v>
      </c>
      <c r="AD11" s="16">
        <f t="shared" si="48"/>
        <v>0</v>
      </c>
      <c r="AE11" s="16">
        <f t="shared" si="48"/>
        <v>0</v>
      </c>
      <c r="AF11" s="16">
        <f t="shared" si="2"/>
        <v>0</v>
      </c>
      <c r="AG11" s="16">
        <f t="shared" si="3"/>
        <v>0</v>
      </c>
      <c r="AI11" s="16">
        <f t="shared" si="49"/>
        <v>0</v>
      </c>
      <c r="AJ11" s="16">
        <f t="shared" si="50"/>
        <v>0</v>
      </c>
      <c r="AK11" s="16">
        <f t="shared" si="50"/>
        <v>0</v>
      </c>
      <c r="AL11" s="16">
        <f t="shared" si="50"/>
        <v>0</v>
      </c>
      <c r="AM11" s="16">
        <f t="shared" si="50"/>
        <v>0</v>
      </c>
      <c r="AN11" s="16">
        <f t="shared" si="50"/>
        <v>0</v>
      </c>
      <c r="AO11" s="16">
        <f t="shared" si="50"/>
        <v>0</v>
      </c>
      <c r="AP11" s="16">
        <f t="shared" si="50"/>
        <v>0</v>
      </c>
      <c r="AQ11" s="16">
        <f t="shared" si="50"/>
        <v>0</v>
      </c>
      <c r="AR11" s="16">
        <f t="shared" si="50"/>
        <v>0</v>
      </c>
      <c r="AS11" s="16">
        <f t="shared" si="50"/>
        <v>0</v>
      </c>
      <c r="AT11" s="16">
        <f t="shared" si="51"/>
        <v>0</v>
      </c>
      <c r="AU11" s="16">
        <f t="shared" si="5"/>
        <v>0</v>
      </c>
    </row>
    <row r="12" spans="1:48">
      <c r="A12" s="813"/>
      <c r="B12" s="719" t="s">
        <v>683</v>
      </c>
      <c r="C12" s="718" t="s">
        <v>542</v>
      </c>
      <c r="D12" s="413">
        <v>44044</v>
      </c>
      <c r="E12" s="720" cm="1">
        <f t="array" ref="E12">_xlfn.IFS(C12='Deal Profiles'!A$15,'Deal Profiles'!B$15,C12='Deal Profiles'!A$16,'Deal Profiles'!B$16,C12='Deal Profiles'!A$17,'Deal Profiles'!B$17,Revenues!C12='Deal Profiles'!A$18,'Deal Profiles'!B$18,C12='Deal Profiles'!A$19,'Deal Profiles'!B$19)</f>
        <v>10000</v>
      </c>
      <c r="F12" s="5"/>
      <c r="G12" s="16">
        <f t="shared" si="45"/>
        <v>0</v>
      </c>
      <c r="H12" s="16">
        <f t="shared" si="0"/>
        <v>0</v>
      </c>
      <c r="I12" s="16">
        <f t="shared" si="0"/>
        <v>0</v>
      </c>
      <c r="J12" s="16">
        <f t="shared" si="0"/>
        <v>0</v>
      </c>
      <c r="K12" s="16">
        <f t="shared" si="0"/>
        <v>0</v>
      </c>
      <c r="L12" s="16">
        <f t="shared" si="0"/>
        <v>0</v>
      </c>
      <c r="M12" s="16">
        <f t="shared" si="0"/>
        <v>0</v>
      </c>
      <c r="N12" s="16">
        <f t="shared" si="0"/>
        <v>10000</v>
      </c>
      <c r="O12" s="16">
        <f t="shared" si="0"/>
        <v>0</v>
      </c>
      <c r="P12" s="16">
        <f t="shared" si="0"/>
        <v>0</v>
      </c>
      <c r="Q12" s="16">
        <f t="shared" si="0"/>
        <v>0</v>
      </c>
      <c r="R12" s="16">
        <f t="shared" si="46"/>
        <v>0</v>
      </c>
      <c r="S12" s="16">
        <f t="shared" si="47"/>
        <v>10000</v>
      </c>
      <c r="U12" s="16">
        <f t="shared" si="48"/>
        <v>0</v>
      </c>
      <c r="V12" s="16">
        <f t="shared" si="48"/>
        <v>0</v>
      </c>
      <c r="W12" s="16">
        <f t="shared" si="48"/>
        <v>0</v>
      </c>
      <c r="X12" s="16">
        <f t="shared" si="48"/>
        <v>0</v>
      </c>
      <c r="Y12" s="16">
        <f t="shared" si="48"/>
        <v>0</v>
      </c>
      <c r="Z12" s="16">
        <f t="shared" si="48"/>
        <v>0</v>
      </c>
      <c r="AA12" s="16">
        <f t="shared" si="48"/>
        <v>0</v>
      </c>
      <c r="AB12" s="16">
        <f t="shared" si="48"/>
        <v>0</v>
      </c>
      <c r="AC12" s="16">
        <f t="shared" si="48"/>
        <v>0</v>
      </c>
      <c r="AD12" s="16">
        <f t="shared" si="48"/>
        <v>0</v>
      </c>
      <c r="AE12" s="16">
        <f t="shared" si="48"/>
        <v>0</v>
      </c>
      <c r="AF12" s="16">
        <f t="shared" si="2"/>
        <v>0</v>
      </c>
      <c r="AG12" s="16">
        <f t="shared" si="3"/>
        <v>0</v>
      </c>
      <c r="AI12" s="16">
        <f t="shared" si="49"/>
        <v>0</v>
      </c>
      <c r="AJ12" s="16">
        <f t="shared" si="50"/>
        <v>0</v>
      </c>
      <c r="AK12" s="16">
        <f t="shared" si="50"/>
        <v>0</v>
      </c>
      <c r="AL12" s="16">
        <f t="shared" si="50"/>
        <v>0</v>
      </c>
      <c r="AM12" s="16">
        <f t="shared" si="50"/>
        <v>0</v>
      </c>
      <c r="AN12" s="16">
        <f t="shared" si="50"/>
        <v>0</v>
      </c>
      <c r="AO12" s="16">
        <f t="shared" si="50"/>
        <v>0</v>
      </c>
      <c r="AP12" s="16">
        <f t="shared" si="50"/>
        <v>0</v>
      </c>
      <c r="AQ12" s="16">
        <f t="shared" si="50"/>
        <v>0</v>
      </c>
      <c r="AR12" s="16">
        <f t="shared" si="50"/>
        <v>0</v>
      </c>
      <c r="AS12" s="16">
        <f t="shared" si="50"/>
        <v>0</v>
      </c>
      <c r="AT12" s="16">
        <f t="shared" si="51"/>
        <v>0</v>
      </c>
      <c r="AU12" s="16">
        <f t="shared" si="5"/>
        <v>0</v>
      </c>
    </row>
    <row r="13" spans="1:48">
      <c r="A13" s="813"/>
      <c r="B13" s="719" t="s">
        <v>683</v>
      </c>
      <c r="C13" s="718" t="s">
        <v>543</v>
      </c>
      <c r="D13" s="413">
        <v>44044</v>
      </c>
      <c r="E13" s="720" cm="1">
        <f t="array" ref="E13">_xlfn.IFS(C13='Deal Profiles'!A$15,'Deal Profiles'!B$15,C13='Deal Profiles'!A$16,'Deal Profiles'!B$16,C13='Deal Profiles'!A$17,'Deal Profiles'!B$17,Revenues!C13='Deal Profiles'!A$18,'Deal Profiles'!B$18,C13='Deal Profiles'!A$19,'Deal Profiles'!B$19)</f>
        <v>20000</v>
      </c>
      <c r="F13" s="5"/>
      <c r="G13" s="16">
        <f t="shared" si="45"/>
        <v>0</v>
      </c>
      <c r="H13" s="16">
        <f t="shared" si="0"/>
        <v>0</v>
      </c>
      <c r="I13" s="16">
        <f t="shared" si="0"/>
        <v>0</v>
      </c>
      <c r="J13" s="16">
        <f t="shared" si="0"/>
        <v>0</v>
      </c>
      <c r="K13" s="16">
        <f t="shared" si="0"/>
        <v>0</v>
      </c>
      <c r="L13" s="16">
        <f t="shared" si="0"/>
        <v>0</v>
      </c>
      <c r="M13" s="16">
        <f t="shared" si="0"/>
        <v>0</v>
      </c>
      <c r="N13" s="16">
        <f t="shared" si="0"/>
        <v>20000</v>
      </c>
      <c r="O13" s="16">
        <f t="shared" si="0"/>
        <v>0</v>
      </c>
      <c r="P13" s="16">
        <f t="shared" si="0"/>
        <v>0</v>
      </c>
      <c r="Q13" s="16">
        <f t="shared" si="0"/>
        <v>0</v>
      </c>
      <c r="R13" s="16">
        <f t="shared" si="46"/>
        <v>0</v>
      </c>
      <c r="S13" s="16">
        <f t="shared" si="47"/>
        <v>20000</v>
      </c>
      <c r="U13" s="16">
        <f t="shared" si="48"/>
        <v>0</v>
      </c>
      <c r="V13" s="16">
        <f t="shared" si="48"/>
        <v>0</v>
      </c>
      <c r="W13" s="16">
        <f t="shared" si="48"/>
        <v>0</v>
      </c>
      <c r="X13" s="16">
        <f t="shared" si="48"/>
        <v>0</v>
      </c>
      <c r="Y13" s="16">
        <f t="shared" si="48"/>
        <v>0</v>
      </c>
      <c r="Z13" s="16">
        <f t="shared" si="48"/>
        <v>0</v>
      </c>
      <c r="AA13" s="16">
        <f t="shared" si="48"/>
        <v>0</v>
      </c>
      <c r="AB13" s="16">
        <f t="shared" si="48"/>
        <v>0</v>
      </c>
      <c r="AC13" s="16">
        <f t="shared" si="48"/>
        <v>0</v>
      </c>
      <c r="AD13" s="16">
        <f t="shared" si="48"/>
        <v>0</v>
      </c>
      <c r="AE13" s="16">
        <f t="shared" si="48"/>
        <v>0</v>
      </c>
      <c r="AF13" s="16">
        <f t="shared" si="2"/>
        <v>0</v>
      </c>
      <c r="AG13" s="16">
        <f t="shared" si="3"/>
        <v>0</v>
      </c>
      <c r="AI13" s="16">
        <f t="shared" si="49"/>
        <v>0</v>
      </c>
      <c r="AJ13" s="16">
        <f t="shared" si="50"/>
        <v>0</v>
      </c>
      <c r="AK13" s="16">
        <f t="shared" si="50"/>
        <v>0</v>
      </c>
      <c r="AL13" s="16">
        <f t="shared" si="50"/>
        <v>0</v>
      </c>
      <c r="AM13" s="16">
        <f t="shared" si="50"/>
        <v>0</v>
      </c>
      <c r="AN13" s="16">
        <f t="shared" si="50"/>
        <v>0</v>
      </c>
      <c r="AO13" s="16">
        <f t="shared" si="50"/>
        <v>0</v>
      </c>
      <c r="AP13" s="16">
        <f t="shared" si="50"/>
        <v>0</v>
      </c>
      <c r="AQ13" s="16">
        <f t="shared" si="50"/>
        <v>0</v>
      </c>
      <c r="AR13" s="16">
        <f t="shared" si="50"/>
        <v>0</v>
      </c>
      <c r="AS13" s="16">
        <f t="shared" si="50"/>
        <v>0</v>
      </c>
      <c r="AT13" s="16">
        <f t="shared" si="51"/>
        <v>0</v>
      </c>
      <c r="AU13" s="16">
        <f t="shared" si="5"/>
        <v>0</v>
      </c>
    </row>
    <row r="14" spans="1:48">
      <c r="A14" s="813"/>
      <c r="B14" s="719" t="s">
        <v>684</v>
      </c>
      <c r="C14" s="718" t="s">
        <v>695</v>
      </c>
      <c r="D14" s="413">
        <v>44105</v>
      </c>
      <c r="E14" s="720" cm="1">
        <f t="array" ref="E14">_xlfn.IFS(C14='Deal Profiles'!A$15,'Deal Profiles'!B$15,C14='Deal Profiles'!A$16,'Deal Profiles'!B$16,C14='Deal Profiles'!A$17,'Deal Profiles'!B$17,Revenues!C14='Deal Profiles'!A$18,'Deal Profiles'!B$18,C14='Deal Profiles'!A$19,'Deal Profiles'!B$19)</f>
        <v>40000</v>
      </c>
      <c r="F14" s="5"/>
      <c r="G14" s="16">
        <f t="shared" si="45"/>
        <v>0</v>
      </c>
      <c r="H14" s="16">
        <f t="shared" si="0"/>
        <v>0</v>
      </c>
      <c r="I14" s="16">
        <f t="shared" si="0"/>
        <v>0</v>
      </c>
      <c r="J14" s="16">
        <f t="shared" si="0"/>
        <v>0</v>
      </c>
      <c r="K14" s="16">
        <f t="shared" si="0"/>
        <v>0</v>
      </c>
      <c r="L14" s="16">
        <f t="shared" si="0"/>
        <v>0</v>
      </c>
      <c r="M14" s="16">
        <f t="shared" si="0"/>
        <v>0</v>
      </c>
      <c r="N14" s="16">
        <f t="shared" si="0"/>
        <v>0</v>
      </c>
      <c r="O14" s="16">
        <f t="shared" si="0"/>
        <v>0</v>
      </c>
      <c r="P14" s="16">
        <f t="shared" si="0"/>
        <v>40000</v>
      </c>
      <c r="Q14" s="16">
        <f t="shared" si="0"/>
        <v>0</v>
      </c>
      <c r="R14" s="16">
        <f t="shared" si="46"/>
        <v>0</v>
      </c>
      <c r="S14" s="16">
        <f t="shared" si="47"/>
        <v>40000</v>
      </c>
      <c r="U14" s="16">
        <f t="shared" si="48"/>
        <v>0</v>
      </c>
      <c r="V14" s="16">
        <f t="shared" si="48"/>
        <v>0</v>
      </c>
      <c r="W14" s="16">
        <f t="shared" si="48"/>
        <v>0</v>
      </c>
      <c r="X14" s="16">
        <f t="shared" si="48"/>
        <v>0</v>
      </c>
      <c r="Y14" s="16">
        <f t="shared" si="48"/>
        <v>0</v>
      </c>
      <c r="Z14" s="16">
        <f t="shared" si="48"/>
        <v>0</v>
      </c>
      <c r="AA14" s="16">
        <f t="shared" si="48"/>
        <v>0</v>
      </c>
      <c r="AB14" s="16">
        <f t="shared" si="48"/>
        <v>0</v>
      </c>
      <c r="AC14" s="16">
        <f t="shared" si="48"/>
        <v>0</v>
      </c>
      <c r="AD14" s="16">
        <f t="shared" si="48"/>
        <v>0</v>
      </c>
      <c r="AE14" s="16">
        <f t="shared" si="48"/>
        <v>0</v>
      </c>
      <c r="AF14" s="16">
        <f t="shared" si="2"/>
        <v>0</v>
      </c>
      <c r="AG14" s="16">
        <f t="shared" si="3"/>
        <v>0</v>
      </c>
      <c r="AI14" s="16">
        <f t="shared" si="49"/>
        <v>0</v>
      </c>
      <c r="AJ14" s="16">
        <f t="shared" si="50"/>
        <v>0</v>
      </c>
      <c r="AK14" s="16">
        <f t="shared" si="50"/>
        <v>0</v>
      </c>
      <c r="AL14" s="16">
        <f t="shared" si="50"/>
        <v>0</v>
      </c>
      <c r="AM14" s="16">
        <f t="shared" si="50"/>
        <v>0</v>
      </c>
      <c r="AN14" s="16">
        <f t="shared" si="50"/>
        <v>0</v>
      </c>
      <c r="AO14" s="16">
        <f t="shared" si="50"/>
        <v>0</v>
      </c>
      <c r="AP14" s="16">
        <f t="shared" si="50"/>
        <v>0</v>
      </c>
      <c r="AQ14" s="16">
        <f t="shared" si="50"/>
        <v>0</v>
      </c>
      <c r="AR14" s="16">
        <f t="shared" si="50"/>
        <v>0</v>
      </c>
      <c r="AS14" s="16">
        <f t="shared" si="50"/>
        <v>0</v>
      </c>
      <c r="AT14" s="16">
        <f t="shared" si="51"/>
        <v>0</v>
      </c>
      <c r="AU14" s="16">
        <f t="shared" si="5"/>
        <v>0</v>
      </c>
    </row>
    <row r="15" spans="1:48">
      <c r="A15" s="813"/>
      <c r="B15" s="719" t="s">
        <v>684</v>
      </c>
      <c r="C15" s="718" t="s">
        <v>542</v>
      </c>
      <c r="D15" s="413">
        <v>44105</v>
      </c>
      <c r="E15" s="720" cm="1">
        <f t="array" ref="E15">_xlfn.IFS(C15='Deal Profiles'!A$15,'Deal Profiles'!B$15,C15='Deal Profiles'!A$16,'Deal Profiles'!B$16,C15='Deal Profiles'!A$17,'Deal Profiles'!B$17,Revenues!C15='Deal Profiles'!A$18,'Deal Profiles'!B$18,C15='Deal Profiles'!A$19,'Deal Profiles'!B$19)</f>
        <v>10000</v>
      </c>
      <c r="F15" s="5"/>
      <c r="G15" s="16">
        <f t="shared" si="45"/>
        <v>0</v>
      </c>
      <c r="H15" s="16">
        <f t="shared" si="0"/>
        <v>0</v>
      </c>
      <c r="I15" s="16">
        <f t="shared" si="0"/>
        <v>0</v>
      </c>
      <c r="J15" s="16">
        <f t="shared" si="0"/>
        <v>0</v>
      </c>
      <c r="K15" s="16">
        <f t="shared" si="0"/>
        <v>0</v>
      </c>
      <c r="L15" s="16">
        <f t="shared" si="0"/>
        <v>0</v>
      </c>
      <c r="M15" s="16">
        <f t="shared" si="0"/>
        <v>0</v>
      </c>
      <c r="N15" s="16">
        <f t="shared" si="0"/>
        <v>0</v>
      </c>
      <c r="O15" s="16">
        <f t="shared" si="0"/>
        <v>0</v>
      </c>
      <c r="P15" s="16">
        <f t="shared" si="0"/>
        <v>10000</v>
      </c>
      <c r="Q15" s="16">
        <f t="shared" si="0"/>
        <v>0</v>
      </c>
      <c r="R15" s="16">
        <f t="shared" si="46"/>
        <v>0</v>
      </c>
      <c r="S15" s="16">
        <f t="shared" si="47"/>
        <v>10000</v>
      </c>
      <c r="U15" s="16">
        <f t="shared" si="48"/>
        <v>0</v>
      </c>
      <c r="V15" s="16">
        <f t="shared" si="48"/>
        <v>0</v>
      </c>
      <c r="W15" s="16">
        <f t="shared" si="48"/>
        <v>0</v>
      </c>
      <c r="X15" s="16">
        <f t="shared" si="48"/>
        <v>0</v>
      </c>
      <c r="Y15" s="16">
        <f t="shared" si="48"/>
        <v>0</v>
      </c>
      <c r="Z15" s="16">
        <f t="shared" si="48"/>
        <v>0</v>
      </c>
      <c r="AA15" s="16">
        <f t="shared" si="48"/>
        <v>0</v>
      </c>
      <c r="AB15" s="16">
        <f t="shared" si="48"/>
        <v>0</v>
      </c>
      <c r="AC15" s="16">
        <f t="shared" si="48"/>
        <v>0</v>
      </c>
      <c r="AD15" s="16">
        <f t="shared" si="48"/>
        <v>0</v>
      </c>
      <c r="AE15" s="16">
        <f t="shared" si="48"/>
        <v>0</v>
      </c>
      <c r="AF15" s="16">
        <f t="shared" si="2"/>
        <v>0</v>
      </c>
      <c r="AG15" s="16">
        <f t="shared" si="3"/>
        <v>0</v>
      </c>
      <c r="AI15" s="16">
        <f t="shared" si="49"/>
        <v>0</v>
      </c>
      <c r="AJ15" s="16">
        <f t="shared" si="50"/>
        <v>0</v>
      </c>
      <c r="AK15" s="16">
        <f t="shared" si="50"/>
        <v>0</v>
      </c>
      <c r="AL15" s="16">
        <f t="shared" si="50"/>
        <v>0</v>
      </c>
      <c r="AM15" s="16">
        <f t="shared" si="50"/>
        <v>0</v>
      </c>
      <c r="AN15" s="16">
        <f t="shared" si="50"/>
        <v>0</v>
      </c>
      <c r="AO15" s="16">
        <f t="shared" si="50"/>
        <v>0</v>
      </c>
      <c r="AP15" s="16">
        <f t="shared" si="50"/>
        <v>0</v>
      </c>
      <c r="AQ15" s="16">
        <f t="shared" si="50"/>
        <v>0</v>
      </c>
      <c r="AR15" s="16">
        <f t="shared" si="50"/>
        <v>0</v>
      </c>
      <c r="AS15" s="16">
        <f t="shared" si="50"/>
        <v>0</v>
      </c>
      <c r="AT15" s="16">
        <f t="shared" si="51"/>
        <v>0</v>
      </c>
      <c r="AU15" s="16">
        <f t="shared" si="5"/>
        <v>0</v>
      </c>
    </row>
    <row r="16" spans="1:48">
      <c r="A16" s="813"/>
      <c r="B16" s="719" t="s">
        <v>684</v>
      </c>
      <c r="C16" s="718" t="s">
        <v>543</v>
      </c>
      <c r="D16" s="413">
        <v>44105</v>
      </c>
      <c r="E16" s="720" cm="1">
        <f t="array" ref="E16">_xlfn.IFS(C16='Deal Profiles'!A$15,'Deal Profiles'!B$15,C16='Deal Profiles'!A$16,'Deal Profiles'!B$16,C16='Deal Profiles'!A$17,'Deal Profiles'!B$17,Revenues!C16='Deal Profiles'!A$18,'Deal Profiles'!B$18,C16='Deal Profiles'!A$19,'Deal Profiles'!B$19)</f>
        <v>20000</v>
      </c>
      <c r="F16" s="7"/>
      <c r="G16" s="16">
        <f t="shared" si="45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0</v>
      </c>
      <c r="M16" s="16">
        <f t="shared" si="0"/>
        <v>0</v>
      </c>
      <c r="N16" s="16">
        <f t="shared" si="0"/>
        <v>0</v>
      </c>
      <c r="O16" s="16">
        <f t="shared" si="0"/>
        <v>0</v>
      </c>
      <c r="P16" s="16">
        <f t="shared" si="0"/>
        <v>20000</v>
      </c>
      <c r="Q16" s="16">
        <f t="shared" si="0"/>
        <v>0</v>
      </c>
      <c r="R16" s="16">
        <f t="shared" si="46"/>
        <v>0</v>
      </c>
      <c r="S16" s="16">
        <f t="shared" si="47"/>
        <v>20000</v>
      </c>
      <c r="U16" s="16">
        <f t="shared" si="48"/>
        <v>0</v>
      </c>
      <c r="V16" s="16">
        <f t="shared" si="48"/>
        <v>0</v>
      </c>
      <c r="W16" s="16">
        <f t="shared" si="48"/>
        <v>0</v>
      </c>
      <c r="X16" s="16">
        <f t="shared" si="48"/>
        <v>0</v>
      </c>
      <c r="Y16" s="16">
        <f t="shared" si="48"/>
        <v>0</v>
      </c>
      <c r="Z16" s="16">
        <f t="shared" si="48"/>
        <v>0</v>
      </c>
      <c r="AA16" s="16">
        <f t="shared" si="48"/>
        <v>0</v>
      </c>
      <c r="AB16" s="16">
        <f t="shared" si="48"/>
        <v>0</v>
      </c>
      <c r="AC16" s="16">
        <f t="shared" si="48"/>
        <v>0</v>
      </c>
      <c r="AD16" s="16">
        <f t="shared" si="48"/>
        <v>0</v>
      </c>
      <c r="AE16" s="16">
        <f t="shared" si="48"/>
        <v>0</v>
      </c>
      <c r="AF16" s="16">
        <f t="shared" si="2"/>
        <v>0</v>
      </c>
      <c r="AG16" s="16">
        <f t="shared" si="3"/>
        <v>0</v>
      </c>
      <c r="AI16" s="16">
        <f t="shared" si="49"/>
        <v>0</v>
      </c>
      <c r="AJ16" s="16">
        <f t="shared" si="50"/>
        <v>0</v>
      </c>
      <c r="AK16" s="16">
        <f t="shared" si="50"/>
        <v>0</v>
      </c>
      <c r="AL16" s="16">
        <f t="shared" si="50"/>
        <v>0</v>
      </c>
      <c r="AM16" s="16">
        <f t="shared" si="50"/>
        <v>0</v>
      </c>
      <c r="AN16" s="16">
        <f t="shared" si="50"/>
        <v>0</v>
      </c>
      <c r="AO16" s="16">
        <f t="shared" si="50"/>
        <v>0</v>
      </c>
      <c r="AP16" s="16">
        <f t="shared" si="50"/>
        <v>0</v>
      </c>
      <c r="AQ16" s="16">
        <f t="shared" si="50"/>
        <v>0</v>
      </c>
      <c r="AR16" s="16">
        <f t="shared" si="50"/>
        <v>0</v>
      </c>
      <c r="AS16" s="16">
        <f t="shared" si="50"/>
        <v>0</v>
      </c>
      <c r="AT16" s="16">
        <f t="shared" si="51"/>
        <v>0</v>
      </c>
      <c r="AU16" s="16">
        <f t="shared" si="5"/>
        <v>0</v>
      </c>
    </row>
    <row r="17" spans="1:47">
      <c r="A17" s="813"/>
      <c r="B17" s="719" t="s">
        <v>408</v>
      </c>
      <c r="C17" s="718" t="s">
        <v>695</v>
      </c>
      <c r="D17" s="413">
        <v>44197</v>
      </c>
      <c r="E17" s="720" cm="1">
        <f t="array" ref="E17">_xlfn.IFS(C17='Deal Profiles'!A$15,'Deal Profiles'!B$15,C17='Deal Profiles'!A$16,'Deal Profiles'!B$16,C17='Deal Profiles'!A$17,'Deal Profiles'!B$17,Revenues!C17='Deal Profiles'!A$18,'Deal Profiles'!B$18,C17='Deal Profiles'!A$19,'Deal Profiles'!B$19)</f>
        <v>40000</v>
      </c>
      <c r="F17" s="7"/>
      <c r="G17" s="16">
        <f t="shared" si="45"/>
        <v>0</v>
      </c>
      <c r="H17" s="16">
        <f t="shared" si="0"/>
        <v>0</v>
      </c>
      <c r="I17" s="16">
        <f t="shared" si="0"/>
        <v>0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0</v>
      </c>
      <c r="R17" s="16">
        <f t="shared" si="46"/>
        <v>0</v>
      </c>
      <c r="S17" s="16">
        <f t="shared" si="47"/>
        <v>0</v>
      </c>
      <c r="U17" s="16">
        <f t="shared" si="48"/>
        <v>40000</v>
      </c>
      <c r="V17" s="16">
        <f t="shared" si="48"/>
        <v>0</v>
      </c>
      <c r="W17" s="16">
        <f t="shared" si="48"/>
        <v>0</v>
      </c>
      <c r="X17" s="16">
        <f t="shared" si="48"/>
        <v>0</v>
      </c>
      <c r="Y17" s="16">
        <f t="shared" si="48"/>
        <v>0</v>
      </c>
      <c r="Z17" s="16">
        <f t="shared" si="48"/>
        <v>0</v>
      </c>
      <c r="AA17" s="16">
        <f t="shared" si="48"/>
        <v>0</v>
      </c>
      <c r="AB17" s="16">
        <f t="shared" si="48"/>
        <v>0</v>
      </c>
      <c r="AC17" s="16">
        <f t="shared" si="48"/>
        <v>0</v>
      </c>
      <c r="AD17" s="16">
        <f t="shared" si="48"/>
        <v>0</v>
      </c>
      <c r="AE17" s="16">
        <f t="shared" si="48"/>
        <v>0</v>
      </c>
      <c r="AF17" s="16">
        <f t="shared" si="2"/>
        <v>0</v>
      </c>
      <c r="AG17" s="16">
        <f t="shared" si="3"/>
        <v>40000</v>
      </c>
      <c r="AI17" s="16">
        <f t="shared" si="49"/>
        <v>0</v>
      </c>
      <c r="AJ17" s="16">
        <f t="shared" si="50"/>
        <v>0</v>
      </c>
      <c r="AK17" s="16">
        <f t="shared" si="50"/>
        <v>0</v>
      </c>
      <c r="AL17" s="16">
        <f t="shared" si="50"/>
        <v>0</v>
      </c>
      <c r="AM17" s="16">
        <f t="shared" si="50"/>
        <v>0</v>
      </c>
      <c r="AN17" s="16">
        <f t="shared" si="50"/>
        <v>0</v>
      </c>
      <c r="AO17" s="16">
        <f t="shared" si="50"/>
        <v>0</v>
      </c>
      <c r="AP17" s="16">
        <f t="shared" si="50"/>
        <v>0</v>
      </c>
      <c r="AQ17" s="16">
        <f t="shared" si="50"/>
        <v>0</v>
      </c>
      <c r="AR17" s="16">
        <f t="shared" si="50"/>
        <v>0</v>
      </c>
      <c r="AS17" s="16">
        <f t="shared" si="50"/>
        <v>0</v>
      </c>
      <c r="AT17" s="16">
        <f t="shared" si="51"/>
        <v>0</v>
      </c>
      <c r="AU17" s="16">
        <f t="shared" si="5"/>
        <v>0</v>
      </c>
    </row>
    <row r="18" spans="1:47">
      <c r="A18" s="813"/>
      <c r="B18" s="719" t="s">
        <v>408</v>
      </c>
      <c r="C18" s="718" t="s">
        <v>542</v>
      </c>
      <c r="D18" s="413">
        <v>44197</v>
      </c>
      <c r="E18" s="720" cm="1">
        <f t="array" ref="E18">_xlfn.IFS(C18='Deal Profiles'!A$15,'Deal Profiles'!B$15,C18='Deal Profiles'!A$16,'Deal Profiles'!B$16,C18='Deal Profiles'!A$17,'Deal Profiles'!B$17,Revenues!C18='Deal Profiles'!A$18,'Deal Profiles'!B$18,C18='Deal Profiles'!A$19,'Deal Profiles'!B$19)</f>
        <v>10000</v>
      </c>
      <c r="F18" s="7"/>
      <c r="G18" s="16">
        <f t="shared" si="45"/>
        <v>0</v>
      </c>
      <c r="H18" s="16">
        <f t="shared" si="0"/>
        <v>0</v>
      </c>
      <c r="I18" s="16">
        <f t="shared" si="0"/>
        <v>0</v>
      </c>
      <c r="J18" s="16">
        <f t="shared" si="0"/>
        <v>0</v>
      </c>
      <c r="K18" s="16">
        <f t="shared" si="0"/>
        <v>0</v>
      </c>
      <c r="L18" s="16">
        <f t="shared" si="0"/>
        <v>0</v>
      </c>
      <c r="M18" s="16">
        <f t="shared" si="0"/>
        <v>0</v>
      </c>
      <c r="N18" s="16">
        <f t="shared" si="0"/>
        <v>0</v>
      </c>
      <c r="O18" s="16">
        <f t="shared" si="0"/>
        <v>0</v>
      </c>
      <c r="P18" s="16">
        <f t="shared" si="0"/>
        <v>0</v>
      </c>
      <c r="Q18" s="16">
        <f t="shared" si="0"/>
        <v>0</v>
      </c>
      <c r="R18" s="16">
        <f t="shared" si="46"/>
        <v>0</v>
      </c>
      <c r="S18" s="16">
        <f t="shared" si="47"/>
        <v>0</v>
      </c>
      <c r="U18" s="16">
        <f t="shared" si="48"/>
        <v>10000</v>
      </c>
      <c r="V18" s="16">
        <f t="shared" si="48"/>
        <v>0</v>
      </c>
      <c r="W18" s="16">
        <f t="shared" si="48"/>
        <v>0</v>
      </c>
      <c r="X18" s="16">
        <f t="shared" si="48"/>
        <v>0</v>
      </c>
      <c r="Y18" s="16">
        <f t="shared" si="48"/>
        <v>0</v>
      </c>
      <c r="Z18" s="16">
        <f t="shared" si="48"/>
        <v>0</v>
      </c>
      <c r="AA18" s="16">
        <f t="shared" si="48"/>
        <v>0</v>
      </c>
      <c r="AB18" s="16">
        <f t="shared" si="48"/>
        <v>0</v>
      </c>
      <c r="AC18" s="16">
        <f t="shared" si="48"/>
        <v>0</v>
      </c>
      <c r="AD18" s="16">
        <f t="shared" si="48"/>
        <v>0</v>
      </c>
      <c r="AE18" s="16">
        <f t="shared" si="48"/>
        <v>0</v>
      </c>
      <c r="AF18" s="16">
        <f t="shared" si="2"/>
        <v>0</v>
      </c>
      <c r="AG18" s="16">
        <f t="shared" si="3"/>
        <v>10000</v>
      </c>
      <c r="AI18" s="16">
        <f t="shared" si="49"/>
        <v>0</v>
      </c>
      <c r="AJ18" s="16">
        <f t="shared" si="50"/>
        <v>0</v>
      </c>
      <c r="AK18" s="16">
        <f t="shared" si="50"/>
        <v>0</v>
      </c>
      <c r="AL18" s="16">
        <f t="shared" si="50"/>
        <v>0</v>
      </c>
      <c r="AM18" s="16">
        <f t="shared" si="50"/>
        <v>0</v>
      </c>
      <c r="AN18" s="16">
        <f t="shared" si="50"/>
        <v>0</v>
      </c>
      <c r="AO18" s="16">
        <f t="shared" si="50"/>
        <v>0</v>
      </c>
      <c r="AP18" s="16">
        <f t="shared" si="50"/>
        <v>0</v>
      </c>
      <c r="AQ18" s="16">
        <f t="shared" si="50"/>
        <v>0</v>
      </c>
      <c r="AR18" s="16">
        <f t="shared" si="50"/>
        <v>0</v>
      </c>
      <c r="AS18" s="16">
        <f t="shared" si="50"/>
        <v>0</v>
      </c>
      <c r="AT18" s="16">
        <f t="shared" si="51"/>
        <v>0</v>
      </c>
      <c r="AU18" s="16">
        <f t="shared" si="5"/>
        <v>0</v>
      </c>
    </row>
    <row r="19" spans="1:47">
      <c r="A19" s="813"/>
      <c r="B19" s="719" t="s">
        <v>408</v>
      </c>
      <c r="C19" s="718" t="s">
        <v>543</v>
      </c>
      <c r="D19" s="413">
        <v>44197</v>
      </c>
      <c r="E19" s="720" cm="1">
        <f t="array" ref="E19">_xlfn.IFS(C19='Deal Profiles'!A$15,'Deal Profiles'!B$15,C19='Deal Profiles'!A$16,'Deal Profiles'!B$16,C19='Deal Profiles'!A$17,'Deal Profiles'!B$17,Revenues!C19='Deal Profiles'!A$18,'Deal Profiles'!B$18,C19='Deal Profiles'!A$19,'Deal Profiles'!B$19)</f>
        <v>20000</v>
      </c>
      <c r="F19" s="22"/>
      <c r="G19" s="16">
        <f t="shared" si="45"/>
        <v>0</v>
      </c>
      <c r="H19" s="16">
        <f t="shared" si="0"/>
        <v>0</v>
      </c>
      <c r="I19" s="16">
        <f t="shared" si="0"/>
        <v>0</v>
      </c>
      <c r="J19" s="16">
        <f t="shared" si="0"/>
        <v>0</v>
      </c>
      <c r="K19" s="16">
        <f t="shared" si="0"/>
        <v>0</v>
      </c>
      <c r="L19" s="16">
        <f t="shared" si="0"/>
        <v>0</v>
      </c>
      <c r="M19" s="16">
        <f t="shared" si="0"/>
        <v>0</v>
      </c>
      <c r="N19" s="16">
        <f t="shared" si="0"/>
        <v>0</v>
      </c>
      <c r="O19" s="16">
        <f t="shared" si="0"/>
        <v>0</v>
      </c>
      <c r="P19" s="16">
        <f t="shared" si="0"/>
        <v>0</v>
      </c>
      <c r="Q19" s="16">
        <f t="shared" si="0"/>
        <v>0</v>
      </c>
      <c r="R19" s="16">
        <f t="shared" si="46"/>
        <v>0</v>
      </c>
      <c r="S19" s="23">
        <f t="shared" si="47"/>
        <v>0</v>
      </c>
      <c r="U19" s="16">
        <f t="shared" si="48"/>
        <v>20000</v>
      </c>
      <c r="V19" s="16">
        <f t="shared" si="48"/>
        <v>0</v>
      </c>
      <c r="W19" s="16">
        <f t="shared" si="48"/>
        <v>0</v>
      </c>
      <c r="X19" s="16">
        <f t="shared" si="48"/>
        <v>0</v>
      </c>
      <c r="Y19" s="16">
        <f t="shared" si="48"/>
        <v>0</v>
      </c>
      <c r="Z19" s="16">
        <f t="shared" si="48"/>
        <v>0</v>
      </c>
      <c r="AA19" s="16">
        <f t="shared" si="48"/>
        <v>0</v>
      </c>
      <c r="AB19" s="16">
        <f t="shared" si="48"/>
        <v>0</v>
      </c>
      <c r="AC19" s="16">
        <f t="shared" si="48"/>
        <v>0</v>
      </c>
      <c r="AD19" s="16">
        <f t="shared" si="48"/>
        <v>0</v>
      </c>
      <c r="AE19" s="16">
        <f t="shared" si="48"/>
        <v>0</v>
      </c>
      <c r="AF19" s="16">
        <f t="shared" si="2"/>
        <v>0</v>
      </c>
      <c r="AG19" s="23">
        <f t="shared" si="3"/>
        <v>20000</v>
      </c>
      <c r="AI19" s="16">
        <f t="shared" si="49"/>
        <v>0</v>
      </c>
      <c r="AJ19" s="16">
        <f t="shared" si="50"/>
        <v>0</v>
      </c>
      <c r="AK19" s="16">
        <f t="shared" si="50"/>
        <v>0</v>
      </c>
      <c r="AL19" s="16">
        <f t="shared" si="50"/>
        <v>0</v>
      </c>
      <c r="AM19" s="16">
        <f t="shared" si="50"/>
        <v>0</v>
      </c>
      <c r="AN19" s="16">
        <f t="shared" si="50"/>
        <v>0</v>
      </c>
      <c r="AO19" s="16">
        <f t="shared" si="50"/>
        <v>0</v>
      </c>
      <c r="AP19" s="16">
        <f t="shared" si="50"/>
        <v>0</v>
      </c>
      <c r="AQ19" s="16">
        <f t="shared" si="50"/>
        <v>0</v>
      </c>
      <c r="AR19" s="16">
        <f t="shared" si="50"/>
        <v>0</v>
      </c>
      <c r="AS19" s="16">
        <f t="shared" si="50"/>
        <v>0</v>
      </c>
      <c r="AT19" s="16">
        <f t="shared" si="51"/>
        <v>0</v>
      </c>
      <c r="AU19" s="23">
        <f t="shared" si="5"/>
        <v>0</v>
      </c>
    </row>
    <row r="20" spans="1:47">
      <c r="A20" s="813"/>
      <c r="B20" s="719" t="s">
        <v>409</v>
      </c>
      <c r="C20" s="718" t="s">
        <v>696</v>
      </c>
      <c r="D20" s="413">
        <v>44256</v>
      </c>
      <c r="E20" s="720" cm="1">
        <f t="array" ref="E20">_xlfn.IFS(C20='Deal Profiles'!A$15,'Deal Profiles'!B$15,C20='Deal Profiles'!A$16,'Deal Profiles'!B$16,C20='Deal Profiles'!A$17,'Deal Profiles'!B$17,Revenues!C20='Deal Profiles'!A$18,'Deal Profiles'!B$18,C20='Deal Profiles'!A$19,'Deal Profiles'!B$19)</f>
        <v>60000</v>
      </c>
      <c r="F20" s="22"/>
      <c r="G20" s="16">
        <f t="shared" si="45"/>
        <v>0</v>
      </c>
      <c r="H20" s="16">
        <f t="shared" si="0"/>
        <v>0</v>
      </c>
      <c r="I20" s="16">
        <f t="shared" si="0"/>
        <v>0</v>
      </c>
      <c r="J20" s="16">
        <f t="shared" si="0"/>
        <v>0</v>
      </c>
      <c r="K20" s="16">
        <f t="shared" si="0"/>
        <v>0</v>
      </c>
      <c r="L20" s="16">
        <f t="shared" si="0"/>
        <v>0</v>
      </c>
      <c r="M20" s="16">
        <f t="shared" si="0"/>
        <v>0</v>
      </c>
      <c r="N20" s="16">
        <f t="shared" si="0"/>
        <v>0</v>
      </c>
      <c r="O20" s="16">
        <f t="shared" si="0"/>
        <v>0</v>
      </c>
      <c r="P20" s="16">
        <f t="shared" si="0"/>
        <v>0</v>
      </c>
      <c r="Q20" s="16">
        <f t="shared" si="0"/>
        <v>0</v>
      </c>
      <c r="R20" s="16">
        <f t="shared" si="46"/>
        <v>0</v>
      </c>
      <c r="S20" s="23">
        <f t="shared" si="47"/>
        <v>0</v>
      </c>
      <c r="U20" s="16">
        <f t="shared" si="48"/>
        <v>0</v>
      </c>
      <c r="V20" s="16">
        <f t="shared" si="48"/>
        <v>0</v>
      </c>
      <c r="W20" s="16">
        <f t="shared" si="48"/>
        <v>60000</v>
      </c>
      <c r="X20" s="16">
        <f t="shared" si="48"/>
        <v>0</v>
      </c>
      <c r="Y20" s="16">
        <f t="shared" si="48"/>
        <v>0</v>
      </c>
      <c r="Z20" s="16">
        <f t="shared" si="48"/>
        <v>0</v>
      </c>
      <c r="AA20" s="16">
        <f t="shared" si="48"/>
        <v>0</v>
      </c>
      <c r="AB20" s="16">
        <f t="shared" si="48"/>
        <v>0</v>
      </c>
      <c r="AC20" s="16">
        <f t="shared" si="48"/>
        <v>0</v>
      </c>
      <c r="AD20" s="16">
        <f t="shared" si="48"/>
        <v>0</v>
      </c>
      <c r="AE20" s="16">
        <f t="shared" si="48"/>
        <v>0</v>
      </c>
      <c r="AF20" s="16">
        <f t="shared" si="2"/>
        <v>0</v>
      </c>
      <c r="AG20" s="23">
        <f t="shared" si="3"/>
        <v>60000</v>
      </c>
      <c r="AI20" s="16">
        <f t="shared" si="49"/>
        <v>0</v>
      </c>
      <c r="AJ20" s="16">
        <f t="shared" si="50"/>
        <v>0</v>
      </c>
      <c r="AK20" s="16">
        <f t="shared" si="50"/>
        <v>0</v>
      </c>
      <c r="AL20" s="16">
        <f t="shared" si="50"/>
        <v>0</v>
      </c>
      <c r="AM20" s="16">
        <f t="shared" si="50"/>
        <v>0</v>
      </c>
      <c r="AN20" s="16">
        <f t="shared" si="50"/>
        <v>0</v>
      </c>
      <c r="AO20" s="16">
        <f t="shared" si="50"/>
        <v>0</v>
      </c>
      <c r="AP20" s="16">
        <f t="shared" si="50"/>
        <v>0</v>
      </c>
      <c r="AQ20" s="16">
        <f t="shared" si="50"/>
        <v>0</v>
      </c>
      <c r="AR20" s="16">
        <f t="shared" si="50"/>
        <v>0</v>
      </c>
      <c r="AS20" s="16">
        <f t="shared" si="50"/>
        <v>0</v>
      </c>
      <c r="AT20" s="16">
        <f t="shared" si="51"/>
        <v>0</v>
      </c>
      <c r="AU20" s="23">
        <f t="shared" si="5"/>
        <v>0</v>
      </c>
    </row>
    <row r="21" spans="1:47">
      <c r="A21" s="813"/>
      <c r="B21" s="719" t="s">
        <v>409</v>
      </c>
      <c r="C21" s="718" t="s">
        <v>542</v>
      </c>
      <c r="D21" s="413">
        <v>44256</v>
      </c>
      <c r="E21" s="720" cm="1">
        <f t="array" ref="E21">_xlfn.IFS(C21='Deal Profiles'!A$15,'Deal Profiles'!B$15,C21='Deal Profiles'!A$16,'Deal Profiles'!B$16,C21='Deal Profiles'!A$17,'Deal Profiles'!B$17,Revenues!C21='Deal Profiles'!A$18,'Deal Profiles'!B$18,C21='Deal Profiles'!A$19,'Deal Profiles'!B$19)</f>
        <v>10000</v>
      </c>
      <c r="F21" s="22"/>
      <c r="G21" s="16">
        <f t="shared" si="45"/>
        <v>0</v>
      </c>
      <c r="H21" s="16">
        <f t="shared" si="0"/>
        <v>0</v>
      </c>
      <c r="I21" s="16">
        <f t="shared" si="0"/>
        <v>0</v>
      </c>
      <c r="J21" s="16">
        <f t="shared" si="0"/>
        <v>0</v>
      </c>
      <c r="K21" s="16">
        <f t="shared" si="0"/>
        <v>0</v>
      </c>
      <c r="L21" s="16">
        <f t="shared" si="0"/>
        <v>0</v>
      </c>
      <c r="M21" s="16">
        <f t="shared" si="0"/>
        <v>0</v>
      </c>
      <c r="N21" s="16">
        <f t="shared" si="0"/>
        <v>0</v>
      </c>
      <c r="O21" s="16">
        <f t="shared" si="0"/>
        <v>0</v>
      </c>
      <c r="P21" s="16">
        <f t="shared" si="0"/>
        <v>0</v>
      </c>
      <c r="Q21" s="16">
        <f t="shared" si="0"/>
        <v>0</v>
      </c>
      <c r="R21" s="16">
        <f t="shared" si="46"/>
        <v>0</v>
      </c>
      <c r="S21" s="23">
        <f t="shared" si="47"/>
        <v>0</v>
      </c>
      <c r="U21" s="16">
        <f t="shared" si="48"/>
        <v>0</v>
      </c>
      <c r="V21" s="16">
        <f t="shared" si="48"/>
        <v>0</v>
      </c>
      <c r="W21" s="16">
        <f t="shared" si="48"/>
        <v>10000</v>
      </c>
      <c r="X21" s="16">
        <f t="shared" si="48"/>
        <v>0</v>
      </c>
      <c r="Y21" s="16">
        <f t="shared" si="48"/>
        <v>0</v>
      </c>
      <c r="Z21" s="16">
        <f t="shared" si="48"/>
        <v>0</v>
      </c>
      <c r="AA21" s="16">
        <f t="shared" si="48"/>
        <v>0</v>
      </c>
      <c r="AB21" s="16">
        <f t="shared" si="48"/>
        <v>0</v>
      </c>
      <c r="AC21" s="16">
        <f t="shared" si="48"/>
        <v>0</v>
      </c>
      <c r="AD21" s="16">
        <f t="shared" si="48"/>
        <v>0</v>
      </c>
      <c r="AE21" s="16">
        <f t="shared" si="48"/>
        <v>0</v>
      </c>
      <c r="AF21" s="16">
        <f t="shared" si="2"/>
        <v>0</v>
      </c>
      <c r="AG21" s="23">
        <f t="shared" si="3"/>
        <v>10000</v>
      </c>
      <c r="AI21" s="16">
        <f t="shared" si="49"/>
        <v>0</v>
      </c>
      <c r="AJ21" s="16">
        <f t="shared" si="50"/>
        <v>0</v>
      </c>
      <c r="AK21" s="16">
        <f t="shared" si="50"/>
        <v>0</v>
      </c>
      <c r="AL21" s="16">
        <f t="shared" si="50"/>
        <v>0</v>
      </c>
      <c r="AM21" s="16">
        <f t="shared" si="50"/>
        <v>0</v>
      </c>
      <c r="AN21" s="16">
        <f t="shared" si="50"/>
        <v>0</v>
      </c>
      <c r="AO21" s="16">
        <f t="shared" si="50"/>
        <v>0</v>
      </c>
      <c r="AP21" s="16">
        <f t="shared" si="50"/>
        <v>0</v>
      </c>
      <c r="AQ21" s="16">
        <f t="shared" si="50"/>
        <v>0</v>
      </c>
      <c r="AR21" s="16">
        <f t="shared" si="50"/>
        <v>0</v>
      </c>
      <c r="AS21" s="16">
        <f t="shared" si="50"/>
        <v>0</v>
      </c>
      <c r="AT21" s="16">
        <f t="shared" si="51"/>
        <v>0</v>
      </c>
      <c r="AU21" s="23">
        <f t="shared" si="5"/>
        <v>0</v>
      </c>
    </row>
    <row r="22" spans="1:47">
      <c r="A22" s="813"/>
      <c r="B22" s="719" t="s">
        <v>409</v>
      </c>
      <c r="C22" s="718" t="s">
        <v>543</v>
      </c>
      <c r="D22" s="413">
        <v>44256</v>
      </c>
      <c r="E22" s="720" cm="1">
        <f t="array" ref="E22">_xlfn.IFS(C22='Deal Profiles'!A$15,'Deal Profiles'!B$15,C22='Deal Profiles'!A$16,'Deal Profiles'!B$16,C22='Deal Profiles'!A$17,'Deal Profiles'!B$17,Revenues!C22='Deal Profiles'!A$18,'Deal Profiles'!B$18,C22='Deal Profiles'!A$19,'Deal Profiles'!B$19)</f>
        <v>20000</v>
      </c>
      <c r="F22" s="11"/>
      <c r="G22" s="16">
        <f t="shared" si="45"/>
        <v>0</v>
      </c>
      <c r="H22" s="16">
        <f t="shared" si="0"/>
        <v>0</v>
      </c>
      <c r="I22" s="16">
        <f t="shared" si="0"/>
        <v>0</v>
      </c>
      <c r="J22" s="16">
        <f t="shared" si="0"/>
        <v>0</v>
      </c>
      <c r="K22" s="16">
        <f t="shared" si="0"/>
        <v>0</v>
      </c>
      <c r="L22" s="16">
        <f t="shared" si="0"/>
        <v>0</v>
      </c>
      <c r="M22" s="16">
        <f t="shared" si="0"/>
        <v>0</v>
      </c>
      <c r="N22" s="16">
        <f t="shared" si="0"/>
        <v>0</v>
      </c>
      <c r="O22" s="16">
        <f t="shared" si="0"/>
        <v>0</v>
      </c>
      <c r="P22" s="16">
        <f t="shared" si="0"/>
        <v>0</v>
      </c>
      <c r="Q22" s="16">
        <f t="shared" si="0"/>
        <v>0</v>
      </c>
      <c r="R22" s="16">
        <f t="shared" si="46"/>
        <v>0</v>
      </c>
      <c r="S22" s="16">
        <f t="shared" si="47"/>
        <v>0</v>
      </c>
      <c r="U22" s="16">
        <f t="shared" si="48"/>
        <v>0</v>
      </c>
      <c r="V22" s="16">
        <f t="shared" si="48"/>
        <v>0</v>
      </c>
      <c r="W22" s="16">
        <f t="shared" si="48"/>
        <v>20000</v>
      </c>
      <c r="X22" s="16">
        <f t="shared" si="48"/>
        <v>0</v>
      </c>
      <c r="Y22" s="16">
        <f t="shared" si="48"/>
        <v>0</v>
      </c>
      <c r="Z22" s="16">
        <f t="shared" si="48"/>
        <v>0</v>
      </c>
      <c r="AA22" s="16">
        <f t="shared" si="48"/>
        <v>0</v>
      </c>
      <c r="AB22" s="16">
        <f t="shared" si="48"/>
        <v>0</v>
      </c>
      <c r="AC22" s="16">
        <f t="shared" si="48"/>
        <v>0</v>
      </c>
      <c r="AD22" s="16">
        <f t="shared" si="48"/>
        <v>0</v>
      </c>
      <c r="AE22" s="16">
        <f t="shared" si="48"/>
        <v>0</v>
      </c>
      <c r="AF22" s="16">
        <f t="shared" si="2"/>
        <v>0</v>
      </c>
      <c r="AG22" s="16">
        <f t="shared" si="3"/>
        <v>20000</v>
      </c>
      <c r="AI22" s="16">
        <f t="shared" si="49"/>
        <v>0</v>
      </c>
      <c r="AJ22" s="16">
        <f t="shared" si="50"/>
        <v>0</v>
      </c>
      <c r="AK22" s="16">
        <f t="shared" si="50"/>
        <v>0</v>
      </c>
      <c r="AL22" s="16">
        <f t="shared" si="50"/>
        <v>0</v>
      </c>
      <c r="AM22" s="16">
        <f t="shared" si="50"/>
        <v>0</v>
      </c>
      <c r="AN22" s="16">
        <f t="shared" si="50"/>
        <v>0</v>
      </c>
      <c r="AO22" s="16">
        <f t="shared" si="50"/>
        <v>0</v>
      </c>
      <c r="AP22" s="16">
        <f t="shared" si="50"/>
        <v>0</v>
      </c>
      <c r="AQ22" s="16">
        <f t="shared" si="50"/>
        <v>0</v>
      </c>
      <c r="AR22" s="16">
        <f t="shared" si="50"/>
        <v>0</v>
      </c>
      <c r="AS22" s="16">
        <f t="shared" si="50"/>
        <v>0</v>
      </c>
      <c r="AT22" s="16">
        <f t="shared" si="51"/>
        <v>0</v>
      </c>
      <c r="AU22" s="16">
        <f t="shared" si="5"/>
        <v>0</v>
      </c>
    </row>
    <row r="23" spans="1:47">
      <c r="A23" s="813"/>
      <c r="B23" s="719" t="s">
        <v>410</v>
      </c>
      <c r="C23" s="718" t="s">
        <v>696</v>
      </c>
      <c r="D23" s="413">
        <v>44287</v>
      </c>
      <c r="E23" s="720" cm="1">
        <f t="array" ref="E23">_xlfn.IFS(C23='Deal Profiles'!A$15,'Deal Profiles'!B$15,C23='Deal Profiles'!A$16,'Deal Profiles'!B$16,C23='Deal Profiles'!A$17,'Deal Profiles'!B$17,Revenues!C23='Deal Profiles'!A$18,'Deal Profiles'!B$18,C23='Deal Profiles'!A$19,'Deal Profiles'!B$19)</f>
        <v>60000</v>
      </c>
      <c r="F23" s="11"/>
      <c r="G23" s="16">
        <f t="shared" si="45"/>
        <v>0</v>
      </c>
      <c r="H23" s="16">
        <f t="shared" ref="H23:Q38" si="52">IF(AND(H$4&lt;=$D23,IF(H$4&lt;=$D23,$D23&lt;I$4,1)),$E23,0)*$F$5</f>
        <v>0</v>
      </c>
      <c r="I23" s="16">
        <f t="shared" si="52"/>
        <v>0</v>
      </c>
      <c r="J23" s="16">
        <f t="shared" si="52"/>
        <v>0</v>
      </c>
      <c r="K23" s="16">
        <f t="shared" si="52"/>
        <v>0</v>
      </c>
      <c r="L23" s="16">
        <f t="shared" si="52"/>
        <v>0</v>
      </c>
      <c r="M23" s="16">
        <f t="shared" si="52"/>
        <v>0</v>
      </c>
      <c r="N23" s="16">
        <f t="shared" si="52"/>
        <v>0</v>
      </c>
      <c r="O23" s="16">
        <f t="shared" si="52"/>
        <v>0</v>
      </c>
      <c r="P23" s="16">
        <f t="shared" si="52"/>
        <v>0</v>
      </c>
      <c r="Q23" s="16">
        <f t="shared" si="52"/>
        <v>0</v>
      </c>
      <c r="R23" s="16">
        <f t="shared" si="46"/>
        <v>0</v>
      </c>
      <c r="S23" s="16">
        <f t="shared" si="47"/>
        <v>0</v>
      </c>
      <c r="U23" s="16">
        <f t="shared" si="48"/>
        <v>0</v>
      </c>
      <c r="V23" s="16">
        <f t="shared" si="48"/>
        <v>0</v>
      </c>
      <c r="W23" s="16">
        <f t="shared" si="48"/>
        <v>0</v>
      </c>
      <c r="X23" s="16">
        <f t="shared" si="48"/>
        <v>60000</v>
      </c>
      <c r="Y23" s="16">
        <f t="shared" si="48"/>
        <v>0</v>
      </c>
      <c r="Z23" s="16">
        <f t="shared" si="48"/>
        <v>0</v>
      </c>
      <c r="AA23" s="16">
        <f t="shared" si="48"/>
        <v>0</v>
      </c>
      <c r="AB23" s="16">
        <f t="shared" si="48"/>
        <v>0</v>
      </c>
      <c r="AC23" s="16">
        <f t="shared" si="48"/>
        <v>0</v>
      </c>
      <c r="AD23" s="16">
        <f t="shared" si="48"/>
        <v>0</v>
      </c>
      <c r="AE23" s="16">
        <f t="shared" si="48"/>
        <v>0</v>
      </c>
      <c r="AF23" s="16">
        <f t="shared" si="2"/>
        <v>0</v>
      </c>
      <c r="AG23" s="16">
        <f t="shared" si="3"/>
        <v>60000</v>
      </c>
      <c r="AI23" s="16">
        <f t="shared" si="49"/>
        <v>0</v>
      </c>
      <c r="AJ23" s="16">
        <f t="shared" si="50"/>
        <v>0</v>
      </c>
      <c r="AK23" s="16">
        <f t="shared" si="50"/>
        <v>0</v>
      </c>
      <c r="AL23" s="16">
        <f t="shared" si="50"/>
        <v>0</v>
      </c>
      <c r="AM23" s="16">
        <f t="shared" si="50"/>
        <v>0</v>
      </c>
      <c r="AN23" s="16">
        <f t="shared" si="50"/>
        <v>0</v>
      </c>
      <c r="AO23" s="16">
        <f t="shared" si="50"/>
        <v>0</v>
      </c>
      <c r="AP23" s="16">
        <f t="shared" si="50"/>
        <v>0</v>
      </c>
      <c r="AQ23" s="16">
        <f t="shared" si="50"/>
        <v>0</v>
      </c>
      <c r="AR23" s="16">
        <f t="shared" si="50"/>
        <v>0</v>
      </c>
      <c r="AS23" s="16">
        <f t="shared" si="50"/>
        <v>0</v>
      </c>
      <c r="AT23" s="16">
        <f t="shared" si="51"/>
        <v>0</v>
      </c>
      <c r="AU23" s="16">
        <f t="shared" si="5"/>
        <v>0</v>
      </c>
    </row>
    <row r="24" spans="1:47">
      <c r="A24" s="813"/>
      <c r="B24" s="719" t="s">
        <v>410</v>
      </c>
      <c r="C24" s="718" t="s">
        <v>542</v>
      </c>
      <c r="D24" s="413">
        <v>44287</v>
      </c>
      <c r="E24" s="720" cm="1">
        <f t="array" ref="E24">_xlfn.IFS(C24='Deal Profiles'!A$15,'Deal Profiles'!B$15,C24='Deal Profiles'!A$16,'Deal Profiles'!B$16,C24='Deal Profiles'!A$17,'Deal Profiles'!B$17,Revenues!C24='Deal Profiles'!A$18,'Deal Profiles'!B$18,C24='Deal Profiles'!A$19,'Deal Profiles'!B$19)</f>
        <v>10000</v>
      </c>
      <c r="F24" s="11"/>
      <c r="G24" s="16">
        <f t="shared" si="45"/>
        <v>0</v>
      </c>
      <c r="H24" s="16">
        <f t="shared" si="52"/>
        <v>0</v>
      </c>
      <c r="I24" s="16">
        <f t="shared" si="52"/>
        <v>0</v>
      </c>
      <c r="J24" s="16">
        <f t="shared" si="52"/>
        <v>0</v>
      </c>
      <c r="K24" s="16">
        <f t="shared" si="52"/>
        <v>0</v>
      </c>
      <c r="L24" s="16">
        <f t="shared" si="52"/>
        <v>0</v>
      </c>
      <c r="M24" s="16">
        <f t="shared" si="52"/>
        <v>0</v>
      </c>
      <c r="N24" s="16">
        <f t="shared" si="52"/>
        <v>0</v>
      </c>
      <c r="O24" s="16">
        <f t="shared" si="52"/>
        <v>0</v>
      </c>
      <c r="P24" s="16">
        <f t="shared" si="52"/>
        <v>0</v>
      </c>
      <c r="Q24" s="16">
        <f t="shared" si="52"/>
        <v>0</v>
      </c>
      <c r="R24" s="16">
        <f t="shared" si="46"/>
        <v>0</v>
      </c>
      <c r="S24" s="16">
        <f t="shared" si="47"/>
        <v>0</v>
      </c>
      <c r="U24" s="16">
        <f t="shared" si="48"/>
        <v>0</v>
      </c>
      <c r="V24" s="16">
        <f t="shared" si="48"/>
        <v>0</v>
      </c>
      <c r="W24" s="16">
        <f t="shared" si="48"/>
        <v>0</v>
      </c>
      <c r="X24" s="16">
        <f t="shared" si="48"/>
        <v>10000</v>
      </c>
      <c r="Y24" s="16">
        <f t="shared" si="48"/>
        <v>0</v>
      </c>
      <c r="Z24" s="16">
        <f t="shared" si="48"/>
        <v>0</v>
      </c>
      <c r="AA24" s="16">
        <f t="shared" si="48"/>
        <v>0</v>
      </c>
      <c r="AB24" s="16">
        <f t="shared" si="48"/>
        <v>0</v>
      </c>
      <c r="AC24" s="16">
        <f t="shared" si="48"/>
        <v>0</v>
      </c>
      <c r="AD24" s="16">
        <f t="shared" si="48"/>
        <v>0</v>
      </c>
      <c r="AE24" s="16">
        <f t="shared" si="48"/>
        <v>0</v>
      </c>
      <c r="AF24" s="16">
        <f t="shared" si="2"/>
        <v>0</v>
      </c>
      <c r="AG24" s="16">
        <f t="shared" si="3"/>
        <v>10000</v>
      </c>
      <c r="AI24" s="16">
        <f t="shared" si="49"/>
        <v>0</v>
      </c>
      <c r="AJ24" s="16">
        <f t="shared" ref="AJ24:AS38" si="53">IF(AND(AJ$4&lt;=$D24,IF(AJ$4&lt;=$D24,$D24&lt;AK$4,1)),$E24,0)*$F$5</f>
        <v>0</v>
      </c>
      <c r="AK24" s="16">
        <f t="shared" si="53"/>
        <v>0</v>
      </c>
      <c r="AL24" s="16">
        <f t="shared" si="53"/>
        <v>0</v>
      </c>
      <c r="AM24" s="16">
        <f t="shared" si="53"/>
        <v>0</v>
      </c>
      <c r="AN24" s="16">
        <f t="shared" si="53"/>
        <v>0</v>
      </c>
      <c r="AO24" s="16">
        <f t="shared" si="53"/>
        <v>0</v>
      </c>
      <c r="AP24" s="16">
        <f t="shared" si="53"/>
        <v>0</v>
      </c>
      <c r="AQ24" s="16">
        <f t="shared" si="53"/>
        <v>0</v>
      </c>
      <c r="AR24" s="16">
        <f t="shared" si="53"/>
        <v>0</v>
      </c>
      <c r="AS24" s="16">
        <f t="shared" si="53"/>
        <v>0</v>
      </c>
      <c r="AT24" s="16">
        <f t="shared" si="51"/>
        <v>0</v>
      </c>
      <c r="AU24" s="16">
        <f t="shared" si="5"/>
        <v>0</v>
      </c>
    </row>
    <row r="25" spans="1:47">
      <c r="A25" s="813"/>
      <c r="B25" s="719" t="s">
        <v>410</v>
      </c>
      <c r="C25" s="718" t="s">
        <v>543</v>
      </c>
      <c r="D25" s="413">
        <v>44287</v>
      </c>
      <c r="E25" s="720" cm="1">
        <f t="array" ref="E25">_xlfn.IFS(C25='Deal Profiles'!A$15,'Deal Profiles'!B$15,C25='Deal Profiles'!A$16,'Deal Profiles'!B$16,C25='Deal Profiles'!A$17,'Deal Profiles'!B$17,Revenues!C25='Deal Profiles'!A$18,'Deal Profiles'!B$18,C25='Deal Profiles'!A$19,'Deal Profiles'!B$19)</f>
        <v>20000</v>
      </c>
      <c r="F25" s="11"/>
      <c r="G25" s="16">
        <f t="shared" si="45"/>
        <v>0</v>
      </c>
      <c r="H25" s="16">
        <f t="shared" si="52"/>
        <v>0</v>
      </c>
      <c r="I25" s="16">
        <f t="shared" si="52"/>
        <v>0</v>
      </c>
      <c r="J25" s="16">
        <f t="shared" si="52"/>
        <v>0</v>
      </c>
      <c r="K25" s="16">
        <f t="shared" si="52"/>
        <v>0</v>
      </c>
      <c r="L25" s="16">
        <f t="shared" si="52"/>
        <v>0</v>
      </c>
      <c r="M25" s="16">
        <f t="shared" si="52"/>
        <v>0</v>
      </c>
      <c r="N25" s="16">
        <f t="shared" si="52"/>
        <v>0</v>
      </c>
      <c r="O25" s="16">
        <f t="shared" si="52"/>
        <v>0</v>
      </c>
      <c r="P25" s="16">
        <f t="shared" si="52"/>
        <v>0</v>
      </c>
      <c r="Q25" s="16">
        <f t="shared" si="52"/>
        <v>0</v>
      </c>
      <c r="R25" s="16">
        <f t="shared" si="46"/>
        <v>0</v>
      </c>
      <c r="S25" s="16">
        <f t="shared" si="47"/>
        <v>0</v>
      </c>
      <c r="U25" s="16">
        <f t="shared" si="48"/>
        <v>0</v>
      </c>
      <c r="V25" s="16">
        <f t="shared" si="48"/>
        <v>0</v>
      </c>
      <c r="W25" s="16">
        <f t="shared" si="48"/>
        <v>0</v>
      </c>
      <c r="X25" s="16">
        <f t="shared" si="48"/>
        <v>20000</v>
      </c>
      <c r="Y25" s="16">
        <f t="shared" si="48"/>
        <v>0</v>
      </c>
      <c r="Z25" s="16">
        <f t="shared" si="48"/>
        <v>0</v>
      </c>
      <c r="AA25" s="16">
        <f t="shared" si="48"/>
        <v>0</v>
      </c>
      <c r="AB25" s="16">
        <f t="shared" si="48"/>
        <v>0</v>
      </c>
      <c r="AC25" s="16">
        <f t="shared" si="48"/>
        <v>0</v>
      </c>
      <c r="AD25" s="16">
        <f t="shared" si="48"/>
        <v>0</v>
      </c>
      <c r="AE25" s="16">
        <f t="shared" si="48"/>
        <v>0</v>
      </c>
      <c r="AF25" s="16">
        <f t="shared" si="2"/>
        <v>0</v>
      </c>
      <c r="AG25" s="16">
        <f t="shared" si="3"/>
        <v>20000</v>
      </c>
      <c r="AI25" s="16">
        <f t="shared" si="49"/>
        <v>0</v>
      </c>
      <c r="AJ25" s="16">
        <f t="shared" si="53"/>
        <v>0</v>
      </c>
      <c r="AK25" s="16">
        <f t="shared" si="53"/>
        <v>0</v>
      </c>
      <c r="AL25" s="16">
        <f t="shared" si="53"/>
        <v>0</v>
      </c>
      <c r="AM25" s="16">
        <f t="shared" si="53"/>
        <v>0</v>
      </c>
      <c r="AN25" s="16">
        <f t="shared" si="53"/>
        <v>0</v>
      </c>
      <c r="AO25" s="16">
        <f t="shared" si="53"/>
        <v>0</v>
      </c>
      <c r="AP25" s="16">
        <f t="shared" si="53"/>
        <v>0</v>
      </c>
      <c r="AQ25" s="16">
        <f t="shared" si="53"/>
        <v>0</v>
      </c>
      <c r="AR25" s="16">
        <f t="shared" si="53"/>
        <v>0</v>
      </c>
      <c r="AS25" s="16">
        <f t="shared" si="53"/>
        <v>0</v>
      </c>
      <c r="AT25" s="16">
        <f t="shared" si="51"/>
        <v>0</v>
      </c>
      <c r="AU25" s="16">
        <f t="shared" si="5"/>
        <v>0</v>
      </c>
    </row>
    <row r="26" spans="1:47">
      <c r="A26" s="813"/>
      <c r="B26" s="719" t="s">
        <v>411</v>
      </c>
      <c r="C26" s="718" t="s">
        <v>696</v>
      </c>
      <c r="D26" s="413">
        <v>44317</v>
      </c>
      <c r="E26" s="720" cm="1">
        <f t="array" ref="E26">_xlfn.IFS(C26='Deal Profiles'!A$15,'Deal Profiles'!B$15,C26='Deal Profiles'!A$16,'Deal Profiles'!B$16,C26='Deal Profiles'!A$17,'Deal Profiles'!B$17,Revenues!C26='Deal Profiles'!A$18,'Deal Profiles'!B$18,C26='Deal Profiles'!A$19,'Deal Profiles'!B$19)</f>
        <v>60000</v>
      </c>
      <c r="F26" s="11"/>
      <c r="G26" s="16">
        <f t="shared" si="45"/>
        <v>0</v>
      </c>
      <c r="H26" s="16">
        <f t="shared" si="52"/>
        <v>0</v>
      </c>
      <c r="I26" s="16">
        <f t="shared" si="52"/>
        <v>0</v>
      </c>
      <c r="J26" s="16">
        <f t="shared" si="52"/>
        <v>0</v>
      </c>
      <c r="K26" s="16">
        <f t="shared" si="52"/>
        <v>0</v>
      </c>
      <c r="L26" s="16">
        <f t="shared" si="52"/>
        <v>0</v>
      </c>
      <c r="M26" s="16">
        <f t="shared" si="52"/>
        <v>0</v>
      </c>
      <c r="N26" s="16">
        <f t="shared" si="52"/>
        <v>0</v>
      </c>
      <c r="O26" s="16">
        <f t="shared" si="52"/>
        <v>0</v>
      </c>
      <c r="P26" s="16">
        <f t="shared" si="52"/>
        <v>0</v>
      </c>
      <c r="Q26" s="16">
        <f t="shared" si="52"/>
        <v>0</v>
      </c>
      <c r="R26" s="16">
        <f t="shared" si="46"/>
        <v>0</v>
      </c>
      <c r="S26" s="16">
        <f t="shared" si="47"/>
        <v>0</v>
      </c>
      <c r="U26" s="16">
        <f t="shared" si="48"/>
        <v>0</v>
      </c>
      <c r="V26" s="16">
        <f t="shared" si="48"/>
        <v>0</v>
      </c>
      <c r="W26" s="16">
        <f t="shared" si="48"/>
        <v>0</v>
      </c>
      <c r="X26" s="16">
        <f t="shared" si="48"/>
        <v>0</v>
      </c>
      <c r="Y26" s="16">
        <f t="shared" si="48"/>
        <v>60000</v>
      </c>
      <c r="Z26" s="16">
        <f t="shared" si="48"/>
        <v>0</v>
      </c>
      <c r="AA26" s="16">
        <f t="shared" si="48"/>
        <v>0</v>
      </c>
      <c r="AB26" s="16">
        <f t="shared" si="48"/>
        <v>0</v>
      </c>
      <c r="AC26" s="16">
        <f t="shared" si="48"/>
        <v>0</v>
      </c>
      <c r="AD26" s="16">
        <f t="shared" si="48"/>
        <v>0</v>
      </c>
      <c r="AE26" s="16">
        <f t="shared" si="48"/>
        <v>0</v>
      </c>
      <c r="AF26" s="16">
        <f t="shared" si="2"/>
        <v>0</v>
      </c>
      <c r="AG26" s="16">
        <f t="shared" si="3"/>
        <v>60000</v>
      </c>
      <c r="AI26" s="16">
        <f t="shared" si="49"/>
        <v>0</v>
      </c>
      <c r="AJ26" s="16">
        <f t="shared" si="53"/>
        <v>0</v>
      </c>
      <c r="AK26" s="16">
        <f t="shared" si="53"/>
        <v>0</v>
      </c>
      <c r="AL26" s="16">
        <f t="shared" si="53"/>
        <v>0</v>
      </c>
      <c r="AM26" s="16">
        <f t="shared" si="53"/>
        <v>0</v>
      </c>
      <c r="AN26" s="16">
        <f t="shared" si="53"/>
        <v>0</v>
      </c>
      <c r="AO26" s="16">
        <f t="shared" si="53"/>
        <v>0</v>
      </c>
      <c r="AP26" s="16">
        <f t="shared" si="53"/>
        <v>0</v>
      </c>
      <c r="AQ26" s="16">
        <f t="shared" si="53"/>
        <v>0</v>
      </c>
      <c r="AR26" s="16">
        <f t="shared" si="53"/>
        <v>0</v>
      </c>
      <c r="AS26" s="16">
        <f t="shared" si="53"/>
        <v>0</v>
      </c>
      <c r="AT26" s="16">
        <f t="shared" si="51"/>
        <v>0</v>
      </c>
      <c r="AU26" s="16">
        <f t="shared" si="5"/>
        <v>0</v>
      </c>
    </row>
    <row r="27" spans="1:47">
      <c r="A27" s="813"/>
      <c r="B27" s="719" t="s">
        <v>411</v>
      </c>
      <c r="C27" s="718" t="s">
        <v>542</v>
      </c>
      <c r="D27" s="413">
        <v>44317</v>
      </c>
      <c r="E27" s="720" cm="1">
        <f t="array" ref="E27">_xlfn.IFS(C27='Deal Profiles'!A$15,'Deal Profiles'!B$15,C27='Deal Profiles'!A$16,'Deal Profiles'!B$16,C27='Deal Profiles'!A$17,'Deal Profiles'!B$17,Revenues!C27='Deal Profiles'!A$18,'Deal Profiles'!B$18,C27='Deal Profiles'!A$19,'Deal Profiles'!B$19)</f>
        <v>10000</v>
      </c>
      <c r="F27" s="11"/>
      <c r="G27" s="16">
        <f t="shared" si="45"/>
        <v>0</v>
      </c>
      <c r="H27" s="16">
        <f t="shared" si="52"/>
        <v>0</v>
      </c>
      <c r="I27" s="16">
        <f t="shared" si="52"/>
        <v>0</v>
      </c>
      <c r="J27" s="16">
        <f t="shared" si="52"/>
        <v>0</v>
      </c>
      <c r="K27" s="16">
        <f t="shared" si="52"/>
        <v>0</v>
      </c>
      <c r="L27" s="16">
        <f t="shared" si="52"/>
        <v>0</v>
      </c>
      <c r="M27" s="16">
        <f t="shared" si="52"/>
        <v>0</v>
      </c>
      <c r="N27" s="16">
        <f t="shared" si="52"/>
        <v>0</v>
      </c>
      <c r="O27" s="16">
        <f t="shared" si="52"/>
        <v>0</v>
      </c>
      <c r="P27" s="16">
        <f t="shared" si="52"/>
        <v>0</v>
      </c>
      <c r="Q27" s="16">
        <f t="shared" si="52"/>
        <v>0</v>
      </c>
      <c r="R27" s="16">
        <f t="shared" si="46"/>
        <v>0</v>
      </c>
      <c r="S27" s="16">
        <f t="shared" si="47"/>
        <v>0</v>
      </c>
      <c r="U27" s="16">
        <f t="shared" si="48"/>
        <v>0</v>
      </c>
      <c r="V27" s="16">
        <f t="shared" si="48"/>
        <v>0</v>
      </c>
      <c r="W27" s="16">
        <f t="shared" si="48"/>
        <v>0</v>
      </c>
      <c r="X27" s="16">
        <f t="shared" si="48"/>
        <v>0</v>
      </c>
      <c r="Y27" s="16">
        <f t="shared" si="48"/>
        <v>10000</v>
      </c>
      <c r="Z27" s="16">
        <f t="shared" si="48"/>
        <v>0</v>
      </c>
      <c r="AA27" s="16">
        <f t="shared" si="48"/>
        <v>0</v>
      </c>
      <c r="AB27" s="16">
        <f t="shared" si="48"/>
        <v>0</v>
      </c>
      <c r="AC27" s="16">
        <f t="shared" ref="V27:AE38" si="54">IF(AND(AC$4&lt;=$D27,IF(AC$4&lt;=$D27,$D27&lt;AD$4,1)),$E27,0)*$F$5</f>
        <v>0</v>
      </c>
      <c r="AD27" s="16">
        <f t="shared" si="54"/>
        <v>0</v>
      </c>
      <c r="AE27" s="16">
        <f t="shared" si="54"/>
        <v>0</v>
      </c>
      <c r="AF27" s="16">
        <f t="shared" si="2"/>
        <v>0</v>
      </c>
      <c r="AG27" s="16">
        <f t="shared" si="3"/>
        <v>10000</v>
      </c>
      <c r="AI27" s="16">
        <f t="shared" si="49"/>
        <v>0</v>
      </c>
      <c r="AJ27" s="16">
        <f t="shared" si="53"/>
        <v>0</v>
      </c>
      <c r="AK27" s="16">
        <f t="shared" si="53"/>
        <v>0</v>
      </c>
      <c r="AL27" s="16">
        <f t="shared" si="53"/>
        <v>0</v>
      </c>
      <c r="AM27" s="16">
        <f t="shared" si="53"/>
        <v>0</v>
      </c>
      <c r="AN27" s="16">
        <f t="shared" si="53"/>
        <v>0</v>
      </c>
      <c r="AO27" s="16">
        <f t="shared" si="53"/>
        <v>0</v>
      </c>
      <c r="AP27" s="16">
        <f t="shared" si="53"/>
        <v>0</v>
      </c>
      <c r="AQ27" s="16">
        <f t="shared" si="53"/>
        <v>0</v>
      </c>
      <c r="AR27" s="16">
        <f t="shared" si="53"/>
        <v>0</v>
      </c>
      <c r="AS27" s="16">
        <f t="shared" si="53"/>
        <v>0</v>
      </c>
      <c r="AT27" s="16">
        <f t="shared" si="51"/>
        <v>0</v>
      </c>
      <c r="AU27" s="16">
        <f t="shared" si="5"/>
        <v>0</v>
      </c>
    </row>
    <row r="28" spans="1:47">
      <c r="A28" s="813"/>
      <c r="B28" s="719" t="s">
        <v>411</v>
      </c>
      <c r="C28" s="718" t="s">
        <v>543</v>
      </c>
      <c r="D28" s="413">
        <v>44317</v>
      </c>
      <c r="E28" s="720" cm="1">
        <f t="array" ref="E28">_xlfn.IFS(C28='Deal Profiles'!A$15,'Deal Profiles'!B$15,C28='Deal Profiles'!A$16,'Deal Profiles'!B$16,C28='Deal Profiles'!A$17,'Deal Profiles'!B$17,Revenues!C28='Deal Profiles'!A$18,'Deal Profiles'!B$18,C28='Deal Profiles'!A$19,'Deal Profiles'!B$19)</f>
        <v>20000</v>
      </c>
      <c r="F28" s="11"/>
      <c r="G28" s="16">
        <f t="shared" si="45"/>
        <v>0</v>
      </c>
      <c r="H28" s="16">
        <f t="shared" si="52"/>
        <v>0</v>
      </c>
      <c r="I28" s="16">
        <f t="shared" si="52"/>
        <v>0</v>
      </c>
      <c r="J28" s="16">
        <f t="shared" si="52"/>
        <v>0</v>
      </c>
      <c r="K28" s="16">
        <f t="shared" si="52"/>
        <v>0</v>
      </c>
      <c r="L28" s="16">
        <f t="shared" si="52"/>
        <v>0</v>
      </c>
      <c r="M28" s="16">
        <f t="shared" si="52"/>
        <v>0</v>
      </c>
      <c r="N28" s="16">
        <f t="shared" si="52"/>
        <v>0</v>
      </c>
      <c r="O28" s="16">
        <f t="shared" si="52"/>
        <v>0</v>
      </c>
      <c r="P28" s="16">
        <f t="shared" si="52"/>
        <v>0</v>
      </c>
      <c r="Q28" s="16">
        <f t="shared" si="52"/>
        <v>0</v>
      </c>
      <c r="R28" s="16">
        <f t="shared" si="46"/>
        <v>0</v>
      </c>
      <c r="S28" s="16">
        <f t="shared" si="47"/>
        <v>0</v>
      </c>
      <c r="U28" s="16">
        <f t="shared" si="48"/>
        <v>0</v>
      </c>
      <c r="V28" s="16">
        <f t="shared" si="54"/>
        <v>0</v>
      </c>
      <c r="W28" s="16">
        <f t="shared" si="54"/>
        <v>0</v>
      </c>
      <c r="X28" s="16">
        <f t="shared" si="54"/>
        <v>0</v>
      </c>
      <c r="Y28" s="16">
        <f t="shared" si="54"/>
        <v>20000</v>
      </c>
      <c r="Z28" s="16">
        <f t="shared" si="54"/>
        <v>0</v>
      </c>
      <c r="AA28" s="16">
        <f t="shared" si="54"/>
        <v>0</v>
      </c>
      <c r="AB28" s="16">
        <f t="shared" si="54"/>
        <v>0</v>
      </c>
      <c r="AC28" s="16">
        <f t="shared" si="54"/>
        <v>0</v>
      </c>
      <c r="AD28" s="16">
        <f t="shared" si="54"/>
        <v>0</v>
      </c>
      <c r="AE28" s="16">
        <f t="shared" si="54"/>
        <v>0</v>
      </c>
      <c r="AF28" s="16">
        <f t="shared" si="2"/>
        <v>0</v>
      </c>
      <c r="AG28" s="16">
        <f t="shared" si="3"/>
        <v>20000</v>
      </c>
      <c r="AI28" s="16">
        <f t="shared" si="49"/>
        <v>0</v>
      </c>
      <c r="AJ28" s="16">
        <f t="shared" si="53"/>
        <v>0</v>
      </c>
      <c r="AK28" s="16">
        <f t="shared" si="53"/>
        <v>0</v>
      </c>
      <c r="AL28" s="16">
        <f t="shared" si="53"/>
        <v>0</v>
      </c>
      <c r="AM28" s="16">
        <f t="shared" si="53"/>
        <v>0</v>
      </c>
      <c r="AN28" s="16">
        <f t="shared" si="53"/>
        <v>0</v>
      </c>
      <c r="AO28" s="16">
        <f t="shared" si="53"/>
        <v>0</v>
      </c>
      <c r="AP28" s="16">
        <f t="shared" si="53"/>
        <v>0</v>
      </c>
      <c r="AQ28" s="16">
        <f t="shared" si="53"/>
        <v>0</v>
      </c>
      <c r="AR28" s="16">
        <f t="shared" si="53"/>
        <v>0</v>
      </c>
      <c r="AS28" s="16">
        <f t="shared" si="53"/>
        <v>0</v>
      </c>
      <c r="AT28" s="16">
        <f t="shared" si="51"/>
        <v>0</v>
      </c>
      <c r="AU28" s="16">
        <f t="shared" si="5"/>
        <v>0</v>
      </c>
    </row>
    <row r="29" spans="1:47">
      <c r="A29" s="813"/>
      <c r="B29" s="719" t="s">
        <v>412</v>
      </c>
      <c r="C29" s="718" t="s">
        <v>697</v>
      </c>
      <c r="D29" s="413">
        <v>44348</v>
      </c>
      <c r="E29" s="720" cm="1">
        <f t="array" ref="E29">_xlfn.IFS(C29='Deal Profiles'!A$15,'Deal Profiles'!B$15,C29='Deal Profiles'!A$16,'Deal Profiles'!B$16,C29='Deal Profiles'!A$17,'Deal Profiles'!B$17,Revenues!C29='Deal Profiles'!A$18,'Deal Profiles'!B$18,C29='Deal Profiles'!A$19,'Deal Profiles'!B$19)</f>
        <v>100000</v>
      </c>
      <c r="F29" s="11"/>
      <c r="G29" s="16">
        <f t="shared" si="45"/>
        <v>0</v>
      </c>
      <c r="H29" s="16">
        <f t="shared" si="52"/>
        <v>0</v>
      </c>
      <c r="I29" s="16">
        <f t="shared" si="52"/>
        <v>0</v>
      </c>
      <c r="J29" s="16">
        <f t="shared" si="52"/>
        <v>0</v>
      </c>
      <c r="K29" s="16">
        <f t="shared" si="52"/>
        <v>0</v>
      </c>
      <c r="L29" s="16">
        <f t="shared" si="52"/>
        <v>0</v>
      </c>
      <c r="M29" s="16">
        <f t="shared" si="52"/>
        <v>0</v>
      </c>
      <c r="N29" s="16">
        <f t="shared" si="52"/>
        <v>0</v>
      </c>
      <c r="O29" s="16">
        <f t="shared" si="52"/>
        <v>0</v>
      </c>
      <c r="P29" s="16">
        <f t="shared" si="52"/>
        <v>0</v>
      </c>
      <c r="Q29" s="16">
        <f t="shared" si="52"/>
        <v>0</v>
      </c>
      <c r="R29" s="16">
        <f t="shared" si="46"/>
        <v>0</v>
      </c>
      <c r="S29" s="16">
        <f t="shared" si="47"/>
        <v>0</v>
      </c>
      <c r="U29" s="16">
        <f t="shared" si="48"/>
        <v>0</v>
      </c>
      <c r="V29" s="16">
        <f t="shared" si="54"/>
        <v>0</v>
      </c>
      <c r="W29" s="16">
        <f t="shared" si="54"/>
        <v>0</v>
      </c>
      <c r="X29" s="16">
        <f t="shared" si="54"/>
        <v>0</v>
      </c>
      <c r="Y29" s="16">
        <f t="shared" si="54"/>
        <v>0</v>
      </c>
      <c r="Z29" s="16">
        <f t="shared" si="54"/>
        <v>100000</v>
      </c>
      <c r="AA29" s="16">
        <f t="shared" si="54"/>
        <v>0</v>
      </c>
      <c r="AB29" s="16">
        <f t="shared" si="54"/>
        <v>0</v>
      </c>
      <c r="AC29" s="16">
        <f t="shared" si="54"/>
        <v>0</v>
      </c>
      <c r="AD29" s="16">
        <f t="shared" si="54"/>
        <v>0</v>
      </c>
      <c r="AE29" s="16">
        <f t="shared" si="54"/>
        <v>0</v>
      </c>
      <c r="AF29" s="16">
        <f t="shared" si="2"/>
        <v>0</v>
      </c>
      <c r="AG29" s="16">
        <f t="shared" si="3"/>
        <v>100000</v>
      </c>
      <c r="AI29" s="16">
        <f t="shared" si="49"/>
        <v>0</v>
      </c>
      <c r="AJ29" s="16">
        <f t="shared" si="53"/>
        <v>0</v>
      </c>
      <c r="AK29" s="16">
        <f t="shared" si="53"/>
        <v>0</v>
      </c>
      <c r="AL29" s="16">
        <f t="shared" si="53"/>
        <v>0</v>
      </c>
      <c r="AM29" s="16">
        <f t="shared" si="53"/>
        <v>0</v>
      </c>
      <c r="AN29" s="16">
        <f t="shared" si="53"/>
        <v>0</v>
      </c>
      <c r="AO29" s="16">
        <f t="shared" si="53"/>
        <v>0</v>
      </c>
      <c r="AP29" s="16">
        <f t="shared" si="53"/>
        <v>0</v>
      </c>
      <c r="AQ29" s="16">
        <f t="shared" si="53"/>
        <v>0</v>
      </c>
      <c r="AR29" s="16">
        <f t="shared" si="53"/>
        <v>0</v>
      </c>
      <c r="AS29" s="16">
        <f t="shared" si="53"/>
        <v>0</v>
      </c>
      <c r="AT29" s="16">
        <f t="shared" si="51"/>
        <v>0</v>
      </c>
      <c r="AU29" s="16">
        <f t="shared" si="5"/>
        <v>0</v>
      </c>
    </row>
    <row r="30" spans="1:47">
      <c r="A30" s="435"/>
      <c r="B30" s="719" t="s">
        <v>412</v>
      </c>
      <c r="C30" s="718" t="s">
        <v>542</v>
      </c>
      <c r="D30" s="413">
        <v>44348</v>
      </c>
      <c r="E30" s="720" cm="1">
        <f t="array" ref="E30">_xlfn.IFS(C30='Deal Profiles'!A$15,'Deal Profiles'!B$15,C30='Deal Profiles'!A$16,'Deal Profiles'!B$16,C30='Deal Profiles'!A$17,'Deal Profiles'!B$17,Revenues!C30='Deal Profiles'!A$18,'Deal Profiles'!B$18,C30='Deal Profiles'!A$19,'Deal Profiles'!B$19)</f>
        <v>10000</v>
      </c>
      <c r="F30" s="11"/>
      <c r="G30" s="16">
        <f t="shared" si="45"/>
        <v>0</v>
      </c>
      <c r="H30" s="16">
        <f t="shared" si="52"/>
        <v>0</v>
      </c>
      <c r="I30" s="16">
        <f t="shared" si="52"/>
        <v>0</v>
      </c>
      <c r="J30" s="16">
        <f t="shared" si="52"/>
        <v>0</v>
      </c>
      <c r="K30" s="16">
        <f t="shared" si="52"/>
        <v>0</v>
      </c>
      <c r="L30" s="16">
        <f t="shared" si="52"/>
        <v>0</v>
      </c>
      <c r="M30" s="16">
        <f t="shared" si="52"/>
        <v>0</v>
      </c>
      <c r="N30" s="16">
        <f t="shared" si="52"/>
        <v>0</v>
      </c>
      <c r="O30" s="16">
        <f t="shared" si="52"/>
        <v>0</v>
      </c>
      <c r="P30" s="16">
        <f t="shared" si="52"/>
        <v>0</v>
      </c>
      <c r="Q30" s="16">
        <f t="shared" si="52"/>
        <v>0</v>
      </c>
      <c r="R30" s="16">
        <f t="shared" si="46"/>
        <v>0</v>
      </c>
      <c r="S30" s="16">
        <f t="shared" si="47"/>
        <v>0</v>
      </c>
      <c r="U30" s="16">
        <f t="shared" si="48"/>
        <v>0</v>
      </c>
      <c r="V30" s="16">
        <f t="shared" si="54"/>
        <v>0</v>
      </c>
      <c r="W30" s="16">
        <f t="shared" si="54"/>
        <v>0</v>
      </c>
      <c r="X30" s="16">
        <f t="shared" si="54"/>
        <v>0</v>
      </c>
      <c r="Y30" s="16">
        <f t="shared" si="54"/>
        <v>0</v>
      </c>
      <c r="Z30" s="16">
        <f t="shared" si="54"/>
        <v>10000</v>
      </c>
      <c r="AA30" s="16">
        <f t="shared" si="54"/>
        <v>0</v>
      </c>
      <c r="AB30" s="16">
        <f t="shared" si="54"/>
        <v>0</v>
      </c>
      <c r="AC30" s="16">
        <f t="shared" si="54"/>
        <v>0</v>
      </c>
      <c r="AD30" s="16">
        <f t="shared" si="54"/>
        <v>0</v>
      </c>
      <c r="AE30" s="16">
        <f t="shared" si="54"/>
        <v>0</v>
      </c>
      <c r="AF30" s="16">
        <f t="shared" si="2"/>
        <v>0</v>
      </c>
      <c r="AG30" s="16">
        <f t="shared" si="3"/>
        <v>10000</v>
      </c>
      <c r="AI30" s="16">
        <f t="shared" si="49"/>
        <v>0</v>
      </c>
      <c r="AJ30" s="16">
        <f t="shared" si="53"/>
        <v>0</v>
      </c>
      <c r="AK30" s="16">
        <f t="shared" si="53"/>
        <v>0</v>
      </c>
      <c r="AL30" s="16">
        <f t="shared" si="53"/>
        <v>0</v>
      </c>
      <c r="AM30" s="16">
        <f t="shared" si="53"/>
        <v>0</v>
      </c>
      <c r="AN30" s="16">
        <f t="shared" si="53"/>
        <v>0</v>
      </c>
      <c r="AO30" s="16">
        <f t="shared" si="53"/>
        <v>0</v>
      </c>
      <c r="AP30" s="16">
        <f t="shared" si="53"/>
        <v>0</v>
      </c>
      <c r="AQ30" s="16">
        <f t="shared" si="53"/>
        <v>0</v>
      </c>
      <c r="AR30" s="16">
        <f t="shared" si="53"/>
        <v>0</v>
      </c>
      <c r="AS30" s="16">
        <f t="shared" si="53"/>
        <v>0</v>
      </c>
      <c r="AT30" s="16">
        <f t="shared" si="51"/>
        <v>0</v>
      </c>
      <c r="AU30" s="16">
        <f t="shared" si="5"/>
        <v>0</v>
      </c>
    </row>
    <row r="31" spans="1:47">
      <c r="A31" s="435"/>
      <c r="B31" s="719" t="s">
        <v>412</v>
      </c>
      <c r="C31" s="718" t="s">
        <v>543</v>
      </c>
      <c r="D31" s="413">
        <v>44348</v>
      </c>
      <c r="E31" s="720" cm="1">
        <f t="array" ref="E31">_xlfn.IFS(C31='Deal Profiles'!A$15,'Deal Profiles'!B$15,C31='Deal Profiles'!A$16,'Deal Profiles'!B$16,C31='Deal Profiles'!A$17,'Deal Profiles'!B$17,Revenues!C31='Deal Profiles'!A$18,'Deal Profiles'!B$18,C31='Deal Profiles'!A$19,'Deal Profiles'!B$19)</f>
        <v>20000</v>
      </c>
      <c r="F31" s="11"/>
      <c r="G31" s="16">
        <f t="shared" si="45"/>
        <v>0</v>
      </c>
      <c r="H31" s="16">
        <f t="shared" si="52"/>
        <v>0</v>
      </c>
      <c r="I31" s="16">
        <f t="shared" si="52"/>
        <v>0</v>
      </c>
      <c r="J31" s="16">
        <f t="shared" si="52"/>
        <v>0</v>
      </c>
      <c r="K31" s="16">
        <f t="shared" si="52"/>
        <v>0</v>
      </c>
      <c r="L31" s="16">
        <f t="shared" si="52"/>
        <v>0</v>
      </c>
      <c r="M31" s="16">
        <f t="shared" si="52"/>
        <v>0</v>
      </c>
      <c r="N31" s="16">
        <f t="shared" si="52"/>
        <v>0</v>
      </c>
      <c r="O31" s="16">
        <f t="shared" si="52"/>
        <v>0</v>
      </c>
      <c r="P31" s="16">
        <f t="shared" si="52"/>
        <v>0</v>
      </c>
      <c r="Q31" s="16">
        <f t="shared" si="52"/>
        <v>0</v>
      </c>
      <c r="R31" s="16">
        <f t="shared" si="46"/>
        <v>0</v>
      </c>
      <c r="S31" s="16">
        <f t="shared" si="47"/>
        <v>0</v>
      </c>
      <c r="U31" s="16">
        <f t="shared" si="48"/>
        <v>0</v>
      </c>
      <c r="V31" s="16">
        <f t="shared" si="54"/>
        <v>0</v>
      </c>
      <c r="W31" s="16">
        <f t="shared" si="54"/>
        <v>0</v>
      </c>
      <c r="X31" s="16">
        <f t="shared" si="54"/>
        <v>0</v>
      </c>
      <c r="Y31" s="16">
        <f t="shared" si="54"/>
        <v>0</v>
      </c>
      <c r="Z31" s="16">
        <f t="shared" si="54"/>
        <v>20000</v>
      </c>
      <c r="AA31" s="16">
        <f t="shared" si="54"/>
        <v>0</v>
      </c>
      <c r="AB31" s="16">
        <f t="shared" si="54"/>
        <v>0</v>
      </c>
      <c r="AC31" s="16">
        <f t="shared" si="54"/>
        <v>0</v>
      </c>
      <c r="AD31" s="16">
        <f t="shared" si="54"/>
        <v>0</v>
      </c>
      <c r="AE31" s="16">
        <f t="shared" si="54"/>
        <v>0</v>
      </c>
      <c r="AF31" s="16">
        <f t="shared" si="2"/>
        <v>0</v>
      </c>
      <c r="AG31" s="16">
        <f t="shared" si="3"/>
        <v>20000</v>
      </c>
      <c r="AI31" s="16">
        <f t="shared" si="49"/>
        <v>0</v>
      </c>
      <c r="AJ31" s="16">
        <f t="shared" si="53"/>
        <v>0</v>
      </c>
      <c r="AK31" s="16">
        <f t="shared" si="53"/>
        <v>0</v>
      </c>
      <c r="AL31" s="16">
        <f t="shared" si="53"/>
        <v>0</v>
      </c>
      <c r="AM31" s="16">
        <f t="shared" si="53"/>
        <v>0</v>
      </c>
      <c r="AN31" s="16">
        <f t="shared" si="53"/>
        <v>0</v>
      </c>
      <c r="AO31" s="16">
        <f t="shared" si="53"/>
        <v>0</v>
      </c>
      <c r="AP31" s="16">
        <f t="shared" si="53"/>
        <v>0</v>
      </c>
      <c r="AQ31" s="16">
        <f t="shared" si="53"/>
        <v>0</v>
      </c>
      <c r="AR31" s="16">
        <f t="shared" si="53"/>
        <v>0</v>
      </c>
      <c r="AS31" s="16">
        <f t="shared" si="53"/>
        <v>0</v>
      </c>
      <c r="AT31" s="16">
        <f t="shared" si="51"/>
        <v>0</v>
      </c>
      <c r="AU31" s="16">
        <f t="shared" si="5"/>
        <v>0</v>
      </c>
    </row>
    <row r="32" spans="1:47">
      <c r="A32" s="8"/>
      <c r="B32" s="719" t="s">
        <v>413</v>
      </c>
      <c r="C32" s="718" t="s">
        <v>697</v>
      </c>
      <c r="D32" s="413">
        <v>44378</v>
      </c>
      <c r="E32" s="720" cm="1">
        <f t="array" ref="E32">_xlfn.IFS(C32='Deal Profiles'!A$15,'Deal Profiles'!B$15,C32='Deal Profiles'!A$16,'Deal Profiles'!B$16,C32='Deal Profiles'!A$17,'Deal Profiles'!B$17,Revenues!C32='Deal Profiles'!A$18,'Deal Profiles'!B$18,C32='Deal Profiles'!A$19,'Deal Profiles'!B$19)</f>
        <v>100000</v>
      </c>
      <c r="F32" s="11"/>
      <c r="G32" s="16">
        <f t="shared" si="45"/>
        <v>0</v>
      </c>
      <c r="H32" s="16">
        <f t="shared" si="52"/>
        <v>0</v>
      </c>
      <c r="I32" s="16">
        <f t="shared" si="52"/>
        <v>0</v>
      </c>
      <c r="J32" s="16">
        <f t="shared" si="52"/>
        <v>0</v>
      </c>
      <c r="K32" s="16">
        <f t="shared" si="52"/>
        <v>0</v>
      </c>
      <c r="L32" s="16">
        <f t="shared" si="52"/>
        <v>0</v>
      </c>
      <c r="M32" s="16">
        <f t="shared" si="52"/>
        <v>0</v>
      </c>
      <c r="N32" s="16">
        <f t="shared" si="52"/>
        <v>0</v>
      </c>
      <c r="O32" s="16">
        <f t="shared" si="52"/>
        <v>0</v>
      </c>
      <c r="P32" s="16">
        <f t="shared" si="52"/>
        <v>0</v>
      </c>
      <c r="Q32" s="16">
        <f t="shared" si="52"/>
        <v>0</v>
      </c>
      <c r="R32" s="16">
        <f t="shared" si="46"/>
        <v>0</v>
      </c>
      <c r="S32" s="16">
        <f t="shared" si="47"/>
        <v>0</v>
      </c>
      <c r="U32" s="16">
        <f t="shared" si="48"/>
        <v>0</v>
      </c>
      <c r="V32" s="16">
        <f t="shared" si="54"/>
        <v>0</v>
      </c>
      <c r="W32" s="16">
        <f t="shared" si="54"/>
        <v>0</v>
      </c>
      <c r="X32" s="16">
        <f t="shared" si="54"/>
        <v>0</v>
      </c>
      <c r="Y32" s="16">
        <f t="shared" si="54"/>
        <v>0</v>
      </c>
      <c r="Z32" s="16">
        <f t="shared" si="54"/>
        <v>0</v>
      </c>
      <c r="AA32" s="16">
        <f t="shared" si="54"/>
        <v>100000</v>
      </c>
      <c r="AB32" s="16">
        <f t="shared" si="54"/>
        <v>0</v>
      </c>
      <c r="AC32" s="16">
        <f t="shared" si="54"/>
        <v>0</v>
      </c>
      <c r="AD32" s="16">
        <f t="shared" si="54"/>
        <v>0</v>
      </c>
      <c r="AE32" s="16">
        <f t="shared" si="54"/>
        <v>0</v>
      </c>
      <c r="AF32" s="16">
        <f t="shared" si="2"/>
        <v>0</v>
      </c>
      <c r="AG32" s="16">
        <f t="shared" si="3"/>
        <v>100000</v>
      </c>
      <c r="AI32" s="16">
        <f t="shared" si="49"/>
        <v>0</v>
      </c>
      <c r="AJ32" s="16">
        <f t="shared" si="53"/>
        <v>0</v>
      </c>
      <c r="AK32" s="16">
        <f t="shared" si="53"/>
        <v>0</v>
      </c>
      <c r="AL32" s="16">
        <f t="shared" si="53"/>
        <v>0</v>
      </c>
      <c r="AM32" s="16">
        <f t="shared" si="53"/>
        <v>0</v>
      </c>
      <c r="AN32" s="16">
        <f t="shared" si="53"/>
        <v>0</v>
      </c>
      <c r="AO32" s="16">
        <f t="shared" si="53"/>
        <v>0</v>
      </c>
      <c r="AP32" s="16">
        <f t="shared" si="53"/>
        <v>0</v>
      </c>
      <c r="AQ32" s="16">
        <f t="shared" si="53"/>
        <v>0</v>
      </c>
      <c r="AR32" s="16">
        <f t="shared" si="53"/>
        <v>0</v>
      </c>
      <c r="AS32" s="16">
        <f t="shared" si="53"/>
        <v>0</v>
      </c>
      <c r="AT32" s="16">
        <f t="shared" si="51"/>
        <v>0</v>
      </c>
      <c r="AU32" s="16">
        <f t="shared" si="5"/>
        <v>0</v>
      </c>
    </row>
    <row r="33" spans="1:47">
      <c r="A33" s="8"/>
      <c r="B33" s="719" t="s">
        <v>413</v>
      </c>
      <c r="C33" s="718" t="s">
        <v>542</v>
      </c>
      <c r="D33" s="413">
        <v>44378</v>
      </c>
      <c r="E33" s="720" cm="1">
        <f t="array" ref="E33">_xlfn.IFS(C33='Deal Profiles'!A$15,'Deal Profiles'!B$15,C33='Deal Profiles'!A$16,'Deal Profiles'!B$16,C33='Deal Profiles'!A$17,'Deal Profiles'!B$17,Revenues!C33='Deal Profiles'!A$18,'Deal Profiles'!B$18,C33='Deal Profiles'!A$19,'Deal Profiles'!B$19)</f>
        <v>10000</v>
      </c>
      <c r="F33" s="11"/>
      <c r="G33" s="16">
        <f t="shared" si="45"/>
        <v>0</v>
      </c>
      <c r="H33" s="16">
        <f t="shared" si="52"/>
        <v>0</v>
      </c>
      <c r="I33" s="16">
        <f t="shared" si="52"/>
        <v>0</v>
      </c>
      <c r="J33" s="16">
        <f t="shared" si="52"/>
        <v>0</v>
      </c>
      <c r="K33" s="16">
        <f t="shared" si="52"/>
        <v>0</v>
      </c>
      <c r="L33" s="16">
        <f t="shared" si="52"/>
        <v>0</v>
      </c>
      <c r="M33" s="16">
        <f t="shared" si="52"/>
        <v>0</v>
      </c>
      <c r="N33" s="16">
        <f t="shared" si="52"/>
        <v>0</v>
      </c>
      <c r="O33" s="16">
        <f t="shared" si="52"/>
        <v>0</v>
      </c>
      <c r="P33" s="16">
        <f t="shared" si="52"/>
        <v>0</v>
      </c>
      <c r="Q33" s="16">
        <f t="shared" si="52"/>
        <v>0</v>
      </c>
      <c r="R33" s="16">
        <f t="shared" si="46"/>
        <v>0</v>
      </c>
      <c r="S33" s="16">
        <f t="shared" si="47"/>
        <v>0</v>
      </c>
      <c r="U33" s="16">
        <f t="shared" si="48"/>
        <v>0</v>
      </c>
      <c r="V33" s="16">
        <f t="shared" si="54"/>
        <v>0</v>
      </c>
      <c r="W33" s="16">
        <f t="shared" si="54"/>
        <v>0</v>
      </c>
      <c r="X33" s="16">
        <f t="shared" si="54"/>
        <v>0</v>
      </c>
      <c r="Y33" s="16">
        <f t="shared" si="54"/>
        <v>0</v>
      </c>
      <c r="Z33" s="16">
        <f t="shared" si="54"/>
        <v>0</v>
      </c>
      <c r="AA33" s="16">
        <f t="shared" si="54"/>
        <v>10000</v>
      </c>
      <c r="AB33" s="16">
        <f t="shared" si="54"/>
        <v>0</v>
      </c>
      <c r="AC33" s="16">
        <f t="shared" si="54"/>
        <v>0</v>
      </c>
      <c r="AD33" s="16">
        <f t="shared" si="54"/>
        <v>0</v>
      </c>
      <c r="AE33" s="16">
        <f t="shared" si="54"/>
        <v>0</v>
      </c>
      <c r="AF33" s="16">
        <f t="shared" si="2"/>
        <v>0</v>
      </c>
      <c r="AG33" s="16">
        <f t="shared" si="3"/>
        <v>10000</v>
      </c>
      <c r="AI33" s="16">
        <f t="shared" si="49"/>
        <v>0</v>
      </c>
      <c r="AJ33" s="16">
        <f t="shared" si="53"/>
        <v>0</v>
      </c>
      <c r="AK33" s="16">
        <f t="shared" si="53"/>
        <v>0</v>
      </c>
      <c r="AL33" s="16">
        <f t="shared" si="53"/>
        <v>0</v>
      </c>
      <c r="AM33" s="16">
        <f t="shared" si="53"/>
        <v>0</v>
      </c>
      <c r="AN33" s="16">
        <f t="shared" si="53"/>
        <v>0</v>
      </c>
      <c r="AO33" s="16">
        <f t="shared" si="53"/>
        <v>0</v>
      </c>
      <c r="AP33" s="16">
        <f t="shared" si="53"/>
        <v>0</v>
      </c>
      <c r="AQ33" s="16">
        <f t="shared" si="53"/>
        <v>0</v>
      </c>
      <c r="AR33" s="16">
        <f t="shared" si="53"/>
        <v>0</v>
      </c>
      <c r="AS33" s="16">
        <f t="shared" si="53"/>
        <v>0</v>
      </c>
      <c r="AT33" s="16">
        <f t="shared" si="51"/>
        <v>0</v>
      </c>
      <c r="AU33" s="16">
        <f t="shared" si="5"/>
        <v>0</v>
      </c>
    </row>
    <row r="34" spans="1:47">
      <c r="A34" s="8"/>
      <c r="B34" s="719" t="s">
        <v>413</v>
      </c>
      <c r="C34" s="718" t="s">
        <v>543</v>
      </c>
      <c r="D34" s="413">
        <v>44378</v>
      </c>
      <c r="E34" s="720" cm="1">
        <f t="array" ref="E34">_xlfn.IFS(C34='Deal Profiles'!A$15,'Deal Profiles'!B$15,C34='Deal Profiles'!A$16,'Deal Profiles'!B$16,C34='Deal Profiles'!A$17,'Deal Profiles'!B$17,Revenues!C34='Deal Profiles'!A$18,'Deal Profiles'!B$18,C34='Deal Profiles'!A$19,'Deal Profiles'!B$19)</f>
        <v>20000</v>
      </c>
      <c r="F34" s="11"/>
      <c r="G34" s="16">
        <f t="shared" si="45"/>
        <v>0</v>
      </c>
      <c r="H34" s="16">
        <f t="shared" si="52"/>
        <v>0</v>
      </c>
      <c r="I34" s="16">
        <f t="shared" si="52"/>
        <v>0</v>
      </c>
      <c r="J34" s="16">
        <f t="shared" si="52"/>
        <v>0</v>
      </c>
      <c r="K34" s="16">
        <f t="shared" si="52"/>
        <v>0</v>
      </c>
      <c r="L34" s="16">
        <f t="shared" si="52"/>
        <v>0</v>
      </c>
      <c r="M34" s="16">
        <f t="shared" si="52"/>
        <v>0</v>
      </c>
      <c r="N34" s="16">
        <f t="shared" si="52"/>
        <v>0</v>
      </c>
      <c r="O34" s="16">
        <f t="shared" si="52"/>
        <v>0</v>
      </c>
      <c r="P34" s="16">
        <f t="shared" si="52"/>
        <v>0</v>
      </c>
      <c r="Q34" s="16">
        <f t="shared" si="52"/>
        <v>0</v>
      </c>
      <c r="R34" s="16">
        <f t="shared" si="46"/>
        <v>0</v>
      </c>
      <c r="S34" s="16">
        <f t="shared" si="47"/>
        <v>0</v>
      </c>
      <c r="U34" s="16">
        <f t="shared" si="48"/>
        <v>0</v>
      </c>
      <c r="V34" s="16">
        <f t="shared" si="54"/>
        <v>0</v>
      </c>
      <c r="W34" s="16">
        <f t="shared" si="54"/>
        <v>0</v>
      </c>
      <c r="X34" s="16">
        <f t="shared" si="54"/>
        <v>0</v>
      </c>
      <c r="Y34" s="16">
        <f t="shared" si="54"/>
        <v>0</v>
      </c>
      <c r="Z34" s="16">
        <f t="shared" si="54"/>
        <v>0</v>
      </c>
      <c r="AA34" s="16">
        <f t="shared" si="54"/>
        <v>20000</v>
      </c>
      <c r="AB34" s="16">
        <f t="shared" si="54"/>
        <v>0</v>
      </c>
      <c r="AC34" s="16">
        <f t="shared" si="54"/>
        <v>0</v>
      </c>
      <c r="AD34" s="16">
        <f t="shared" si="54"/>
        <v>0</v>
      </c>
      <c r="AE34" s="16">
        <f t="shared" si="54"/>
        <v>0</v>
      </c>
      <c r="AF34" s="16">
        <f t="shared" si="2"/>
        <v>0</v>
      </c>
      <c r="AG34" s="16">
        <f t="shared" si="3"/>
        <v>20000</v>
      </c>
      <c r="AI34" s="16">
        <f t="shared" si="49"/>
        <v>0</v>
      </c>
      <c r="AJ34" s="16">
        <f t="shared" si="53"/>
        <v>0</v>
      </c>
      <c r="AK34" s="16">
        <f t="shared" si="53"/>
        <v>0</v>
      </c>
      <c r="AL34" s="16">
        <f t="shared" si="53"/>
        <v>0</v>
      </c>
      <c r="AM34" s="16">
        <f t="shared" si="53"/>
        <v>0</v>
      </c>
      <c r="AN34" s="16">
        <f t="shared" si="53"/>
        <v>0</v>
      </c>
      <c r="AO34" s="16">
        <f t="shared" si="53"/>
        <v>0</v>
      </c>
      <c r="AP34" s="16">
        <f t="shared" si="53"/>
        <v>0</v>
      </c>
      <c r="AQ34" s="16">
        <f t="shared" si="53"/>
        <v>0</v>
      </c>
      <c r="AR34" s="16">
        <f t="shared" si="53"/>
        <v>0</v>
      </c>
      <c r="AS34" s="16">
        <f t="shared" si="53"/>
        <v>0</v>
      </c>
      <c r="AT34" s="16">
        <f t="shared" si="51"/>
        <v>0</v>
      </c>
      <c r="AU34" s="16">
        <f t="shared" si="5"/>
        <v>0</v>
      </c>
    </row>
    <row r="35" spans="1:47">
      <c r="A35" s="8"/>
      <c r="B35" s="719" t="s">
        <v>414</v>
      </c>
      <c r="C35" s="718" t="s">
        <v>697</v>
      </c>
      <c r="D35" s="413">
        <v>44409</v>
      </c>
      <c r="E35" s="720" cm="1">
        <f t="array" ref="E35">_xlfn.IFS(C35='Deal Profiles'!A$15,'Deal Profiles'!B$15,C35='Deal Profiles'!A$16,'Deal Profiles'!B$16,C35='Deal Profiles'!A$17,'Deal Profiles'!B$17,Revenues!C35='Deal Profiles'!A$18,'Deal Profiles'!B$18,C35='Deal Profiles'!A$19,'Deal Profiles'!B$19)</f>
        <v>100000</v>
      </c>
      <c r="F35" s="11"/>
      <c r="G35" s="16">
        <f t="shared" si="45"/>
        <v>0</v>
      </c>
      <c r="H35" s="16">
        <f t="shared" si="52"/>
        <v>0</v>
      </c>
      <c r="I35" s="16">
        <f t="shared" si="52"/>
        <v>0</v>
      </c>
      <c r="J35" s="16">
        <f t="shared" si="52"/>
        <v>0</v>
      </c>
      <c r="K35" s="16">
        <f t="shared" si="52"/>
        <v>0</v>
      </c>
      <c r="L35" s="16">
        <f t="shared" si="52"/>
        <v>0</v>
      </c>
      <c r="M35" s="16">
        <f t="shared" si="52"/>
        <v>0</v>
      </c>
      <c r="N35" s="16">
        <f t="shared" si="52"/>
        <v>0</v>
      </c>
      <c r="O35" s="16">
        <f t="shared" si="52"/>
        <v>0</v>
      </c>
      <c r="P35" s="16">
        <f t="shared" si="52"/>
        <v>0</v>
      </c>
      <c r="Q35" s="16">
        <f t="shared" si="52"/>
        <v>0</v>
      </c>
      <c r="R35" s="16">
        <f t="shared" si="46"/>
        <v>0</v>
      </c>
      <c r="S35" s="16">
        <f t="shared" si="47"/>
        <v>0</v>
      </c>
      <c r="U35" s="16">
        <f t="shared" si="48"/>
        <v>0</v>
      </c>
      <c r="V35" s="16">
        <f t="shared" si="54"/>
        <v>0</v>
      </c>
      <c r="W35" s="16">
        <f t="shared" si="54"/>
        <v>0</v>
      </c>
      <c r="X35" s="16">
        <f t="shared" si="54"/>
        <v>0</v>
      </c>
      <c r="Y35" s="16">
        <f t="shared" si="54"/>
        <v>0</v>
      </c>
      <c r="Z35" s="16">
        <f t="shared" si="54"/>
        <v>0</v>
      </c>
      <c r="AA35" s="16">
        <f t="shared" si="54"/>
        <v>0</v>
      </c>
      <c r="AB35" s="16">
        <f t="shared" si="54"/>
        <v>100000</v>
      </c>
      <c r="AC35" s="16">
        <f t="shared" si="54"/>
        <v>0</v>
      </c>
      <c r="AD35" s="16">
        <f t="shared" si="54"/>
        <v>0</v>
      </c>
      <c r="AE35" s="16">
        <f t="shared" si="54"/>
        <v>0</v>
      </c>
      <c r="AF35" s="16">
        <f t="shared" si="2"/>
        <v>0</v>
      </c>
      <c r="AG35" s="16">
        <f t="shared" si="3"/>
        <v>100000</v>
      </c>
      <c r="AI35" s="16">
        <f t="shared" si="49"/>
        <v>0</v>
      </c>
      <c r="AJ35" s="16">
        <f t="shared" si="53"/>
        <v>0</v>
      </c>
      <c r="AK35" s="16">
        <f t="shared" si="53"/>
        <v>0</v>
      </c>
      <c r="AL35" s="16">
        <f t="shared" si="53"/>
        <v>0</v>
      </c>
      <c r="AM35" s="16">
        <f t="shared" si="53"/>
        <v>0</v>
      </c>
      <c r="AN35" s="16">
        <f t="shared" si="53"/>
        <v>0</v>
      </c>
      <c r="AO35" s="16">
        <f t="shared" si="53"/>
        <v>0</v>
      </c>
      <c r="AP35" s="16">
        <f t="shared" si="53"/>
        <v>0</v>
      </c>
      <c r="AQ35" s="16">
        <f t="shared" si="53"/>
        <v>0</v>
      </c>
      <c r="AR35" s="16">
        <f t="shared" si="53"/>
        <v>0</v>
      </c>
      <c r="AS35" s="16">
        <f t="shared" si="53"/>
        <v>0</v>
      </c>
      <c r="AT35" s="16">
        <f t="shared" si="51"/>
        <v>0</v>
      </c>
      <c r="AU35" s="16">
        <f t="shared" si="5"/>
        <v>0</v>
      </c>
    </row>
    <row r="36" spans="1:47">
      <c r="A36" s="8"/>
      <c r="B36" s="719" t="s">
        <v>414</v>
      </c>
      <c r="C36" s="718" t="s">
        <v>542</v>
      </c>
      <c r="D36" s="413">
        <v>44409</v>
      </c>
      <c r="E36" s="720" cm="1">
        <f t="array" ref="E36">_xlfn.IFS(C36='Deal Profiles'!A$15,'Deal Profiles'!B$15,C36='Deal Profiles'!A$16,'Deal Profiles'!B$16,C36='Deal Profiles'!A$17,'Deal Profiles'!B$17,Revenues!C36='Deal Profiles'!A$18,'Deal Profiles'!B$18,C36='Deal Profiles'!A$19,'Deal Profiles'!B$19)</f>
        <v>10000</v>
      </c>
      <c r="F36" s="11"/>
      <c r="G36" s="16">
        <f t="shared" si="45"/>
        <v>0</v>
      </c>
      <c r="H36" s="16">
        <f t="shared" si="52"/>
        <v>0</v>
      </c>
      <c r="I36" s="16">
        <f t="shared" si="52"/>
        <v>0</v>
      </c>
      <c r="J36" s="16">
        <f t="shared" si="52"/>
        <v>0</v>
      </c>
      <c r="K36" s="16">
        <f t="shared" si="52"/>
        <v>0</v>
      </c>
      <c r="L36" s="16">
        <f t="shared" si="52"/>
        <v>0</v>
      </c>
      <c r="M36" s="16">
        <f t="shared" si="52"/>
        <v>0</v>
      </c>
      <c r="N36" s="16">
        <f t="shared" si="52"/>
        <v>0</v>
      </c>
      <c r="O36" s="16">
        <f t="shared" si="52"/>
        <v>0</v>
      </c>
      <c r="P36" s="16">
        <f t="shared" si="52"/>
        <v>0</v>
      </c>
      <c r="Q36" s="16">
        <f t="shared" si="52"/>
        <v>0</v>
      </c>
      <c r="R36" s="16">
        <f t="shared" si="46"/>
        <v>0</v>
      </c>
      <c r="S36" s="16">
        <f t="shared" si="47"/>
        <v>0</v>
      </c>
      <c r="U36" s="16">
        <f t="shared" si="48"/>
        <v>0</v>
      </c>
      <c r="V36" s="16">
        <f t="shared" si="54"/>
        <v>0</v>
      </c>
      <c r="W36" s="16">
        <f t="shared" si="54"/>
        <v>0</v>
      </c>
      <c r="X36" s="16">
        <f t="shared" si="54"/>
        <v>0</v>
      </c>
      <c r="Y36" s="16">
        <f t="shared" si="54"/>
        <v>0</v>
      </c>
      <c r="Z36" s="16">
        <f t="shared" si="54"/>
        <v>0</v>
      </c>
      <c r="AA36" s="16">
        <f t="shared" si="54"/>
        <v>0</v>
      </c>
      <c r="AB36" s="16">
        <f t="shared" si="54"/>
        <v>10000</v>
      </c>
      <c r="AC36" s="16">
        <f t="shared" si="54"/>
        <v>0</v>
      </c>
      <c r="AD36" s="16">
        <f t="shared" si="54"/>
        <v>0</v>
      </c>
      <c r="AE36" s="16">
        <f t="shared" si="54"/>
        <v>0</v>
      </c>
      <c r="AF36" s="16">
        <f t="shared" si="2"/>
        <v>0</v>
      </c>
      <c r="AG36" s="16">
        <f t="shared" si="3"/>
        <v>10000</v>
      </c>
      <c r="AI36" s="16">
        <f t="shared" si="49"/>
        <v>0</v>
      </c>
      <c r="AJ36" s="16">
        <f t="shared" si="53"/>
        <v>0</v>
      </c>
      <c r="AK36" s="16">
        <f t="shared" si="53"/>
        <v>0</v>
      </c>
      <c r="AL36" s="16">
        <f t="shared" si="53"/>
        <v>0</v>
      </c>
      <c r="AM36" s="16">
        <f t="shared" si="53"/>
        <v>0</v>
      </c>
      <c r="AN36" s="16">
        <f t="shared" si="53"/>
        <v>0</v>
      </c>
      <c r="AO36" s="16">
        <f t="shared" si="53"/>
        <v>0</v>
      </c>
      <c r="AP36" s="16">
        <f t="shared" si="53"/>
        <v>0</v>
      </c>
      <c r="AQ36" s="16">
        <f t="shared" si="53"/>
        <v>0</v>
      </c>
      <c r="AR36" s="16">
        <f t="shared" si="53"/>
        <v>0</v>
      </c>
      <c r="AS36" s="16">
        <f t="shared" si="53"/>
        <v>0</v>
      </c>
      <c r="AT36" s="16">
        <f t="shared" si="51"/>
        <v>0</v>
      </c>
      <c r="AU36" s="16">
        <f t="shared" si="5"/>
        <v>0</v>
      </c>
    </row>
    <row r="37" spans="1:47">
      <c r="A37" s="8"/>
      <c r="B37" s="719" t="s">
        <v>414</v>
      </c>
      <c r="C37" s="718" t="s">
        <v>543</v>
      </c>
      <c r="D37" s="413">
        <v>44409</v>
      </c>
      <c r="E37" s="720" cm="1">
        <f t="array" ref="E37">_xlfn.IFS(C37='Deal Profiles'!A$15,'Deal Profiles'!B$15,C37='Deal Profiles'!A$16,'Deal Profiles'!B$16,C37='Deal Profiles'!A$17,'Deal Profiles'!B$17,Revenues!C37='Deal Profiles'!A$18,'Deal Profiles'!B$18,C37='Deal Profiles'!A$19,'Deal Profiles'!B$19)</f>
        <v>20000</v>
      </c>
      <c r="F37" s="22"/>
      <c r="G37" s="16">
        <f t="shared" si="45"/>
        <v>0</v>
      </c>
      <c r="H37" s="16">
        <f t="shared" si="52"/>
        <v>0</v>
      </c>
      <c r="I37" s="16">
        <f t="shared" si="52"/>
        <v>0</v>
      </c>
      <c r="J37" s="16">
        <f t="shared" si="52"/>
        <v>0</v>
      </c>
      <c r="K37" s="16">
        <f t="shared" si="52"/>
        <v>0</v>
      </c>
      <c r="L37" s="16">
        <f t="shared" si="52"/>
        <v>0</v>
      </c>
      <c r="M37" s="16">
        <f t="shared" si="52"/>
        <v>0</v>
      </c>
      <c r="N37" s="16">
        <f t="shared" si="52"/>
        <v>0</v>
      </c>
      <c r="O37" s="16">
        <f t="shared" si="52"/>
        <v>0</v>
      </c>
      <c r="P37" s="16">
        <f t="shared" si="52"/>
        <v>0</v>
      </c>
      <c r="Q37" s="16">
        <f t="shared" si="52"/>
        <v>0</v>
      </c>
      <c r="R37" s="16">
        <f t="shared" si="46"/>
        <v>0</v>
      </c>
      <c r="S37" s="23">
        <f t="shared" si="47"/>
        <v>0</v>
      </c>
      <c r="U37" s="16">
        <f t="shared" si="48"/>
        <v>0</v>
      </c>
      <c r="V37" s="16">
        <f t="shared" si="54"/>
        <v>0</v>
      </c>
      <c r="W37" s="16">
        <f t="shared" si="54"/>
        <v>0</v>
      </c>
      <c r="X37" s="16">
        <f t="shared" si="54"/>
        <v>0</v>
      </c>
      <c r="Y37" s="16">
        <f t="shared" si="54"/>
        <v>0</v>
      </c>
      <c r="Z37" s="16">
        <f t="shared" si="54"/>
        <v>0</v>
      </c>
      <c r="AA37" s="16">
        <f t="shared" si="54"/>
        <v>0</v>
      </c>
      <c r="AB37" s="16">
        <f t="shared" si="54"/>
        <v>20000</v>
      </c>
      <c r="AC37" s="16">
        <f t="shared" si="54"/>
        <v>0</v>
      </c>
      <c r="AD37" s="16">
        <f t="shared" si="54"/>
        <v>0</v>
      </c>
      <c r="AE37" s="16">
        <f t="shared" si="54"/>
        <v>0</v>
      </c>
      <c r="AF37" s="16">
        <f t="shared" si="2"/>
        <v>0</v>
      </c>
      <c r="AG37" s="16">
        <f t="shared" si="3"/>
        <v>20000</v>
      </c>
      <c r="AI37" s="16">
        <f t="shared" si="49"/>
        <v>0</v>
      </c>
      <c r="AJ37" s="16">
        <f t="shared" si="53"/>
        <v>0</v>
      </c>
      <c r="AK37" s="16">
        <f t="shared" si="53"/>
        <v>0</v>
      </c>
      <c r="AL37" s="16">
        <f t="shared" si="53"/>
        <v>0</v>
      </c>
      <c r="AM37" s="16">
        <f t="shared" si="53"/>
        <v>0</v>
      </c>
      <c r="AN37" s="16">
        <f t="shared" si="53"/>
        <v>0</v>
      </c>
      <c r="AO37" s="16">
        <f t="shared" si="53"/>
        <v>0</v>
      </c>
      <c r="AP37" s="16">
        <f t="shared" si="53"/>
        <v>0</v>
      </c>
      <c r="AQ37" s="16">
        <f t="shared" si="53"/>
        <v>0</v>
      </c>
      <c r="AR37" s="16">
        <f t="shared" si="53"/>
        <v>0</v>
      </c>
      <c r="AS37" s="16">
        <f t="shared" si="53"/>
        <v>0</v>
      </c>
      <c r="AT37" s="16">
        <f t="shared" si="51"/>
        <v>0</v>
      </c>
      <c r="AU37" s="16">
        <f t="shared" si="5"/>
        <v>0</v>
      </c>
    </row>
    <row r="38" spans="1:47">
      <c r="A38" s="8"/>
      <c r="B38" s="719" t="s">
        <v>685</v>
      </c>
      <c r="C38" s="718" t="s">
        <v>697</v>
      </c>
      <c r="D38" s="413">
        <v>44440</v>
      </c>
      <c r="E38" s="720" cm="1">
        <f t="array" ref="E38">_xlfn.IFS(C38='Deal Profiles'!A$15,'Deal Profiles'!B$15,C38='Deal Profiles'!A$16,'Deal Profiles'!B$16,C38='Deal Profiles'!A$17,'Deal Profiles'!B$17,Revenues!C38='Deal Profiles'!A$18,'Deal Profiles'!B$18,C38='Deal Profiles'!A$19,'Deal Profiles'!B$19)</f>
        <v>100000</v>
      </c>
      <c r="F38" s="11"/>
      <c r="G38" s="16">
        <f t="shared" si="45"/>
        <v>0</v>
      </c>
      <c r="H38" s="16">
        <f t="shared" si="52"/>
        <v>0</v>
      </c>
      <c r="I38" s="16">
        <f t="shared" si="52"/>
        <v>0</v>
      </c>
      <c r="J38" s="16">
        <f t="shared" si="52"/>
        <v>0</v>
      </c>
      <c r="K38" s="16">
        <f t="shared" si="52"/>
        <v>0</v>
      </c>
      <c r="L38" s="16">
        <f t="shared" si="52"/>
        <v>0</v>
      </c>
      <c r="M38" s="16">
        <f t="shared" si="52"/>
        <v>0</v>
      </c>
      <c r="N38" s="16">
        <f t="shared" si="52"/>
        <v>0</v>
      </c>
      <c r="O38" s="16">
        <f t="shared" si="52"/>
        <v>0</v>
      </c>
      <c r="P38" s="16">
        <f t="shared" si="52"/>
        <v>0</v>
      </c>
      <c r="Q38" s="16">
        <f t="shared" si="52"/>
        <v>0</v>
      </c>
      <c r="R38" s="16">
        <f t="shared" si="46"/>
        <v>0</v>
      </c>
      <c r="S38" s="16">
        <f t="shared" si="47"/>
        <v>0</v>
      </c>
      <c r="U38" s="16">
        <f t="shared" si="48"/>
        <v>0</v>
      </c>
      <c r="V38" s="16">
        <f t="shared" si="54"/>
        <v>0</v>
      </c>
      <c r="W38" s="16">
        <f t="shared" si="54"/>
        <v>0</v>
      </c>
      <c r="X38" s="16">
        <f t="shared" si="54"/>
        <v>0</v>
      </c>
      <c r="Y38" s="16">
        <f t="shared" si="54"/>
        <v>0</v>
      </c>
      <c r="Z38" s="16">
        <f t="shared" si="54"/>
        <v>0</v>
      </c>
      <c r="AA38" s="16">
        <f t="shared" si="54"/>
        <v>0</v>
      </c>
      <c r="AB38" s="16">
        <f t="shared" si="54"/>
        <v>0</v>
      </c>
      <c r="AC38" s="16">
        <f t="shared" si="54"/>
        <v>100000</v>
      </c>
      <c r="AD38" s="16">
        <f t="shared" si="54"/>
        <v>0</v>
      </c>
      <c r="AE38" s="16">
        <f t="shared" si="54"/>
        <v>0</v>
      </c>
      <c r="AF38" s="16">
        <f t="shared" si="2"/>
        <v>0</v>
      </c>
      <c r="AG38" s="16">
        <f t="shared" si="3"/>
        <v>100000</v>
      </c>
      <c r="AI38" s="16">
        <f t="shared" si="49"/>
        <v>0</v>
      </c>
      <c r="AJ38" s="16">
        <f t="shared" si="53"/>
        <v>0</v>
      </c>
      <c r="AK38" s="16">
        <f t="shared" si="53"/>
        <v>0</v>
      </c>
      <c r="AL38" s="16">
        <f t="shared" si="53"/>
        <v>0</v>
      </c>
      <c r="AM38" s="16">
        <f t="shared" si="53"/>
        <v>0</v>
      </c>
      <c r="AN38" s="16">
        <f t="shared" si="53"/>
        <v>0</v>
      </c>
      <c r="AO38" s="16">
        <f t="shared" si="53"/>
        <v>0</v>
      </c>
      <c r="AP38" s="16">
        <f t="shared" si="53"/>
        <v>0</v>
      </c>
      <c r="AQ38" s="16">
        <f t="shared" si="53"/>
        <v>0</v>
      </c>
      <c r="AR38" s="16">
        <f t="shared" si="53"/>
        <v>0</v>
      </c>
      <c r="AS38" s="16">
        <f t="shared" si="53"/>
        <v>0</v>
      </c>
      <c r="AT38" s="16">
        <f t="shared" si="51"/>
        <v>0</v>
      </c>
      <c r="AU38" s="16">
        <f t="shared" si="5"/>
        <v>0</v>
      </c>
    </row>
    <row r="39" spans="1:47">
      <c r="A39" s="8"/>
      <c r="B39" s="719" t="s">
        <v>685</v>
      </c>
      <c r="C39" s="718" t="s">
        <v>542</v>
      </c>
      <c r="D39" s="413">
        <v>44440</v>
      </c>
      <c r="E39" s="720" cm="1">
        <f t="array" ref="E39">_xlfn.IFS(C39='Deal Profiles'!A$15,'Deal Profiles'!B$15,C39='Deal Profiles'!A$16,'Deal Profiles'!B$16,C39='Deal Profiles'!A$17,'Deal Profiles'!B$17,Revenues!C39='Deal Profiles'!A$18,'Deal Profiles'!B$18,C39='Deal Profiles'!A$19,'Deal Profiles'!B$19)</f>
        <v>10000</v>
      </c>
      <c r="F39" s="11"/>
      <c r="G39" s="16">
        <f t="shared" ref="G39:G87" si="55">IF(AND(G$4&lt;=$D39,IF(G$4&lt;=$D39,$D39&lt;H$4,1)),$E39,0)*$F$5</f>
        <v>0</v>
      </c>
      <c r="H39" s="16">
        <f t="shared" ref="H39:H87" si="56">IF(AND(H$4&lt;=$D39,IF(H$4&lt;=$D39,$D39&lt;I$4,1)),$E39,0)*$F$5</f>
        <v>0</v>
      </c>
      <c r="I39" s="16">
        <f t="shared" ref="I39:I87" si="57">IF(AND(I$4&lt;=$D39,IF(I$4&lt;=$D39,$D39&lt;J$4,1)),$E39,0)*$F$5</f>
        <v>0</v>
      </c>
      <c r="J39" s="16">
        <f t="shared" ref="J39:J87" si="58">IF(AND(J$4&lt;=$D39,IF(J$4&lt;=$D39,$D39&lt;K$4,1)),$E39,0)*$F$5</f>
        <v>0</v>
      </c>
      <c r="K39" s="16">
        <f t="shared" ref="K39:K87" si="59">IF(AND(K$4&lt;=$D39,IF(K$4&lt;=$D39,$D39&lt;L$4,1)),$E39,0)*$F$5</f>
        <v>0</v>
      </c>
      <c r="L39" s="16">
        <f t="shared" ref="L39:L87" si="60">IF(AND(L$4&lt;=$D39,IF(L$4&lt;=$D39,$D39&lt;M$4,1)),$E39,0)*$F$5</f>
        <v>0</v>
      </c>
      <c r="M39" s="16">
        <f t="shared" ref="M39:M87" si="61">IF(AND(M$4&lt;=$D39,IF(M$4&lt;=$D39,$D39&lt;N$4,1)),$E39,0)*$F$5</f>
        <v>0</v>
      </c>
      <c r="N39" s="16">
        <f t="shared" ref="N39:N87" si="62">IF(AND(N$4&lt;=$D39,IF(N$4&lt;=$D39,$D39&lt;O$4,1)),$E39,0)*$F$5</f>
        <v>0</v>
      </c>
      <c r="O39" s="16">
        <f t="shared" ref="O39:O87" si="63">IF(AND(O$4&lt;=$D39,IF(O$4&lt;=$D39,$D39&lt;P$4,1)),$E39,0)*$F$5</f>
        <v>0</v>
      </c>
      <c r="P39" s="16">
        <f t="shared" ref="P39:P87" si="64">IF(AND(P$4&lt;=$D39,IF(P$4&lt;=$D39,$D39&lt;Q$4,1)),$E39,0)*$F$5</f>
        <v>0</v>
      </c>
      <c r="Q39" s="16">
        <f t="shared" ref="Q39:Q87" si="65">IF(AND(Q$4&lt;=$D39,IF(Q$4&lt;=$D39,$D39&lt;R$4,1)),$E39,0)*$F$5</f>
        <v>0</v>
      </c>
      <c r="R39" s="16">
        <f t="shared" ref="R39:R87" si="66">IF(AND(R$4&lt;=$D39,IF(R$4&lt;=$D39,$D39&lt;U$4,1)),$E39,0)*$F$5</f>
        <v>0</v>
      </c>
      <c r="S39" s="16">
        <f t="shared" ref="S39:S87" si="67">SUM(G39:R39)</f>
        <v>0</v>
      </c>
      <c r="U39" s="16">
        <f t="shared" ref="U39:U87" si="68">IF(AND(U$4&lt;=$D39,IF(U$4&lt;=$D39,$D39&lt;V$4,1)),$E39,0)*$F$5</f>
        <v>0</v>
      </c>
      <c r="V39" s="16">
        <f t="shared" ref="V39:V87" si="69">IF(AND(V$4&lt;=$D39,IF(V$4&lt;=$D39,$D39&lt;W$4,1)),$E39,0)*$F$5</f>
        <v>0</v>
      </c>
      <c r="W39" s="16">
        <f t="shared" ref="W39:W87" si="70">IF(AND(W$4&lt;=$D39,IF(W$4&lt;=$D39,$D39&lt;X$4,1)),$E39,0)*$F$5</f>
        <v>0</v>
      </c>
      <c r="X39" s="16">
        <f t="shared" ref="X39:X87" si="71">IF(AND(X$4&lt;=$D39,IF(X$4&lt;=$D39,$D39&lt;Y$4,1)),$E39,0)*$F$5</f>
        <v>0</v>
      </c>
      <c r="Y39" s="16">
        <f t="shared" ref="Y39:Y87" si="72">IF(AND(Y$4&lt;=$D39,IF(Y$4&lt;=$D39,$D39&lt;Z$4,1)),$E39,0)*$F$5</f>
        <v>0</v>
      </c>
      <c r="Z39" s="16">
        <f t="shared" ref="Z39:Z87" si="73">IF(AND(Z$4&lt;=$D39,IF(Z$4&lt;=$D39,$D39&lt;AA$4,1)),$E39,0)*$F$5</f>
        <v>0</v>
      </c>
      <c r="AA39" s="16">
        <f t="shared" ref="AA39:AA87" si="74">IF(AND(AA$4&lt;=$D39,IF(AA$4&lt;=$D39,$D39&lt;AB$4,1)),$E39,0)*$F$5</f>
        <v>0</v>
      </c>
      <c r="AB39" s="16">
        <f t="shared" ref="AB39:AB87" si="75">IF(AND(AB$4&lt;=$D39,IF(AB$4&lt;=$D39,$D39&lt;AC$4,1)),$E39,0)*$F$5</f>
        <v>0</v>
      </c>
      <c r="AC39" s="16">
        <f t="shared" ref="AC39:AC87" si="76">IF(AND(AC$4&lt;=$D39,IF(AC$4&lt;=$D39,$D39&lt;AD$4,1)),$E39,0)*$F$5</f>
        <v>10000</v>
      </c>
      <c r="AD39" s="16">
        <f t="shared" ref="AD39:AD87" si="77">IF(AND(AD$4&lt;=$D39,IF(AD$4&lt;=$D39,$D39&lt;AE$4,1)),$E39,0)*$F$5</f>
        <v>0</v>
      </c>
      <c r="AE39" s="16">
        <f t="shared" ref="AE39:AE87" si="78">IF(AND(AE$4&lt;=$D39,IF(AE$4&lt;=$D39,$D39&lt;AF$4,1)),$E39,0)*$F$5</f>
        <v>0</v>
      </c>
      <c r="AF39" s="16">
        <f t="shared" ref="AF39:AF87" si="79">IF(AND(AF$4&lt;=$D39,IF(AF$4&lt;=$D39,$D39&lt;AI$4,1)),$E39,0)*$F$5</f>
        <v>0</v>
      </c>
      <c r="AG39" s="16">
        <f t="shared" ref="AG39:AG87" si="80">SUM(U39:AF39)</f>
        <v>10000</v>
      </c>
      <c r="AI39" s="16">
        <f t="shared" ref="AI39:AI87" si="81">IF(AND(AI$4&lt;=$D39,IF(AI$4&lt;=$D39,$D39&lt;AJ$4,1)),$E39,0)*$F$5</f>
        <v>0</v>
      </c>
      <c r="AJ39" s="16">
        <f t="shared" ref="AJ39:AJ87" si="82">IF(AND(AJ$4&lt;=$D39,IF(AJ$4&lt;=$D39,$D39&lt;AK$4,1)),$E39,0)*$F$5</f>
        <v>0</v>
      </c>
      <c r="AK39" s="16">
        <f t="shared" ref="AK39:AK87" si="83">IF(AND(AK$4&lt;=$D39,IF(AK$4&lt;=$D39,$D39&lt;AL$4,1)),$E39,0)*$F$5</f>
        <v>0</v>
      </c>
      <c r="AL39" s="16">
        <f t="shared" ref="AL39:AL87" si="84">IF(AND(AL$4&lt;=$D39,IF(AL$4&lt;=$D39,$D39&lt;AM$4,1)),$E39,0)*$F$5</f>
        <v>0</v>
      </c>
      <c r="AM39" s="16">
        <f t="shared" ref="AM39:AM87" si="85">IF(AND(AM$4&lt;=$D39,IF(AM$4&lt;=$D39,$D39&lt;AN$4,1)),$E39,0)*$F$5</f>
        <v>0</v>
      </c>
      <c r="AN39" s="16">
        <f t="shared" ref="AN39:AN87" si="86">IF(AND(AN$4&lt;=$D39,IF(AN$4&lt;=$D39,$D39&lt;AO$4,1)),$E39,0)*$F$5</f>
        <v>0</v>
      </c>
      <c r="AO39" s="16">
        <f t="shared" ref="AO39:AO87" si="87">IF(AND(AO$4&lt;=$D39,IF(AO$4&lt;=$D39,$D39&lt;AP$4,1)),$E39,0)*$F$5</f>
        <v>0</v>
      </c>
      <c r="AP39" s="16">
        <f t="shared" ref="AP39:AP87" si="88">IF(AND(AP$4&lt;=$D39,IF(AP$4&lt;=$D39,$D39&lt;AQ$4,1)),$E39,0)*$F$5</f>
        <v>0</v>
      </c>
      <c r="AQ39" s="16">
        <f t="shared" ref="AQ39:AQ87" si="89">IF(AND(AQ$4&lt;=$D39,IF(AQ$4&lt;=$D39,$D39&lt;AR$4,1)),$E39,0)*$F$5</f>
        <v>0</v>
      </c>
      <c r="AR39" s="16">
        <f t="shared" ref="AR39:AR87" si="90">IF(AND(AR$4&lt;=$D39,IF(AR$4&lt;=$D39,$D39&lt;AS$4,1)),$E39,0)*$F$5</f>
        <v>0</v>
      </c>
      <c r="AS39" s="16">
        <f t="shared" ref="AS39:AS87" si="91">IF(AND(AS$4&lt;=$D39,IF(AS$4&lt;=$D39,$D39&lt;AT$4,1)),$E39,0)*$F$5</f>
        <v>0</v>
      </c>
      <c r="AT39" s="16">
        <f t="shared" ref="AT39:AT87" si="92">IF(AND(AT$4&lt;=$D39,IF(AT$4&lt;=$D39,$D39&lt;AV$4,1)),$E39,0)*$F$5</f>
        <v>0</v>
      </c>
      <c r="AU39" s="16">
        <f t="shared" ref="AU39:AU87" si="93">SUM(AI39:AT39)</f>
        <v>0</v>
      </c>
    </row>
    <row r="40" spans="1:47">
      <c r="A40" s="8"/>
      <c r="B40" s="719" t="s">
        <v>685</v>
      </c>
      <c r="C40" s="718" t="s">
        <v>543</v>
      </c>
      <c r="D40" s="413">
        <v>44440</v>
      </c>
      <c r="E40" s="720" cm="1">
        <f t="array" ref="E40">_xlfn.IFS(C40='Deal Profiles'!A$15,'Deal Profiles'!B$15,C40='Deal Profiles'!A$16,'Deal Profiles'!B$16,C40='Deal Profiles'!A$17,'Deal Profiles'!B$17,Revenues!C40='Deal Profiles'!A$18,'Deal Profiles'!B$18,C40='Deal Profiles'!A$19,'Deal Profiles'!B$19)</f>
        <v>20000</v>
      </c>
      <c r="F40" s="11"/>
      <c r="G40" s="16">
        <f t="shared" si="55"/>
        <v>0</v>
      </c>
      <c r="H40" s="16">
        <f t="shared" si="56"/>
        <v>0</v>
      </c>
      <c r="I40" s="16">
        <f t="shared" si="57"/>
        <v>0</v>
      </c>
      <c r="J40" s="16">
        <f t="shared" si="58"/>
        <v>0</v>
      </c>
      <c r="K40" s="16">
        <f t="shared" si="59"/>
        <v>0</v>
      </c>
      <c r="L40" s="16">
        <f t="shared" si="60"/>
        <v>0</v>
      </c>
      <c r="M40" s="16">
        <f t="shared" si="61"/>
        <v>0</v>
      </c>
      <c r="N40" s="16">
        <f t="shared" si="62"/>
        <v>0</v>
      </c>
      <c r="O40" s="16">
        <f t="shared" si="63"/>
        <v>0</v>
      </c>
      <c r="P40" s="16">
        <f t="shared" si="64"/>
        <v>0</v>
      </c>
      <c r="Q40" s="16">
        <f t="shared" si="65"/>
        <v>0</v>
      </c>
      <c r="R40" s="16">
        <f t="shared" si="66"/>
        <v>0</v>
      </c>
      <c r="S40" s="16">
        <f t="shared" si="67"/>
        <v>0</v>
      </c>
      <c r="U40" s="16">
        <f t="shared" si="68"/>
        <v>0</v>
      </c>
      <c r="V40" s="16">
        <f t="shared" si="69"/>
        <v>0</v>
      </c>
      <c r="W40" s="16">
        <f t="shared" si="70"/>
        <v>0</v>
      </c>
      <c r="X40" s="16">
        <f t="shared" si="71"/>
        <v>0</v>
      </c>
      <c r="Y40" s="16">
        <f t="shared" si="72"/>
        <v>0</v>
      </c>
      <c r="Z40" s="16">
        <f t="shared" si="73"/>
        <v>0</v>
      </c>
      <c r="AA40" s="16">
        <f t="shared" si="74"/>
        <v>0</v>
      </c>
      <c r="AB40" s="16">
        <f t="shared" si="75"/>
        <v>0</v>
      </c>
      <c r="AC40" s="16">
        <f t="shared" si="76"/>
        <v>20000</v>
      </c>
      <c r="AD40" s="16">
        <f t="shared" si="77"/>
        <v>0</v>
      </c>
      <c r="AE40" s="16">
        <f t="shared" si="78"/>
        <v>0</v>
      </c>
      <c r="AF40" s="16">
        <f t="shared" si="79"/>
        <v>0</v>
      </c>
      <c r="AG40" s="16">
        <f t="shared" si="80"/>
        <v>20000</v>
      </c>
      <c r="AI40" s="16">
        <f t="shared" si="81"/>
        <v>0</v>
      </c>
      <c r="AJ40" s="16">
        <f t="shared" si="82"/>
        <v>0</v>
      </c>
      <c r="AK40" s="16">
        <f t="shared" si="83"/>
        <v>0</v>
      </c>
      <c r="AL40" s="16">
        <f t="shared" si="84"/>
        <v>0</v>
      </c>
      <c r="AM40" s="16">
        <f t="shared" si="85"/>
        <v>0</v>
      </c>
      <c r="AN40" s="16">
        <f t="shared" si="86"/>
        <v>0</v>
      </c>
      <c r="AO40" s="16">
        <f t="shared" si="87"/>
        <v>0</v>
      </c>
      <c r="AP40" s="16">
        <f t="shared" si="88"/>
        <v>0</v>
      </c>
      <c r="AQ40" s="16">
        <f t="shared" si="89"/>
        <v>0</v>
      </c>
      <c r="AR40" s="16">
        <f t="shared" si="90"/>
        <v>0</v>
      </c>
      <c r="AS40" s="16">
        <f t="shared" si="91"/>
        <v>0</v>
      </c>
      <c r="AT40" s="16">
        <f t="shared" si="92"/>
        <v>0</v>
      </c>
      <c r="AU40" s="16">
        <f t="shared" si="93"/>
        <v>0</v>
      </c>
    </row>
    <row r="41" spans="1:47">
      <c r="A41" s="8"/>
      <c r="B41" s="719" t="s">
        <v>686</v>
      </c>
      <c r="C41" s="718" t="s">
        <v>697</v>
      </c>
      <c r="D41" s="413">
        <v>44470</v>
      </c>
      <c r="E41" s="720" cm="1">
        <f t="array" ref="E41">_xlfn.IFS(C41='Deal Profiles'!A$15,'Deal Profiles'!B$15,C41='Deal Profiles'!A$16,'Deal Profiles'!B$16,C41='Deal Profiles'!A$17,'Deal Profiles'!B$17,Revenues!C41='Deal Profiles'!A$18,'Deal Profiles'!B$18,C41='Deal Profiles'!A$19,'Deal Profiles'!B$19)</f>
        <v>100000</v>
      </c>
      <c r="F41" s="11"/>
      <c r="G41" s="16">
        <f t="shared" si="55"/>
        <v>0</v>
      </c>
      <c r="H41" s="16">
        <f t="shared" si="56"/>
        <v>0</v>
      </c>
      <c r="I41" s="16">
        <f t="shared" si="57"/>
        <v>0</v>
      </c>
      <c r="J41" s="16">
        <f t="shared" si="58"/>
        <v>0</v>
      </c>
      <c r="K41" s="16">
        <f t="shared" si="59"/>
        <v>0</v>
      </c>
      <c r="L41" s="16">
        <f t="shared" si="60"/>
        <v>0</v>
      </c>
      <c r="M41" s="16">
        <f t="shared" si="61"/>
        <v>0</v>
      </c>
      <c r="N41" s="16">
        <f t="shared" si="62"/>
        <v>0</v>
      </c>
      <c r="O41" s="16">
        <f t="shared" si="63"/>
        <v>0</v>
      </c>
      <c r="P41" s="16">
        <f t="shared" si="64"/>
        <v>0</v>
      </c>
      <c r="Q41" s="16">
        <f t="shared" si="65"/>
        <v>0</v>
      </c>
      <c r="R41" s="16">
        <f t="shared" si="66"/>
        <v>0</v>
      </c>
      <c r="S41" s="16">
        <f t="shared" si="67"/>
        <v>0</v>
      </c>
      <c r="U41" s="16">
        <f t="shared" si="68"/>
        <v>0</v>
      </c>
      <c r="V41" s="16">
        <f t="shared" si="69"/>
        <v>0</v>
      </c>
      <c r="W41" s="16">
        <f t="shared" si="70"/>
        <v>0</v>
      </c>
      <c r="X41" s="16">
        <f t="shared" si="71"/>
        <v>0</v>
      </c>
      <c r="Y41" s="16">
        <f t="shared" si="72"/>
        <v>0</v>
      </c>
      <c r="Z41" s="16">
        <f t="shared" si="73"/>
        <v>0</v>
      </c>
      <c r="AA41" s="16">
        <f t="shared" si="74"/>
        <v>0</v>
      </c>
      <c r="AB41" s="16">
        <f t="shared" si="75"/>
        <v>0</v>
      </c>
      <c r="AC41" s="16">
        <f t="shared" si="76"/>
        <v>0</v>
      </c>
      <c r="AD41" s="16">
        <f t="shared" si="77"/>
        <v>100000</v>
      </c>
      <c r="AE41" s="16">
        <f t="shared" si="78"/>
        <v>0</v>
      </c>
      <c r="AF41" s="16">
        <f t="shared" si="79"/>
        <v>0</v>
      </c>
      <c r="AG41" s="16">
        <f t="shared" si="80"/>
        <v>100000</v>
      </c>
      <c r="AI41" s="16">
        <f t="shared" si="81"/>
        <v>0</v>
      </c>
      <c r="AJ41" s="16">
        <f t="shared" si="82"/>
        <v>0</v>
      </c>
      <c r="AK41" s="16">
        <f t="shared" si="83"/>
        <v>0</v>
      </c>
      <c r="AL41" s="16">
        <f t="shared" si="84"/>
        <v>0</v>
      </c>
      <c r="AM41" s="16">
        <f t="shared" si="85"/>
        <v>0</v>
      </c>
      <c r="AN41" s="16">
        <f t="shared" si="86"/>
        <v>0</v>
      </c>
      <c r="AO41" s="16">
        <f t="shared" si="87"/>
        <v>0</v>
      </c>
      <c r="AP41" s="16">
        <f t="shared" si="88"/>
        <v>0</v>
      </c>
      <c r="AQ41" s="16">
        <f t="shared" si="89"/>
        <v>0</v>
      </c>
      <c r="AR41" s="16">
        <f t="shared" si="90"/>
        <v>0</v>
      </c>
      <c r="AS41" s="16">
        <f t="shared" si="91"/>
        <v>0</v>
      </c>
      <c r="AT41" s="16">
        <f t="shared" si="92"/>
        <v>0</v>
      </c>
      <c r="AU41" s="16">
        <f t="shared" si="93"/>
        <v>0</v>
      </c>
    </row>
    <row r="42" spans="1:47">
      <c r="A42" s="8"/>
      <c r="B42" s="719" t="s">
        <v>686</v>
      </c>
      <c r="C42" s="718" t="s">
        <v>542</v>
      </c>
      <c r="D42" s="413">
        <v>44470</v>
      </c>
      <c r="E42" s="720" cm="1">
        <f t="array" ref="E42">_xlfn.IFS(C42='Deal Profiles'!A$15,'Deal Profiles'!B$15,C42='Deal Profiles'!A$16,'Deal Profiles'!B$16,C42='Deal Profiles'!A$17,'Deal Profiles'!B$17,Revenues!C42='Deal Profiles'!A$18,'Deal Profiles'!B$18,C42='Deal Profiles'!A$19,'Deal Profiles'!B$19)</f>
        <v>10000</v>
      </c>
      <c r="F42" s="11"/>
      <c r="G42" s="16">
        <f t="shared" si="55"/>
        <v>0</v>
      </c>
      <c r="H42" s="16">
        <f t="shared" si="56"/>
        <v>0</v>
      </c>
      <c r="I42" s="16">
        <f t="shared" si="57"/>
        <v>0</v>
      </c>
      <c r="J42" s="16">
        <f t="shared" si="58"/>
        <v>0</v>
      </c>
      <c r="K42" s="16">
        <f t="shared" si="59"/>
        <v>0</v>
      </c>
      <c r="L42" s="16">
        <f t="shared" si="60"/>
        <v>0</v>
      </c>
      <c r="M42" s="16">
        <f t="shared" si="61"/>
        <v>0</v>
      </c>
      <c r="N42" s="16">
        <f t="shared" si="62"/>
        <v>0</v>
      </c>
      <c r="O42" s="16">
        <f t="shared" si="63"/>
        <v>0</v>
      </c>
      <c r="P42" s="16">
        <f t="shared" si="64"/>
        <v>0</v>
      </c>
      <c r="Q42" s="16">
        <f t="shared" si="65"/>
        <v>0</v>
      </c>
      <c r="R42" s="16">
        <f t="shared" si="66"/>
        <v>0</v>
      </c>
      <c r="S42" s="16">
        <f t="shared" si="67"/>
        <v>0</v>
      </c>
      <c r="U42" s="16">
        <f t="shared" si="68"/>
        <v>0</v>
      </c>
      <c r="V42" s="16">
        <f t="shared" si="69"/>
        <v>0</v>
      </c>
      <c r="W42" s="16">
        <f t="shared" si="70"/>
        <v>0</v>
      </c>
      <c r="X42" s="16">
        <f t="shared" si="71"/>
        <v>0</v>
      </c>
      <c r="Y42" s="16">
        <f t="shared" si="72"/>
        <v>0</v>
      </c>
      <c r="Z42" s="16">
        <f t="shared" si="73"/>
        <v>0</v>
      </c>
      <c r="AA42" s="16">
        <f t="shared" si="74"/>
        <v>0</v>
      </c>
      <c r="AB42" s="16">
        <f t="shared" si="75"/>
        <v>0</v>
      </c>
      <c r="AC42" s="16">
        <f t="shared" si="76"/>
        <v>0</v>
      </c>
      <c r="AD42" s="16">
        <f t="shared" si="77"/>
        <v>10000</v>
      </c>
      <c r="AE42" s="16">
        <f t="shared" si="78"/>
        <v>0</v>
      </c>
      <c r="AF42" s="16">
        <f t="shared" si="79"/>
        <v>0</v>
      </c>
      <c r="AG42" s="16">
        <f t="shared" si="80"/>
        <v>10000</v>
      </c>
      <c r="AI42" s="16">
        <f t="shared" si="81"/>
        <v>0</v>
      </c>
      <c r="AJ42" s="16">
        <f t="shared" si="82"/>
        <v>0</v>
      </c>
      <c r="AK42" s="16">
        <f t="shared" si="83"/>
        <v>0</v>
      </c>
      <c r="AL42" s="16">
        <f t="shared" si="84"/>
        <v>0</v>
      </c>
      <c r="AM42" s="16">
        <f t="shared" si="85"/>
        <v>0</v>
      </c>
      <c r="AN42" s="16">
        <f t="shared" si="86"/>
        <v>0</v>
      </c>
      <c r="AO42" s="16">
        <f t="shared" si="87"/>
        <v>0</v>
      </c>
      <c r="AP42" s="16">
        <f t="shared" si="88"/>
        <v>0</v>
      </c>
      <c r="AQ42" s="16">
        <f t="shared" si="89"/>
        <v>0</v>
      </c>
      <c r="AR42" s="16">
        <f t="shared" si="90"/>
        <v>0</v>
      </c>
      <c r="AS42" s="16">
        <f t="shared" si="91"/>
        <v>0</v>
      </c>
      <c r="AT42" s="16">
        <f t="shared" si="92"/>
        <v>0</v>
      </c>
      <c r="AU42" s="16">
        <f t="shared" si="93"/>
        <v>0</v>
      </c>
    </row>
    <row r="43" spans="1:47">
      <c r="A43" s="8"/>
      <c r="B43" s="719" t="s">
        <v>686</v>
      </c>
      <c r="C43" s="718" t="s">
        <v>543</v>
      </c>
      <c r="D43" s="413">
        <v>44470</v>
      </c>
      <c r="E43" s="720" cm="1">
        <f t="array" ref="E43">_xlfn.IFS(C43='Deal Profiles'!A$15,'Deal Profiles'!B$15,C43='Deal Profiles'!A$16,'Deal Profiles'!B$16,C43='Deal Profiles'!A$17,'Deal Profiles'!B$17,Revenues!C43='Deal Profiles'!A$18,'Deal Profiles'!B$18,C43='Deal Profiles'!A$19,'Deal Profiles'!B$19)</f>
        <v>20000</v>
      </c>
      <c r="F43" s="11"/>
      <c r="G43" s="16">
        <f t="shared" si="55"/>
        <v>0</v>
      </c>
      <c r="H43" s="16">
        <f t="shared" si="56"/>
        <v>0</v>
      </c>
      <c r="I43" s="16">
        <f t="shared" si="57"/>
        <v>0</v>
      </c>
      <c r="J43" s="16">
        <f t="shared" si="58"/>
        <v>0</v>
      </c>
      <c r="K43" s="16">
        <f t="shared" si="59"/>
        <v>0</v>
      </c>
      <c r="L43" s="16">
        <f t="shared" si="60"/>
        <v>0</v>
      </c>
      <c r="M43" s="16">
        <f t="shared" si="61"/>
        <v>0</v>
      </c>
      <c r="N43" s="16">
        <f t="shared" si="62"/>
        <v>0</v>
      </c>
      <c r="O43" s="16">
        <f t="shared" si="63"/>
        <v>0</v>
      </c>
      <c r="P43" s="16">
        <f t="shared" si="64"/>
        <v>0</v>
      </c>
      <c r="Q43" s="16">
        <f t="shared" si="65"/>
        <v>0</v>
      </c>
      <c r="R43" s="16">
        <f t="shared" si="66"/>
        <v>0</v>
      </c>
      <c r="S43" s="16">
        <f t="shared" si="67"/>
        <v>0</v>
      </c>
      <c r="U43" s="16">
        <f t="shared" si="68"/>
        <v>0</v>
      </c>
      <c r="V43" s="16">
        <f t="shared" si="69"/>
        <v>0</v>
      </c>
      <c r="W43" s="16">
        <f t="shared" si="70"/>
        <v>0</v>
      </c>
      <c r="X43" s="16">
        <f t="shared" si="71"/>
        <v>0</v>
      </c>
      <c r="Y43" s="16">
        <f t="shared" si="72"/>
        <v>0</v>
      </c>
      <c r="Z43" s="16">
        <f t="shared" si="73"/>
        <v>0</v>
      </c>
      <c r="AA43" s="16">
        <f t="shared" si="74"/>
        <v>0</v>
      </c>
      <c r="AB43" s="16">
        <f t="shared" si="75"/>
        <v>0</v>
      </c>
      <c r="AC43" s="16">
        <f t="shared" si="76"/>
        <v>0</v>
      </c>
      <c r="AD43" s="16">
        <f t="shared" si="77"/>
        <v>20000</v>
      </c>
      <c r="AE43" s="16">
        <f t="shared" si="78"/>
        <v>0</v>
      </c>
      <c r="AF43" s="16">
        <f t="shared" si="79"/>
        <v>0</v>
      </c>
      <c r="AG43" s="16">
        <f t="shared" si="80"/>
        <v>20000</v>
      </c>
      <c r="AI43" s="16">
        <f t="shared" si="81"/>
        <v>0</v>
      </c>
      <c r="AJ43" s="16">
        <f t="shared" si="82"/>
        <v>0</v>
      </c>
      <c r="AK43" s="16">
        <f t="shared" si="83"/>
        <v>0</v>
      </c>
      <c r="AL43" s="16">
        <f t="shared" si="84"/>
        <v>0</v>
      </c>
      <c r="AM43" s="16">
        <f t="shared" si="85"/>
        <v>0</v>
      </c>
      <c r="AN43" s="16">
        <f t="shared" si="86"/>
        <v>0</v>
      </c>
      <c r="AO43" s="16">
        <f t="shared" si="87"/>
        <v>0</v>
      </c>
      <c r="AP43" s="16">
        <f t="shared" si="88"/>
        <v>0</v>
      </c>
      <c r="AQ43" s="16">
        <f t="shared" si="89"/>
        <v>0</v>
      </c>
      <c r="AR43" s="16">
        <f t="shared" si="90"/>
        <v>0</v>
      </c>
      <c r="AS43" s="16">
        <f t="shared" si="91"/>
        <v>0</v>
      </c>
      <c r="AT43" s="16">
        <f t="shared" si="92"/>
        <v>0</v>
      </c>
      <c r="AU43" s="16">
        <f t="shared" si="93"/>
        <v>0</v>
      </c>
    </row>
    <row r="44" spans="1:47">
      <c r="A44" s="8"/>
      <c r="B44" s="719" t="s">
        <v>687</v>
      </c>
      <c r="C44" s="718" t="s">
        <v>697</v>
      </c>
      <c r="D44" s="413">
        <v>44501</v>
      </c>
      <c r="E44" s="720" cm="1">
        <f t="array" ref="E44">_xlfn.IFS(C44='Deal Profiles'!A$15,'Deal Profiles'!B$15,C44='Deal Profiles'!A$16,'Deal Profiles'!B$16,C44='Deal Profiles'!A$17,'Deal Profiles'!B$17,Revenues!C44='Deal Profiles'!A$18,'Deal Profiles'!B$18,C44='Deal Profiles'!A$19,'Deal Profiles'!B$19)</f>
        <v>100000</v>
      </c>
      <c r="F44" s="11"/>
      <c r="G44" s="16">
        <f t="shared" si="55"/>
        <v>0</v>
      </c>
      <c r="H44" s="16">
        <f t="shared" si="56"/>
        <v>0</v>
      </c>
      <c r="I44" s="16">
        <f t="shared" si="57"/>
        <v>0</v>
      </c>
      <c r="J44" s="16">
        <f t="shared" si="58"/>
        <v>0</v>
      </c>
      <c r="K44" s="16">
        <f t="shared" si="59"/>
        <v>0</v>
      </c>
      <c r="L44" s="16">
        <f t="shared" si="60"/>
        <v>0</v>
      </c>
      <c r="M44" s="16">
        <f t="shared" si="61"/>
        <v>0</v>
      </c>
      <c r="N44" s="16">
        <f t="shared" si="62"/>
        <v>0</v>
      </c>
      <c r="O44" s="16">
        <f t="shared" si="63"/>
        <v>0</v>
      </c>
      <c r="P44" s="16">
        <f t="shared" si="64"/>
        <v>0</v>
      </c>
      <c r="Q44" s="16">
        <f t="shared" si="65"/>
        <v>0</v>
      </c>
      <c r="R44" s="16">
        <f t="shared" si="66"/>
        <v>0</v>
      </c>
      <c r="S44" s="16">
        <f t="shared" si="67"/>
        <v>0</v>
      </c>
      <c r="U44" s="16">
        <f t="shared" si="68"/>
        <v>0</v>
      </c>
      <c r="V44" s="16">
        <f t="shared" si="69"/>
        <v>0</v>
      </c>
      <c r="W44" s="16">
        <f t="shared" si="70"/>
        <v>0</v>
      </c>
      <c r="X44" s="16">
        <f t="shared" si="71"/>
        <v>0</v>
      </c>
      <c r="Y44" s="16">
        <f t="shared" si="72"/>
        <v>0</v>
      </c>
      <c r="Z44" s="16">
        <f t="shared" si="73"/>
        <v>0</v>
      </c>
      <c r="AA44" s="16">
        <f t="shared" si="74"/>
        <v>0</v>
      </c>
      <c r="AB44" s="16">
        <f t="shared" si="75"/>
        <v>0</v>
      </c>
      <c r="AC44" s="16">
        <f t="shared" si="76"/>
        <v>0</v>
      </c>
      <c r="AD44" s="16">
        <f t="shared" si="77"/>
        <v>0</v>
      </c>
      <c r="AE44" s="16">
        <f t="shared" si="78"/>
        <v>100000</v>
      </c>
      <c r="AF44" s="16">
        <f t="shared" si="79"/>
        <v>0</v>
      </c>
      <c r="AG44" s="16">
        <f t="shared" si="80"/>
        <v>100000</v>
      </c>
      <c r="AI44" s="16">
        <f t="shared" si="81"/>
        <v>0</v>
      </c>
      <c r="AJ44" s="16">
        <f t="shared" si="82"/>
        <v>0</v>
      </c>
      <c r="AK44" s="16">
        <f t="shared" si="83"/>
        <v>0</v>
      </c>
      <c r="AL44" s="16">
        <f t="shared" si="84"/>
        <v>0</v>
      </c>
      <c r="AM44" s="16">
        <f t="shared" si="85"/>
        <v>0</v>
      </c>
      <c r="AN44" s="16">
        <f t="shared" si="86"/>
        <v>0</v>
      </c>
      <c r="AO44" s="16">
        <f t="shared" si="87"/>
        <v>0</v>
      </c>
      <c r="AP44" s="16">
        <f t="shared" si="88"/>
        <v>0</v>
      </c>
      <c r="AQ44" s="16">
        <f t="shared" si="89"/>
        <v>0</v>
      </c>
      <c r="AR44" s="16">
        <f t="shared" si="90"/>
        <v>0</v>
      </c>
      <c r="AS44" s="16">
        <f t="shared" si="91"/>
        <v>0</v>
      </c>
      <c r="AT44" s="16">
        <f t="shared" si="92"/>
        <v>0</v>
      </c>
      <c r="AU44" s="16">
        <f t="shared" si="93"/>
        <v>0</v>
      </c>
    </row>
    <row r="45" spans="1:47">
      <c r="A45" s="8"/>
      <c r="B45" s="719" t="s">
        <v>687</v>
      </c>
      <c r="C45" s="718" t="s">
        <v>542</v>
      </c>
      <c r="D45" s="413">
        <v>44501</v>
      </c>
      <c r="E45" s="720" cm="1">
        <f t="array" ref="E45">_xlfn.IFS(C45='Deal Profiles'!A$15,'Deal Profiles'!B$15,C45='Deal Profiles'!A$16,'Deal Profiles'!B$16,C45='Deal Profiles'!A$17,'Deal Profiles'!B$17,Revenues!C45='Deal Profiles'!A$18,'Deal Profiles'!B$18,C45='Deal Profiles'!A$19,'Deal Profiles'!B$19)</f>
        <v>10000</v>
      </c>
      <c r="F45" s="11"/>
      <c r="G45" s="16">
        <f t="shared" si="55"/>
        <v>0</v>
      </c>
      <c r="H45" s="16">
        <f t="shared" si="56"/>
        <v>0</v>
      </c>
      <c r="I45" s="16">
        <f t="shared" si="57"/>
        <v>0</v>
      </c>
      <c r="J45" s="16">
        <f t="shared" si="58"/>
        <v>0</v>
      </c>
      <c r="K45" s="16">
        <f t="shared" si="59"/>
        <v>0</v>
      </c>
      <c r="L45" s="16">
        <f t="shared" si="60"/>
        <v>0</v>
      </c>
      <c r="M45" s="16">
        <f t="shared" si="61"/>
        <v>0</v>
      </c>
      <c r="N45" s="16">
        <f t="shared" si="62"/>
        <v>0</v>
      </c>
      <c r="O45" s="16">
        <f t="shared" si="63"/>
        <v>0</v>
      </c>
      <c r="P45" s="16">
        <f t="shared" si="64"/>
        <v>0</v>
      </c>
      <c r="Q45" s="16">
        <f t="shared" si="65"/>
        <v>0</v>
      </c>
      <c r="R45" s="16">
        <f t="shared" si="66"/>
        <v>0</v>
      </c>
      <c r="S45" s="16">
        <f t="shared" si="67"/>
        <v>0</v>
      </c>
      <c r="U45" s="16">
        <f t="shared" si="68"/>
        <v>0</v>
      </c>
      <c r="V45" s="16">
        <f t="shared" si="69"/>
        <v>0</v>
      </c>
      <c r="W45" s="16">
        <f t="shared" si="70"/>
        <v>0</v>
      </c>
      <c r="X45" s="16">
        <f t="shared" si="71"/>
        <v>0</v>
      </c>
      <c r="Y45" s="16">
        <f t="shared" si="72"/>
        <v>0</v>
      </c>
      <c r="Z45" s="16">
        <f t="shared" si="73"/>
        <v>0</v>
      </c>
      <c r="AA45" s="16">
        <f t="shared" si="74"/>
        <v>0</v>
      </c>
      <c r="AB45" s="16">
        <f t="shared" si="75"/>
        <v>0</v>
      </c>
      <c r="AC45" s="16">
        <f t="shared" si="76"/>
        <v>0</v>
      </c>
      <c r="AD45" s="16">
        <f t="shared" si="77"/>
        <v>0</v>
      </c>
      <c r="AE45" s="16">
        <f t="shared" si="78"/>
        <v>10000</v>
      </c>
      <c r="AF45" s="16">
        <f t="shared" si="79"/>
        <v>0</v>
      </c>
      <c r="AG45" s="16">
        <f t="shared" si="80"/>
        <v>10000</v>
      </c>
      <c r="AI45" s="16">
        <f t="shared" si="81"/>
        <v>0</v>
      </c>
      <c r="AJ45" s="16">
        <f t="shared" si="82"/>
        <v>0</v>
      </c>
      <c r="AK45" s="16">
        <f t="shared" si="83"/>
        <v>0</v>
      </c>
      <c r="AL45" s="16">
        <f t="shared" si="84"/>
        <v>0</v>
      </c>
      <c r="AM45" s="16">
        <f t="shared" si="85"/>
        <v>0</v>
      </c>
      <c r="AN45" s="16">
        <f t="shared" si="86"/>
        <v>0</v>
      </c>
      <c r="AO45" s="16">
        <f t="shared" si="87"/>
        <v>0</v>
      </c>
      <c r="AP45" s="16">
        <f t="shared" si="88"/>
        <v>0</v>
      </c>
      <c r="AQ45" s="16">
        <f t="shared" si="89"/>
        <v>0</v>
      </c>
      <c r="AR45" s="16">
        <f t="shared" si="90"/>
        <v>0</v>
      </c>
      <c r="AS45" s="16">
        <f t="shared" si="91"/>
        <v>0</v>
      </c>
      <c r="AT45" s="16">
        <f t="shared" si="92"/>
        <v>0</v>
      </c>
      <c r="AU45" s="16">
        <f t="shared" si="93"/>
        <v>0</v>
      </c>
    </row>
    <row r="46" spans="1:47">
      <c r="A46" s="8"/>
      <c r="B46" s="719" t="s">
        <v>687</v>
      </c>
      <c r="C46" s="718" t="s">
        <v>543</v>
      </c>
      <c r="D46" s="413">
        <v>44501</v>
      </c>
      <c r="E46" s="720" cm="1">
        <f t="array" ref="E46">_xlfn.IFS(C46='Deal Profiles'!A$15,'Deal Profiles'!B$15,C46='Deal Profiles'!A$16,'Deal Profiles'!B$16,C46='Deal Profiles'!A$17,'Deal Profiles'!B$17,Revenues!C46='Deal Profiles'!A$18,'Deal Profiles'!B$18,C46='Deal Profiles'!A$19,'Deal Profiles'!B$19)</f>
        <v>20000</v>
      </c>
      <c r="F46" s="11"/>
      <c r="G46" s="16">
        <f t="shared" si="55"/>
        <v>0</v>
      </c>
      <c r="H46" s="16">
        <f t="shared" si="56"/>
        <v>0</v>
      </c>
      <c r="I46" s="16">
        <f t="shared" si="57"/>
        <v>0</v>
      </c>
      <c r="J46" s="16">
        <f t="shared" si="58"/>
        <v>0</v>
      </c>
      <c r="K46" s="16">
        <f t="shared" si="59"/>
        <v>0</v>
      </c>
      <c r="L46" s="16">
        <f t="shared" si="60"/>
        <v>0</v>
      </c>
      <c r="M46" s="16">
        <f t="shared" si="61"/>
        <v>0</v>
      </c>
      <c r="N46" s="16">
        <f t="shared" si="62"/>
        <v>0</v>
      </c>
      <c r="O46" s="16">
        <f t="shared" si="63"/>
        <v>0</v>
      </c>
      <c r="P46" s="16">
        <f t="shared" si="64"/>
        <v>0</v>
      </c>
      <c r="Q46" s="16">
        <f t="shared" si="65"/>
        <v>0</v>
      </c>
      <c r="R46" s="16">
        <f t="shared" si="66"/>
        <v>0</v>
      </c>
      <c r="S46" s="16">
        <f t="shared" si="67"/>
        <v>0</v>
      </c>
      <c r="U46" s="16">
        <f t="shared" si="68"/>
        <v>0</v>
      </c>
      <c r="V46" s="16">
        <f t="shared" si="69"/>
        <v>0</v>
      </c>
      <c r="W46" s="16">
        <f t="shared" si="70"/>
        <v>0</v>
      </c>
      <c r="X46" s="16">
        <f t="shared" si="71"/>
        <v>0</v>
      </c>
      <c r="Y46" s="16">
        <f t="shared" si="72"/>
        <v>0</v>
      </c>
      <c r="Z46" s="16">
        <f t="shared" si="73"/>
        <v>0</v>
      </c>
      <c r="AA46" s="16">
        <f t="shared" si="74"/>
        <v>0</v>
      </c>
      <c r="AB46" s="16">
        <f t="shared" si="75"/>
        <v>0</v>
      </c>
      <c r="AC46" s="16">
        <f t="shared" si="76"/>
        <v>0</v>
      </c>
      <c r="AD46" s="16">
        <f t="shared" si="77"/>
        <v>0</v>
      </c>
      <c r="AE46" s="16">
        <f t="shared" si="78"/>
        <v>20000</v>
      </c>
      <c r="AF46" s="16">
        <f t="shared" si="79"/>
        <v>0</v>
      </c>
      <c r="AG46" s="16">
        <f t="shared" si="80"/>
        <v>20000</v>
      </c>
      <c r="AI46" s="16">
        <f t="shared" si="81"/>
        <v>0</v>
      </c>
      <c r="AJ46" s="16">
        <f t="shared" si="82"/>
        <v>0</v>
      </c>
      <c r="AK46" s="16">
        <f t="shared" si="83"/>
        <v>0</v>
      </c>
      <c r="AL46" s="16">
        <f t="shared" si="84"/>
        <v>0</v>
      </c>
      <c r="AM46" s="16">
        <f t="shared" si="85"/>
        <v>0</v>
      </c>
      <c r="AN46" s="16">
        <f t="shared" si="86"/>
        <v>0</v>
      </c>
      <c r="AO46" s="16">
        <f t="shared" si="87"/>
        <v>0</v>
      </c>
      <c r="AP46" s="16">
        <f t="shared" si="88"/>
        <v>0</v>
      </c>
      <c r="AQ46" s="16">
        <f t="shared" si="89"/>
        <v>0</v>
      </c>
      <c r="AR46" s="16">
        <f t="shared" si="90"/>
        <v>0</v>
      </c>
      <c r="AS46" s="16">
        <f t="shared" si="91"/>
        <v>0</v>
      </c>
      <c r="AT46" s="16">
        <f t="shared" si="92"/>
        <v>0</v>
      </c>
      <c r="AU46" s="16">
        <f t="shared" si="93"/>
        <v>0</v>
      </c>
    </row>
    <row r="47" spans="1:47">
      <c r="A47" s="8"/>
      <c r="B47" s="719" t="s">
        <v>688</v>
      </c>
      <c r="C47" s="718" t="s">
        <v>697</v>
      </c>
      <c r="D47" s="413">
        <v>44531</v>
      </c>
      <c r="E47" s="720" cm="1">
        <f t="array" ref="E47">_xlfn.IFS(C47='Deal Profiles'!A$15,'Deal Profiles'!B$15,C47='Deal Profiles'!A$16,'Deal Profiles'!B$16,C47='Deal Profiles'!A$17,'Deal Profiles'!B$17,Revenues!C47='Deal Profiles'!A$18,'Deal Profiles'!B$18,C47='Deal Profiles'!A$19,'Deal Profiles'!B$19)</f>
        <v>100000</v>
      </c>
      <c r="F47" s="11"/>
      <c r="G47" s="16">
        <f t="shared" si="55"/>
        <v>0</v>
      </c>
      <c r="H47" s="16">
        <f t="shared" si="56"/>
        <v>0</v>
      </c>
      <c r="I47" s="16">
        <f t="shared" si="57"/>
        <v>0</v>
      </c>
      <c r="J47" s="16">
        <f t="shared" si="58"/>
        <v>0</v>
      </c>
      <c r="K47" s="16">
        <f t="shared" si="59"/>
        <v>0</v>
      </c>
      <c r="L47" s="16">
        <f t="shared" si="60"/>
        <v>0</v>
      </c>
      <c r="M47" s="16">
        <f t="shared" si="61"/>
        <v>0</v>
      </c>
      <c r="N47" s="16">
        <f t="shared" si="62"/>
        <v>0</v>
      </c>
      <c r="O47" s="16">
        <f t="shared" si="63"/>
        <v>0</v>
      </c>
      <c r="P47" s="16">
        <f t="shared" si="64"/>
        <v>0</v>
      </c>
      <c r="Q47" s="16">
        <f t="shared" si="65"/>
        <v>0</v>
      </c>
      <c r="R47" s="16">
        <f t="shared" si="66"/>
        <v>0</v>
      </c>
      <c r="S47" s="16">
        <f t="shared" si="67"/>
        <v>0</v>
      </c>
      <c r="U47" s="16">
        <f t="shared" si="68"/>
        <v>0</v>
      </c>
      <c r="V47" s="16">
        <f t="shared" si="69"/>
        <v>0</v>
      </c>
      <c r="W47" s="16">
        <f t="shared" si="70"/>
        <v>0</v>
      </c>
      <c r="X47" s="16">
        <f t="shared" si="71"/>
        <v>0</v>
      </c>
      <c r="Y47" s="16">
        <f t="shared" si="72"/>
        <v>0</v>
      </c>
      <c r="Z47" s="16">
        <f t="shared" si="73"/>
        <v>0</v>
      </c>
      <c r="AA47" s="16">
        <f t="shared" si="74"/>
        <v>0</v>
      </c>
      <c r="AB47" s="16">
        <f t="shared" si="75"/>
        <v>0</v>
      </c>
      <c r="AC47" s="16">
        <f t="shared" si="76"/>
        <v>0</v>
      </c>
      <c r="AD47" s="16">
        <f t="shared" si="77"/>
        <v>0</v>
      </c>
      <c r="AE47" s="16">
        <f t="shared" si="78"/>
        <v>0</v>
      </c>
      <c r="AF47" s="16">
        <f t="shared" si="79"/>
        <v>100000</v>
      </c>
      <c r="AG47" s="16">
        <f t="shared" si="80"/>
        <v>100000</v>
      </c>
      <c r="AI47" s="16">
        <f t="shared" si="81"/>
        <v>0</v>
      </c>
      <c r="AJ47" s="16">
        <f t="shared" si="82"/>
        <v>0</v>
      </c>
      <c r="AK47" s="16">
        <f t="shared" si="83"/>
        <v>0</v>
      </c>
      <c r="AL47" s="16">
        <f t="shared" si="84"/>
        <v>0</v>
      </c>
      <c r="AM47" s="16">
        <f t="shared" si="85"/>
        <v>0</v>
      </c>
      <c r="AN47" s="16">
        <f t="shared" si="86"/>
        <v>0</v>
      </c>
      <c r="AO47" s="16">
        <f t="shared" si="87"/>
        <v>0</v>
      </c>
      <c r="AP47" s="16">
        <f t="shared" si="88"/>
        <v>0</v>
      </c>
      <c r="AQ47" s="16">
        <f t="shared" si="89"/>
        <v>0</v>
      </c>
      <c r="AR47" s="16">
        <f t="shared" si="90"/>
        <v>0</v>
      </c>
      <c r="AS47" s="16">
        <f t="shared" si="91"/>
        <v>0</v>
      </c>
      <c r="AT47" s="16">
        <f t="shared" si="92"/>
        <v>0</v>
      </c>
      <c r="AU47" s="16">
        <f t="shared" si="93"/>
        <v>0</v>
      </c>
    </row>
    <row r="48" spans="1:47">
      <c r="A48" s="8"/>
      <c r="B48" s="719" t="s">
        <v>688</v>
      </c>
      <c r="C48" s="718" t="s">
        <v>542</v>
      </c>
      <c r="D48" s="413">
        <v>44531</v>
      </c>
      <c r="E48" s="720" cm="1">
        <f t="array" ref="E48">_xlfn.IFS(C48='Deal Profiles'!A$15,'Deal Profiles'!B$15,C48='Deal Profiles'!A$16,'Deal Profiles'!B$16,C48='Deal Profiles'!A$17,'Deal Profiles'!B$17,Revenues!C48='Deal Profiles'!A$18,'Deal Profiles'!B$18,C48='Deal Profiles'!A$19,'Deal Profiles'!B$19)</f>
        <v>10000</v>
      </c>
      <c r="F48" s="11"/>
      <c r="G48" s="16">
        <f t="shared" si="55"/>
        <v>0</v>
      </c>
      <c r="H48" s="16">
        <f t="shared" si="56"/>
        <v>0</v>
      </c>
      <c r="I48" s="16">
        <f t="shared" si="57"/>
        <v>0</v>
      </c>
      <c r="J48" s="16">
        <f t="shared" si="58"/>
        <v>0</v>
      </c>
      <c r="K48" s="16">
        <f t="shared" si="59"/>
        <v>0</v>
      </c>
      <c r="L48" s="16">
        <f t="shared" si="60"/>
        <v>0</v>
      </c>
      <c r="M48" s="16">
        <f t="shared" si="61"/>
        <v>0</v>
      </c>
      <c r="N48" s="16">
        <f t="shared" si="62"/>
        <v>0</v>
      </c>
      <c r="O48" s="16">
        <f t="shared" si="63"/>
        <v>0</v>
      </c>
      <c r="P48" s="16">
        <f t="shared" si="64"/>
        <v>0</v>
      </c>
      <c r="Q48" s="16">
        <f t="shared" si="65"/>
        <v>0</v>
      </c>
      <c r="R48" s="16">
        <f t="shared" si="66"/>
        <v>0</v>
      </c>
      <c r="S48" s="16">
        <f t="shared" si="67"/>
        <v>0</v>
      </c>
      <c r="U48" s="16">
        <f t="shared" si="68"/>
        <v>0</v>
      </c>
      <c r="V48" s="16">
        <f t="shared" si="69"/>
        <v>0</v>
      </c>
      <c r="W48" s="16">
        <f t="shared" si="70"/>
        <v>0</v>
      </c>
      <c r="X48" s="16">
        <f t="shared" si="71"/>
        <v>0</v>
      </c>
      <c r="Y48" s="16">
        <f t="shared" si="72"/>
        <v>0</v>
      </c>
      <c r="Z48" s="16">
        <f t="shared" si="73"/>
        <v>0</v>
      </c>
      <c r="AA48" s="16">
        <f t="shared" si="74"/>
        <v>0</v>
      </c>
      <c r="AB48" s="16">
        <f t="shared" si="75"/>
        <v>0</v>
      </c>
      <c r="AC48" s="16">
        <f t="shared" si="76"/>
        <v>0</v>
      </c>
      <c r="AD48" s="16">
        <f t="shared" si="77"/>
        <v>0</v>
      </c>
      <c r="AE48" s="16">
        <f t="shared" si="78"/>
        <v>0</v>
      </c>
      <c r="AF48" s="16">
        <f t="shared" si="79"/>
        <v>10000</v>
      </c>
      <c r="AG48" s="16">
        <f t="shared" si="80"/>
        <v>10000</v>
      </c>
      <c r="AI48" s="16">
        <f t="shared" si="81"/>
        <v>0</v>
      </c>
      <c r="AJ48" s="16">
        <f t="shared" si="82"/>
        <v>0</v>
      </c>
      <c r="AK48" s="16">
        <f t="shared" si="83"/>
        <v>0</v>
      </c>
      <c r="AL48" s="16">
        <f t="shared" si="84"/>
        <v>0</v>
      </c>
      <c r="AM48" s="16">
        <f t="shared" si="85"/>
        <v>0</v>
      </c>
      <c r="AN48" s="16">
        <f t="shared" si="86"/>
        <v>0</v>
      </c>
      <c r="AO48" s="16">
        <f t="shared" si="87"/>
        <v>0</v>
      </c>
      <c r="AP48" s="16">
        <f t="shared" si="88"/>
        <v>0</v>
      </c>
      <c r="AQ48" s="16">
        <f t="shared" si="89"/>
        <v>0</v>
      </c>
      <c r="AR48" s="16">
        <f t="shared" si="90"/>
        <v>0</v>
      </c>
      <c r="AS48" s="16">
        <f t="shared" si="91"/>
        <v>0</v>
      </c>
      <c r="AT48" s="16">
        <f t="shared" si="92"/>
        <v>0</v>
      </c>
      <c r="AU48" s="16">
        <f t="shared" si="93"/>
        <v>0</v>
      </c>
    </row>
    <row r="49" spans="1:47">
      <c r="A49" s="8"/>
      <c r="B49" s="719" t="s">
        <v>688</v>
      </c>
      <c r="C49" s="718" t="s">
        <v>543</v>
      </c>
      <c r="D49" s="413">
        <v>44531</v>
      </c>
      <c r="E49" s="720" cm="1">
        <f t="array" ref="E49">_xlfn.IFS(C49='Deal Profiles'!A$15,'Deal Profiles'!B$15,C49='Deal Profiles'!A$16,'Deal Profiles'!B$16,C49='Deal Profiles'!A$17,'Deal Profiles'!B$17,Revenues!C49='Deal Profiles'!A$18,'Deal Profiles'!B$18,C49='Deal Profiles'!A$19,'Deal Profiles'!B$19)</f>
        <v>20000</v>
      </c>
      <c r="F49" s="11"/>
      <c r="G49" s="16">
        <f t="shared" si="55"/>
        <v>0</v>
      </c>
      <c r="H49" s="16">
        <f t="shared" si="56"/>
        <v>0</v>
      </c>
      <c r="I49" s="16">
        <f t="shared" si="57"/>
        <v>0</v>
      </c>
      <c r="J49" s="16">
        <f t="shared" si="58"/>
        <v>0</v>
      </c>
      <c r="K49" s="16">
        <f t="shared" si="59"/>
        <v>0</v>
      </c>
      <c r="L49" s="16">
        <f t="shared" si="60"/>
        <v>0</v>
      </c>
      <c r="M49" s="16">
        <f t="shared" si="61"/>
        <v>0</v>
      </c>
      <c r="N49" s="16">
        <f t="shared" si="62"/>
        <v>0</v>
      </c>
      <c r="O49" s="16">
        <f t="shared" si="63"/>
        <v>0</v>
      </c>
      <c r="P49" s="16">
        <f t="shared" si="64"/>
        <v>0</v>
      </c>
      <c r="Q49" s="16">
        <f t="shared" si="65"/>
        <v>0</v>
      </c>
      <c r="R49" s="16">
        <f t="shared" si="66"/>
        <v>0</v>
      </c>
      <c r="S49" s="16">
        <f t="shared" si="67"/>
        <v>0</v>
      </c>
      <c r="U49" s="16">
        <f t="shared" si="68"/>
        <v>0</v>
      </c>
      <c r="V49" s="16">
        <f t="shared" si="69"/>
        <v>0</v>
      </c>
      <c r="W49" s="16">
        <f t="shared" si="70"/>
        <v>0</v>
      </c>
      <c r="X49" s="16">
        <f t="shared" si="71"/>
        <v>0</v>
      </c>
      <c r="Y49" s="16">
        <f t="shared" si="72"/>
        <v>0</v>
      </c>
      <c r="Z49" s="16">
        <f t="shared" si="73"/>
        <v>0</v>
      </c>
      <c r="AA49" s="16">
        <f t="shared" si="74"/>
        <v>0</v>
      </c>
      <c r="AB49" s="16">
        <f t="shared" si="75"/>
        <v>0</v>
      </c>
      <c r="AC49" s="16">
        <f t="shared" si="76"/>
        <v>0</v>
      </c>
      <c r="AD49" s="16">
        <f t="shared" si="77"/>
        <v>0</v>
      </c>
      <c r="AE49" s="16">
        <f t="shared" si="78"/>
        <v>0</v>
      </c>
      <c r="AF49" s="16">
        <f t="shared" si="79"/>
        <v>20000</v>
      </c>
      <c r="AG49" s="16">
        <f t="shared" si="80"/>
        <v>20000</v>
      </c>
      <c r="AI49" s="16">
        <f t="shared" si="81"/>
        <v>0</v>
      </c>
      <c r="AJ49" s="16">
        <f t="shared" si="82"/>
        <v>0</v>
      </c>
      <c r="AK49" s="16">
        <f t="shared" si="83"/>
        <v>0</v>
      </c>
      <c r="AL49" s="16">
        <f t="shared" si="84"/>
        <v>0</v>
      </c>
      <c r="AM49" s="16">
        <f t="shared" si="85"/>
        <v>0</v>
      </c>
      <c r="AN49" s="16">
        <f t="shared" si="86"/>
        <v>0</v>
      </c>
      <c r="AO49" s="16">
        <f t="shared" si="87"/>
        <v>0</v>
      </c>
      <c r="AP49" s="16">
        <f t="shared" si="88"/>
        <v>0</v>
      </c>
      <c r="AQ49" s="16">
        <f t="shared" si="89"/>
        <v>0</v>
      </c>
      <c r="AR49" s="16">
        <f t="shared" si="90"/>
        <v>0</v>
      </c>
      <c r="AS49" s="16">
        <f t="shared" si="91"/>
        <v>0</v>
      </c>
      <c r="AT49" s="16">
        <f t="shared" si="92"/>
        <v>0</v>
      </c>
      <c r="AU49" s="16">
        <f t="shared" si="93"/>
        <v>0</v>
      </c>
    </row>
    <row r="50" spans="1:47">
      <c r="A50" s="8"/>
      <c r="B50" s="719" t="s">
        <v>706</v>
      </c>
      <c r="C50" s="718" t="s">
        <v>697</v>
      </c>
      <c r="D50" s="413">
        <v>44409</v>
      </c>
      <c r="E50" s="1020">
        <v>1400000</v>
      </c>
      <c r="F50" s="11"/>
      <c r="G50" s="16">
        <f t="shared" si="55"/>
        <v>0</v>
      </c>
      <c r="H50" s="16">
        <f t="shared" si="56"/>
        <v>0</v>
      </c>
      <c r="I50" s="16">
        <f t="shared" si="57"/>
        <v>0</v>
      </c>
      <c r="J50" s="16">
        <f t="shared" si="58"/>
        <v>0</v>
      </c>
      <c r="K50" s="16">
        <f t="shared" si="59"/>
        <v>0</v>
      </c>
      <c r="L50" s="16">
        <f t="shared" si="60"/>
        <v>0</v>
      </c>
      <c r="M50" s="16">
        <f t="shared" si="61"/>
        <v>0</v>
      </c>
      <c r="N50" s="16">
        <f t="shared" si="62"/>
        <v>0</v>
      </c>
      <c r="O50" s="16">
        <f t="shared" si="63"/>
        <v>0</v>
      </c>
      <c r="P50" s="16">
        <f t="shared" si="64"/>
        <v>0</v>
      </c>
      <c r="Q50" s="16">
        <f t="shared" si="65"/>
        <v>0</v>
      </c>
      <c r="R50" s="16">
        <f t="shared" si="66"/>
        <v>0</v>
      </c>
      <c r="S50" s="16">
        <f t="shared" si="67"/>
        <v>0</v>
      </c>
      <c r="U50" s="16">
        <f t="shared" si="68"/>
        <v>0</v>
      </c>
      <c r="V50" s="16">
        <f t="shared" si="69"/>
        <v>0</v>
      </c>
      <c r="W50" s="16">
        <f t="shared" si="70"/>
        <v>0</v>
      </c>
      <c r="X50" s="16">
        <f t="shared" si="71"/>
        <v>0</v>
      </c>
      <c r="Y50" s="16">
        <f t="shared" si="72"/>
        <v>0</v>
      </c>
      <c r="Z50" s="16">
        <f t="shared" si="73"/>
        <v>0</v>
      </c>
      <c r="AA50" s="16">
        <f t="shared" si="74"/>
        <v>0</v>
      </c>
      <c r="AB50" s="16">
        <f t="shared" si="75"/>
        <v>1400000</v>
      </c>
      <c r="AC50" s="16">
        <f t="shared" si="76"/>
        <v>0</v>
      </c>
      <c r="AD50" s="16">
        <f t="shared" si="77"/>
        <v>0</v>
      </c>
      <c r="AE50" s="16">
        <f t="shared" si="78"/>
        <v>0</v>
      </c>
      <c r="AF50" s="16">
        <f t="shared" si="79"/>
        <v>0</v>
      </c>
      <c r="AG50" s="16">
        <f t="shared" si="80"/>
        <v>1400000</v>
      </c>
      <c r="AI50" s="16">
        <f t="shared" si="81"/>
        <v>0</v>
      </c>
      <c r="AJ50" s="16">
        <f t="shared" si="82"/>
        <v>0</v>
      </c>
      <c r="AK50" s="16">
        <f t="shared" si="83"/>
        <v>0</v>
      </c>
      <c r="AL50" s="16">
        <f t="shared" si="84"/>
        <v>0</v>
      </c>
      <c r="AM50" s="16">
        <f t="shared" si="85"/>
        <v>0</v>
      </c>
      <c r="AN50" s="16">
        <f t="shared" si="86"/>
        <v>0</v>
      </c>
      <c r="AO50" s="16">
        <f t="shared" si="87"/>
        <v>0</v>
      </c>
      <c r="AP50" s="16">
        <f t="shared" si="88"/>
        <v>0</v>
      </c>
      <c r="AQ50" s="16">
        <f t="shared" si="89"/>
        <v>0</v>
      </c>
      <c r="AR50" s="16">
        <f t="shared" si="90"/>
        <v>0</v>
      </c>
      <c r="AS50" s="16">
        <f t="shared" si="91"/>
        <v>0</v>
      </c>
      <c r="AT50" s="16">
        <f t="shared" si="92"/>
        <v>0</v>
      </c>
      <c r="AU50" s="16">
        <f t="shared" si="93"/>
        <v>0</v>
      </c>
    </row>
    <row r="51" spans="1:47">
      <c r="A51" s="8"/>
      <c r="B51" s="719" t="s">
        <v>706</v>
      </c>
      <c r="C51" s="718" t="s">
        <v>542</v>
      </c>
      <c r="D51" s="413">
        <v>44409</v>
      </c>
      <c r="E51" s="1020">
        <v>150000</v>
      </c>
      <c r="F51" s="11"/>
      <c r="G51" s="16">
        <f t="shared" si="55"/>
        <v>0</v>
      </c>
      <c r="H51" s="16">
        <f t="shared" si="56"/>
        <v>0</v>
      </c>
      <c r="I51" s="16">
        <f t="shared" si="57"/>
        <v>0</v>
      </c>
      <c r="J51" s="16">
        <f t="shared" si="58"/>
        <v>0</v>
      </c>
      <c r="K51" s="16">
        <f t="shared" si="59"/>
        <v>0</v>
      </c>
      <c r="L51" s="16">
        <f t="shared" si="60"/>
        <v>0</v>
      </c>
      <c r="M51" s="16">
        <f t="shared" si="61"/>
        <v>0</v>
      </c>
      <c r="N51" s="16">
        <f t="shared" si="62"/>
        <v>0</v>
      </c>
      <c r="O51" s="16">
        <f t="shared" si="63"/>
        <v>0</v>
      </c>
      <c r="P51" s="16">
        <f t="shared" si="64"/>
        <v>0</v>
      </c>
      <c r="Q51" s="16">
        <f t="shared" si="65"/>
        <v>0</v>
      </c>
      <c r="R51" s="16">
        <f t="shared" si="66"/>
        <v>0</v>
      </c>
      <c r="S51" s="16">
        <f t="shared" si="67"/>
        <v>0</v>
      </c>
      <c r="U51" s="16">
        <f t="shared" si="68"/>
        <v>0</v>
      </c>
      <c r="V51" s="16">
        <f t="shared" si="69"/>
        <v>0</v>
      </c>
      <c r="W51" s="16">
        <f t="shared" si="70"/>
        <v>0</v>
      </c>
      <c r="X51" s="16">
        <f t="shared" si="71"/>
        <v>0</v>
      </c>
      <c r="Y51" s="16">
        <f t="shared" si="72"/>
        <v>0</v>
      </c>
      <c r="Z51" s="16">
        <f t="shared" si="73"/>
        <v>0</v>
      </c>
      <c r="AA51" s="16">
        <f t="shared" si="74"/>
        <v>0</v>
      </c>
      <c r="AB51" s="16">
        <f t="shared" si="75"/>
        <v>150000</v>
      </c>
      <c r="AC51" s="16">
        <f t="shared" si="76"/>
        <v>0</v>
      </c>
      <c r="AD51" s="16">
        <f t="shared" si="77"/>
        <v>0</v>
      </c>
      <c r="AE51" s="16">
        <f t="shared" si="78"/>
        <v>0</v>
      </c>
      <c r="AF51" s="16">
        <f t="shared" si="79"/>
        <v>0</v>
      </c>
      <c r="AG51" s="16">
        <f t="shared" si="80"/>
        <v>150000</v>
      </c>
      <c r="AI51" s="16">
        <f t="shared" si="81"/>
        <v>0</v>
      </c>
      <c r="AJ51" s="16">
        <f t="shared" si="82"/>
        <v>0</v>
      </c>
      <c r="AK51" s="16">
        <f t="shared" si="83"/>
        <v>0</v>
      </c>
      <c r="AL51" s="16">
        <f t="shared" si="84"/>
        <v>0</v>
      </c>
      <c r="AM51" s="16">
        <f t="shared" si="85"/>
        <v>0</v>
      </c>
      <c r="AN51" s="16">
        <f t="shared" si="86"/>
        <v>0</v>
      </c>
      <c r="AO51" s="16">
        <f t="shared" si="87"/>
        <v>0</v>
      </c>
      <c r="AP51" s="16">
        <f t="shared" si="88"/>
        <v>0</v>
      </c>
      <c r="AQ51" s="16">
        <f t="shared" si="89"/>
        <v>0</v>
      </c>
      <c r="AR51" s="16">
        <f t="shared" si="90"/>
        <v>0</v>
      </c>
      <c r="AS51" s="16">
        <f t="shared" si="91"/>
        <v>0</v>
      </c>
      <c r="AT51" s="16">
        <f t="shared" si="92"/>
        <v>0</v>
      </c>
      <c r="AU51" s="16">
        <f t="shared" si="93"/>
        <v>0</v>
      </c>
    </row>
    <row r="52" spans="1:47">
      <c r="A52" s="8"/>
      <c r="B52" s="719" t="s">
        <v>706</v>
      </c>
      <c r="C52" s="718" t="s">
        <v>543</v>
      </c>
      <c r="D52" s="413">
        <v>44409</v>
      </c>
      <c r="E52" s="1020">
        <v>300000</v>
      </c>
      <c r="F52" s="11"/>
      <c r="G52" s="16">
        <f t="shared" si="55"/>
        <v>0</v>
      </c>
      <c r="H52" s="16">
        <f t="shared" si="56"/>
        <v>0</v>
      </c>
      <c r="I52" s="16">
        <f t="shared" si="57"/>
        <v>0</v>
      </c>
      <c r="J52" s="16">
        <f t="shared" si="58"/>
        <v>0</v>
      </c>
      <c r="K52" s="16">
        <f t="shared" si="59"/>
        <v>0</v>
      </c>
      <c r="L52" s="16">
        <f t="shared" si="60"/>
        <v>0</v>
      </c>
      <c r="M52" s="16">
        <f t="shared" si="61"/>
        <v>0</v>
      </c>
      <c r="N52" s="16">
        <f t="shared" si="62"/>
        <v>0</v>
      </c>
      <c r="O52" s="16">
        <f t="shared" si="63"/>
        <v>0</v>
      </c>
      <c r="P52" s="16">
        <f t="shared" si="64"/>
        <v>0</v>
      </c>
      <c r="Q52" s="16">
        <f t="shared" si="65"/>
        <v>0</v>
      </c>
      <c r="R52" s="16">
        <f t="shared" si="66"/>
        <v>0</v>
      </c>
      <c r="S52" s="16">
        <f t="shared" si="67"/>
        <v>0</v>
      </c>
      <c r="U52" s="16">
        <f t="shared" si="68"/>
        <v>0</v>
      </c>
      <c r="V52" s="16">
        <f t="shared" si="69"/>
        <v>0</v>
      </c>
      <c r="W52" s="16">
        <f t="shared" si="70"/>
        <v>0</v>
      </c>
      <c r="X52" s="16">
        <f t="shared" si="71"/>
        <v>0</v>
      </c>
      <c r="Y52" s="16">
        <f t="shared" si="72"/>
        <v>0</v>
      </c>
      <c r="Z52" s="16">
        <f t="shared" si="73"/>
        <v>0</v>
      </c>
      <c r="AA52" s="16">
        <f t="shared" si="74"/>
        <v>0</v>
      </c>
      <c r="AB52" s="16">
        <f t="shared" si="75"/>
        <v>300000</v>
      </c>
      <c r="AC52" s="16">
        <f t="shared" si="76"/>
        <v>0</v>
      </c>
      <c r="AD52" s="16">
        <f t="shared" si="77"/>
        <v>0</v>
      </c>
      <c r="AE52" s="16">
        <f t="shared" si="78"/>
        <v>0</v>
      </c>
      <c r="AF52" s="16">
        <f t="shared" si="79"/>
        <v>0</v>
      </c>
      <c r="AG52" s="16">
        <f t="shared" si="80"/>
        <v>300000</v>
      </c>
      <c r="AI52" s="16">
        <f t="shared" si="81"/>
        <v>0</v>
      </c>
      <c r="AJ52" s="16">
        <f t="shared" si="82"/>
        <v>0</v>
      </c>
      <c r="AK52" s="16">
        <f t="shared" si="83"/>
        <v>0</v>
      </c>
      <c r="AL52" s="16">
        <f t="shared" si="84"/>
        <v>0</v>
      </c>
      <c r="AM52" s="16">
        <f t="shared" si="85"/>
        <v>0</v>
      </c>
      <c r="AN52" s="16">
        <f t="shared" si="86"/>
        <v>0</v>
      </c>
      <c r="AO52" s="16">
        <f t="shared" si="87"/>
        <v>0</v>
      </c>
      <c r="AP52" s="16">
        <f t="shared" si="88"/>
        <v>0</v>
      </c>
      <c r="AQ52" s="16">
        <f t="shared" si="89"/>
        <v>0</v>
      </c>
      <c r="AR52" s="16">
        <f t="shared" si="90"/>
        <v>0</v>
      </c>
      <c r="AS52" s="16">
        <f t="shared" si="91"/>
        <v>0</v>
      </c>
      <c r="AT52" s="16">
        <f t="shared" si="92"/>
        <v>0</v>
      </c>
      <c r="AU52" s="16">
        <f t="shared" si="93"/>
        <v>0</v>
      </c>
    </row>
    <row r="53" spans="1:47">
      <c r="A53" s="8"/>
      <c r="B53" s="719" t="s">
        <v>707</v>
      </c>
      <c r="C53" s="718" t="s">
        <v>697</v>
      </c>
      <c r="D53" s="413">
        <v>44562</v>
      </c>
      <c r="E53" s="1020">
        <v>1600000</v>
      </c>
      <c r="F53" s="11"/>
      <c r="G53" s="16">
        <f t="shared" si="55"/>
        <v>0</v>
      </c>
      <c r="H53" s="16">
        <f t="shared" si="56"/>
        <v>0</v>
      </c>
      <c r="I53" s="16">
        <f t="shared" si="57"/>
        <v>0</v>
      </c>
      <c r="J53" s="16">
        <f t="shared" si="58"/>
        <v>0</v>
      </c>
      <c r="K53" s="16">
        <f t="shared" si="59"/>
        <v>0</v>
      </c>
      <c r="L53" s="16">
        <f t="shared" si="60"/>
        <v>0</v>
      </c>
      <c r="M53" s="16">
        <f t="shared" si="61"/>
        <v>0</v>
      </c>
      <c r="N53" s="16">
        <f t="shared" si="62"/>
        <v>0</v>
      </c>
      <c r="O53" s="16">
        <f t="shared" si="63"/>
        <v>0</v>
      </c>
      <c r="P53" s="16">
        <f t="shared" si="64"/>
        <v>0</v>
      </c>
      <c r="Q53" s="16">
        <f t="shared" si="65"/>
        <v>0</v>
      </c>
      <c r="R53" s="16">
        <f t="shared" si="66"/>
        <v>0</v>
      </c>
      <c r="S53" s="16">
        <f t="shared" si="67"/>
        <v>0</v>
      </c>
      <c r="U53" s="16">
        <f t="shared" si="68"/>
        <v>0</v>
      </c>
      <c r="V53" s="16">
        <f t="shared" si="69"/>
        <v>0</v>
      </c>
      <c r="W53" s="16">
        <f t="shared" si="70"/>
        <v>0</v>
      </c>
      <c r="X53" s="16">
        <f t="shared" si="71"/>
        <v>0</v>
      </c>
      <c r="Y53" s="16">
        <f t="shared" si="72"/>
        <v>0</v>
      </c>
      <c r="Z53" s="16">
        <f t="shared" si="73"/>
        <v>0</v>
      </c>
      <c r="AA53" s="16">
        <f t="shared" si="74"/>
        <v>0</v>
      </c>
      <c r="AB53" s="16">
        <f t="shared" si="75"/>
        <v>0</v>
      </c>
      <c r="AC53" s="16">
        <f t="shared" si="76"/>
        <v>0</v>
      </c>
      <c r="AD53" s="16">
        <f t="shared" si="77"/>
        <v>0</v>
      </c>
      <c r="AE53" s="16">
        <f t="shared" si="78"/>
        <v>0</v>
      </c>
      <c r="AF53" s="16">
        <f t="shared" si="79"/>
        <v>0</v>
      </c>
      <c r="AG53" s="16">
        <f t="shared" si="80"/>
        <v>0</v>
      </c>
      <c r="AI53" s="16">
        <f t="shared" si="81"/>
        <v>1600000</v>
      </c>
      <c r="AJ53" s="16">
        <f t="shared" si="82"/>
        <v>0</v>
      </c>
      <c r="AK53" s="16">
        <f t="shared" si="83"/>
        <v>0</v>
      </c>
      <c r="AL53" s="16">
        <f t="shared" si="84"/>
        <v>0</v>
      </c>
      <c r="AM53" s="16">
        <f t="shared" si="85"/>
        <v>0</v>
      </c>
      <c r="AN53" s="16">
        <f t="shared" si="86"/>
        <v>0</v>
      </c>
      <c r="AO53" s="16">
        <f t="shared" si="87"/>
        <v>0</v>
      </c>
      <c r="AP53" s="16">
        <f t="shared" si="88"/>
        <v>0</v>
      </c>
      <c r="AQ53" s="16">
        <f t="shared" si="89"/>
        <v>0</v>
      </c>
      <c r="AR53" s="16">
        <f t="shared" si="90"/>
        <v>0</v>
      </c>
      <c r="AS53" s="16">
        <f t="shared" si="91"/>
        <v>0</v>
      </c>
      <c r="AT53" s="16">
        <f t="shared" si="92"/>
        <v>0</v>
      </c>
      <c r="AU53" s="16">
        <f t="shared" si="93"/>
        <v>1600000</v>
      </c>
    </row>
    <row r="54" spans="1:47">
      <c r="A54" s="8"/>
      <c r="B54" s="719" t="s">
        <v>707</v>
      </c>
      <c r="C54" s="718" t="s">
        <v>542</v>
      </c>
      <c r="D54" s="413">
        <v>44562</v>
      </c>
      <c r="E54" s="1020">
        <v>200000</v>
      </c>
      <c r="F54" s="11"/>
      <c r="G54" s="16">
        <f t="shared" si="55"/>
        <v>0</v>
      </c>
      <c r="H54" s="16">
        <f t="shared" si="56"/>
        <v>0</v>
      </c>
      <c r="I54" s="16">
        <f t="shared" si="57"/>
        <v>0</v>
      </c>
      <c r="J54" s="16">
        <f t="shared" si="58"/>
        <v>0</v>
      </c>
      <c r="K54" s="16">
        <f t="shared" si="59"/>
        <v>0</v>
      </c>
      <c r="L54" s="16">
        <f t="shared" si="60"/>
        <v>0</v>
      </c>
      <c r="M54" s="16">
        <f t="shared" si="61"/>
        <v>0</v>
      </c>
      <c r="N54" s="16">
        <f t="shared" si="62"/>
        <v>0</v>
      </c>
      <c r="O54" s="16">
        <f t="shared" si="63"/>
        <v>0</v>
      </c>
      <c r="P54" s="16">
        <f t="shared" si="64"/>
        <v>0</v>
      </c>
      <c r="Q54" s="16">
        <f t="shared" si="65"/>
        <v>0</v>
      </c>
      <c r="R54" s="16">
        <f t="shared" si="66"/>
        <v>0</v>
      </c>
      <c r="S54" s="16">
        <f t="shared" si="67"/>
        <v>0</v>
      </c>
      <c r="U54" s="16">
        <f t="shared" si="68"/>
        <v>0</v>
      </c>
      <c r="V54" s="16">
        <f t="shared" si="69"/>
        <v>0</v>
      </c>
      <c r="W54" s="16">
        <f t="shared" si="70"/>
        <v>0</v>
      </c>
      <c r="X54" s="16">
        <f t="shared" si="71"/>
        <v>0</v>
      </c>
      <c r="Y54" s="16">
        <f t="shared" si="72"/>
        <v>0</v>
      </c>
      <c r="Z54" s="16">
        <f t="shared" si="73"/>
        <v>0</v>
      </c>
      <c r="AA54" s="16">
        <f t="shared" si="74"/>
        <v>0</v>
      </c>
      <c r="AB54" s="16">
        <f t="shared" si="75"/>
        <v>0</v>
      </c>
      <c r="AC54" s="16">
        <f t="shared" si="76"/>
        <v>0</v>
      </c>
      <c r="AD54" s="16">
        <f t="shared" si="77"/>
        <v>0</v>
      </c>
      <c r="AE54" s="16">
        <f t="shared" si="78"/>
        <v>0</v>
      </c>
      <c r="AF54" s="16">
        <f t="shared" si="79"/>
        <v>0</v>
      </c>
      <c r="AG54" s="16">
        <f t="shared" si="80"/>
        <v>0</v>
      </c>
      <c r="AI54" s="16">
        <f t="shared" si="81"/>
        <v>200000</v>
      </c>
      <c r="AJ54" s="16">
        <f t="shared" si="82"/>
        <v>0</v>
      </c>
      <c r="AK54" s="16">
        <f t="shared" si="83"/>
        <v>0</v>
      </c>
      <c r="AL54" s="16">
        <f t="shared" si="84"/>
        <v>0</v>
      </c>
      <c r="AM54" s="16">
        <f t="shared" si="85"/>
        <v>0</v>
      </c>
      <c r="AN54" s="16">
        <f t="shared" si="86"/>
        <v>0</v>
      </c>
      <c r="AO54" s="16">
        <f t="shared" si="87"/>
        <v>0</v>
      </c>
      <c r="AP54" s="16">
        <f t="shared" si="88"/>
        <v>0</v>
      </c>
      <c r="AQ54" s="16">
        <f t="shared" si="89"/>
        <v>0</v>
      </c>
      <c r="AR54" s="16">
        <f t="shared" si="90"/>
        <v>0</v>
      </c>
      <c r="AS54" s="16">
        <f t="shared" si="91"/>
        <v>0</v>
      </c>
      <c r="AT54" s="16">
        <f t="shared" si="92"/>
        <v>0</v>
      </c>
      <c r="AU54" s="16">
        <f t="shared" si="93"/>
        <v>200000</v>
      </c>
    </row>
    <row r="55" spans="1:47">
      <c r="A55" s="8"/>
      <c r="B55" s="719" t="s">
        <v>707</v>
      </c>
      <c r="C55" s="718" t="s">
        <v>543</v>
      </c>
      <c r="D55" s="413">
        <v>44562</v>
      </c>
      <c r="E55" s="1020">
        <v>350000</v>
      </c>
      <c r="F55" s="11"/>
      <c r="G55" s="16">
        <f t="shared" si="55"/>
        <v>0</v>
      </c>
      <c r="H55" s="16">
        <f t="shared" si="56"/>
        <v>0</v>
      </c>
      <c r="I55" s="16">
        <f t="shared" si="57"/>
        <v>0</v>
      </c>
      <c r="J55" s="16">
        <f t="shared" si="58"/>
        <v>0</v>
      </c>
      <c r="K55" s="16">
        <f t="shared" si="59"/>
        <v>0</v>
      </c>
      <c r="L55" s="16">
        <f t="shared" si="60"/>
        <v>0</v>
      </c>
      <c r="M55" s="16">
        <f t="shared" si="61"/>
        <v>0</v>
      </c>
      <c r="N55" s="16">
        <f t="shared" si="62"/>
        <v>0</v>
      </c>
      <c r="O55" s="16">
        <f t="shared" si="63"/>
        <v>0</v>
      </c>
      <c r="P55" s="16">
        <f t="shared" si="64"/>
        <v>0</v>
      </c>
      <c r="Q55" s="16">
        <f t="shared" si="65"/>
        <v>0</v>
      </c>
      <c r="R55" s="16">
        <f t="shared" si="66"/>
        <v>0</v>
      </c>
      <c r="S55" s="16">
        <f t="shared" si="67"/>
        <v>0</v>
      </c>
      <c r="U55" s="16">
        <f t="shared" si="68"/>
        <v>0</v>
      </c>
      <c r="V55" s="16">
        <f t="shared" si="69"/>
        <v>0</v>
      </c>
      <c r="W55" s="16">
        <f t="shared" si="70"/>
        <v>0</v>
      </c>
      <c r="X55" s="16">
        <f t="shared" si="71"/>
        <v>0</v>
      </c>
      <c r="Y55" s="16">
        <f t="shared" si="72"/>
        <v>0</v>
      </c>
      <c r="Z55" s="16">
        <f t="shared" si="73"/>
        <v>0</v>
      </c>
      <c r="AA55" s="16">
        <f t="shared" si="74"/>
        <v>0</v>
      </c>
      <c r="AB55" s="16">
        <f t="shared" si="75"/>
        <v>0</v>
      </c>
      <c r="AC55" s="16">
        <f t="shared" si="76"/>
        <v>0</v>
      </c>
      <c r="AD55" s="16">
        <f t="shared" si="77"/>
        <v>0</v>
      </c>
      <c r="AE55" s="16">
        <f t="shared" si="78"/>
        <v>0</v>
      </c>
      <c r="AF55" s="16">
        <f t="shared" si="79"/>
        <v>0</v>
      </c>
      <c r="AG55" s="16">
        <f t="shared" si="80"/>
        <v>0</v>
      </c>
      <c r="AI55" s="16">
        <f t="shared" si="81"/>
        <v>350000</v>
      </c>
      <c r="AJ55" s="16">
        <f t="shared" si="82"/>
        <v>0</v>
      </c>
      <c r="AK55" s="16">
        <f t="shared" si="83"/>
        <v>0</v>
      </c>
      <c r="AL55" s="16">
        <f t="shared" si="84"/>
        <v>0</v>
      </c>
      <c r="AM55" s="16">
        <f t="shared" si="85"/>
        <v>0</v>
      </c>
      <c r="AN55" s="16">
        <f t="shared" si="86"/>
        <v>0</v>
      </c>
      <c r="AO55" s="16">
        <f t="shared" si="87"/>
        <v>0</v>
      </c>
      <c r="AP55" s="16">
        <f t="shared" si="88"/>
        <v>0</v>
      </c>
      <c r="AQ55" s="16">
        <f t="shared" si="89"/>
        <v>0</v>
      </c>
      <c r="AR55" s="16">
        <f t="shared" si="90"/>
        <v>0</v>
      </c>
      <c r="AS55" s="16">
        <f t="shared" si="91"/>
        <v>0</v>
      </c>
      <c r="AT55" s="16">
        <f t="shared" si="92"/>
        <v>0</v>
      </c>
      <c r="AU55" s="16">
        <f t="shared" si="93"/>
        <v>350000</v>
      </c>
    </row>
    <row r="56" spans="1:47">
      <c r="A56" s="8"/>
      <c r="B56" s="719" t="s">
        <v>708</v>
      </c>
      <c r="C56" s="718" t="s">
        <v>697</v>
      </c>
      <c r="D56" s="413">
        <v>44652</v>
      </c>
      <c r="E56" s="1020">
        <v>1900000</v>
      </c>
      <c r="F56" s="11"/>
      <c r="G56" s="16">
        <f t="shared" si="55"/>
        <v>0</v>
      </c>
      <c r="H56" s="16">
        <f t="shared" si="56"/>
        <v>0</v>
      </c>
      <c r="I56" s="16">
        <f t="shared" si="57"/>
        <v>0</v>
      </c>
      <c r="J56" s="16">
        <f t="shared" si="58"/>
        <v>0</v>
      </c>
      <c r="K56" s="16">
        <f t="shared" si="59"/>
        <v>0</v>
      </c>
      <c r="L56" s="16">
        <f t="shared" si="60"/>
        <v>0</v>
      </c>
      <c r="M56" s="16">
        <f t="shared" si="61"/>
        <v>0</v>
      </c>
      <c r="N56" s="16">
        <f t="shared" si="62"/>
        <v>0</v>
      </c>
      <c r="O56" s="16">
        <f t="shared" si="63"/>
        <v>0</v>
      </c>
      <c r="P56" s="16">
        <f t="shared" si="64"/>
        <v>0</v>
      </c>
      <c r="Q56" s="16">
        <f t="shared" si="65"/>
        <v>0</v>
      </c>
      <c r="R56" s="16">
        <f t="shared" si="66"/>
        <v>0</v>
      </c>
      <c r="S56" s="16">
        <f t="shared" si="67"/>
        <v>0</v>
      </c>
      <c r="U56" s="16">
        <f t="shared" si="68"/>
        <v>0</v>
      </c>
      <c r="V56" s="16">
        <f t="shared" si="69"/>
        <v>0</v>
      </c>
      <c r="W56" s="16">
        <f t="shared" si="70"/>
        <v>0</v>
      </c>
      <c r="X56" s="16">
        <f t="shared" si="71"/>
        <v>0</v>
      </c>
      <c r="Y56" s="16">
        <f t="shared" si="72"/>
        <v>0</v>
      </c>
      <c r="Z56" s="16">
        <f t="shared" si="73"/>
        <v>0</v>
      </c>
      <c r="AA56" s="16">
        <f t="shared" si="74"/>
        <v>0</v>
      </c>
      <c r="AB56" s="16">
        <f t="shared" si="75"/>
        <v>0</v>
      </c>
      <c r="AC56" s="16">
        <f t="shared" si="76"/>
        <v>0</v>
      </c>
      <c r="AD56" s="16">
        <f t="shared" si="77"/>
        <v>0</v>
      </c>
      <c r="AE56" s="16">
        <f t="shared" si="78"/>
        <v>0</v>
      </c>
      <c r="AF56" s="16">
        <f t="shared" si="79"/>
        <v>0</v>
      </c>
      <c r="AG56" s="16">
        <f t="shared" si="80"/>
        <v>0</v>
      </c>
      <c r="AI56" s="16">
        <f t="shared" si="81"/>
        <v>0</v>
      </c>
      <c r="AJ56" s="16">
        <f t="shared" si="82"/>
        <v>0</v>
      </c>
      <c r="AK56" s="16">
        <f t="shared" si="83"/>
        <v>0</v>
      </c>
      <c r="AL56" s="16">
        <f t="shared" si="84"/>
        <v>1900000</v>
      </c>
      <c r="AM56" s="16">
        <f t="shared" si="85"/>
        <v>0</v>
      </c>
      <c r="AN56" s="16">
        <f t="shared" si="86"/>
        <v>0</v>
      </c>
      <c r="AO56" s="16">
        <f t="shared" si="87"/>
        <v>0</v>
      </c>
      <c r="AP56" s="16">
        <f t="shared" si="88"/>
        <v>0</v>
      </c>
      <c r="AQ56" s="16">
        <f t="shared" si="89"/>
        <v>0</v>
      </c>
      <c r="AR56" s="16">
        <f t="shared" si="90"/>
        <v>0</v>
      </c>
      <c r="AS56" s="16">
        <f t="shared" si="91"/>
        <v>0</v>
      </c>
      <c r="AT56" s="16">
        <f t="shared" si="92"/>
        <v>0</v>
      </c>
      <c r="AU56" s="16">
        <f t="shared" si="93"/>
        <v>1900000</v>
      </c>
    </row>
    <row r="57" spans="1:47">
      <c r="A57" s="8"/>
      <c r="B57" s="719" t="s">
        <v>708</v>
      </c>
      <c r="C57" s="718" t="s">
        <v>542</v>
      </c>
      <c r="D57" s="413">
        <v>44652</v>
      </c>
      <c r="E57" s="1020">
        <v>240000</v>
      </c>
      <c r="F57" s="11"/>
      <c r="G57" s="16">
        <f t="shared" si="55"/>
        <v>0</v>
      </c>
      <c r="H57" s="16">
        <f t="shared" si="56"/>
        <v>0</v>
      </c>
      <c r="I57" s="16">
        <f t="shared" si="57"/>
        <v>0</v>
      </c>
      <c r="J57" s="16">
        <f t="shared" si="58"/>
        <v>0</v>
      </c>
      <c r="K57" s="16">
        <f t="shared" si="59"/>
        <v>0</v>
      </c>
      <c r="L57" s="16">
        <f t="shared" si="60"/>
        <v>0</v>
      </c>
      <c r="M57" s="16">
        <f t="shared" si="61"/>
        <v>0</v>
      </c>
      <c r="N57" s="16">
        <f t="shared" si="62"/>
        <v>0</v>
      </c>
      <c r="O57" s="16">
        <f t="shared" si="63"/>
        <v>0</v>
      </c>
      <c r="P57" s="16">
        <f t="shared" si="64"/>
        <v>0</v>
      </c>
      <c r="Q57" s="16">
        <f t="shared" si="65"/>
        <v>0</v>
      </c>
      <c r="R57" s="16">
        <f t="shared" si="66"/>
        <v>0</v>
      </c>
      <c r="S57" s="16">
        <f t="shared" si="67"/>
        <v>0</v>
      </c>
      <c r="U57" s="16">
        <f t="shared" si="68"/>
        <v>0</v>
      </c>
      <c r="V57" s="16">
        <f t="shared" si="69"/>
        <v>0</v>
      </c>
      <c r="W57" s="16">
        <f t="shared" si="70"/>
        <v>0</v>
      </c>
      <c r="X57" s="16">
        <f t="shared" si="71"/>
        <v>0</v>
      </c>
      <c r="Y57" s="16">
        <f t="shared" si="72"/>
        <v>0</v>
      </c>
      <c r="Z57" s="16">
        <f t="shared" si="73"/>
        <v>0</v>
      </c>
      <c r="AA57" s="16">
        <f t="shared" si="74"/>
        <v>0</v>
      </c>
      <c r="AB57" s="16">
        <f t="shared" si="75"/>
        <v>0</v>
      </c>
      <c r="AC57" s="16">
        <f t="shared" si="76"/>
        <v>0</v>
      </c>
      <c r="AD57" s="16">
        <f t="shared" si="77"/>
        <v>0</v>
      </c>
      <c r="AE57" s="16">
        <f t="shared" si="78"/>
        <v>0</v>
      </c>
      <c r="AF57" s="16">
        <f t="shared" si="79"/>
        <v>0</v>
      </c>
      <c r="AG57" s="16">
        <f t="shared" si="80"/>
        <v>0</v>
      </c>
      <c r="AI57" s="16">
        <f t="shared" si="81"/>
        <v>0</v>
      </c>
      <c r="AJ57" s="16">
        <f t="shared" si="82"/>
        <v>0</v>
      </c>
      <c r="AK57" s="16">
        <f t="shared" si="83"/>
        <v>0</v>
      </c>
      <c r="AL57" s="16">
        <f t="shared" si="84"/>
        <v>240000</v>
      </c>
      <c r="AM57" s="16">
        <f t="shared" si="85"/>
        <v>0</v>
      </c>
      <c r="AN57" s="16">
        <f t="shared" si="86"/>
        <v>0</v>
      </c>
      <c r="AO57" s="16">
        <f t="shared" si="87"/>
        <v>0</v>
      </c>
      <c r="AP57" s="16">
        <f t="shared" si="88"/>
        <v>0</v>
      </c>
      <c r="AQ57" s="16">
        <f t="shared" si="89"/>
        <v>0</v>
      </c>
      <c r="AR57" s="16">
        <f t="shared" si="90"/>
        <v>0</v>
      </c>
      <c r="AS57" s="16">
        <f t="shared" si="91"/>
        <v>0</v>
      </c>
      <c r="AT57" s="16">
        <f t="shared" si="92"/>
        <v>0</v>
      </c>
      <c r="AU57" s="16">
        <f t="shared" si="93"/>
        <v>240000</v>
      </c>
    </row>
    <row r="58" spans="1:47">
      <c r="A58" s="8"/>
      <c r="B58" s="719" t="s">
        <v>708</v>
      </c>
      <c r="C58" s="718" t="s">
        <v>543</v>
      </c>
      <c r="D58" s="413">
        <v>44652</v>
      </c>
      <c r="E58" s="1020">
        <v>450000</v>
      </c>
      <c r="F58" s="11"/>
      <c r="G58" s="16">
        <f t="shared" si="55"/>
        <v>0</v>
      </c>
      <c r="H58" s="16">
        <f t="shared" si="56"/>
        <v>0</v>
      </c>
      <c r="I58" s="16">
        <f t="shared" si="57"/>
        <v>0</v>
      </c>
      <c r="J58" s="16">
        <f t="shared" si="58"/>
        <v>0</v>
      </c>
      <c r="K58" s="16">
        <f t="shared" si="59"/>
        <v>0</v>
      </c>
      <c r="L58" s="16">
        <f t="shared" si="60"/>
        <v>0</v>
      </c>
      <c r="M58" s="16">
        <f t="shared" si="61"/>
        <v>0</v>
      </c>
      <c r="N58" s="16">
        <f t="shared" si="62"/>
        <v>0</v>
      </c>
      <c r="O58" s="16">
        <f t="shared" si="63"/>
        <v>0</v>
      </c>
      <c r="P58" s="16">
        <f t="shared" si="64"/>
        <v>0</v>
      </c>
      <c r="Q58" s="16">
        <f t="shared" si="65"/>
        <v>0</v>
      </c>
      <c r="R58" s="16">
        <f t="shared" si="66"/>
        <v>0</v>
      </c>
      <c r="S58" s="16">
        <f t="shared" si="67"/>
        <v>0</v>
      </c>
      <c r="U58" s="16">
        <f t="shared" si="68"/>
        <v>0</v>
      </c>
      <c r="V58" s="16">
        <f t="shared" si="69"/>
        <v>0</v>
      </c>
      <c r="W58" s="16">
        <f t="shared" si="70"/>
        <v>0</v>
      </c>
      <c r="X58" s="16">
        <f t="shared" si="71"/>
        <v>0</v>
      </c>
      <c r="Y58" s="16">
        <f t="shared" si="72"/>
        <v>0</v>
      </c>
      <c r="Z58" s="16">
        <f t="shared" si="73"/>
        <v>0</v>
      </c>
      <c r="AA58" s="16">
        <f t="shared" si="74"/>
        <v>0</v>
      </c>
      <c r="AB58" s="16">
        <f t="shared" si="75"/>
        <v>0</v>
      </c>
      <c r="AC58" s="16">
        <f t="shared" si="76"/>
        <v>0</v>
      </c>
      <c r="AD58" s="16">
        <f t="shared" si="77"/>
        <v>0</v>
      </c>
      <c r="AE58" s="16">
        <f t="shared" si="78"/>
        <v>0</v>
      </c>
      <c r="AF58" s="16">
        <f t="shared" si="79"/>
        <v>0</v>
      </c>
      <c r="AG58" s="16">
        <f t="shared" si="80"/>
        <v>0</v>
      </c>
      <c r="AI58" s="16">
        <f t="shared" si="81"/>
        <v>0</v>
      </c>
      <c r="AJ58" s="16">
        <f t="shared" si="82"/>
        <v>0</v>
      </c>
      <c r="AK58" s="16">
        <f t="shared" si="83"/>
        <v>0</v>
      </c>
      <c r="AL58" s="16">
        <f t="shared" si="84"/>
        <v>450000</v>
      </c>
      <c r="AM58" s="16">
        <f t="shared" si="85"/>
        <v>0</v>
      </c>
      <c r="AN58" s="16">
        <f t="shared" si="86"/>
        <v>0</v>
      </c>
      <c r="AO58" s="16">
        <f t="shared" si="87"/>
        <v>0</v>
      </c>
      <c r="AP58" s="16">
        <f t="shared" si="88"/>
        <v>0</v>
      </c>
      <c r="AQ58" s="16">
        <f t="shared" si="89"/>
        <v>0</v>
      </c>
      <c r="AR58" s="16">
        <f t="shared" si="90"/>
        <v>0</v>
      </c>
      <c r="AS58" s="16">
        <f t="shared" si="91"/>
        <v>0</v>
      </c>
      <c r="AT58" s="16">
        <f t="shared" si="92"/>
        <v>0</v>
      </c>
      <c r="AU58" s="16">
        <f t="shared" si="93"/>
        <v>450000</v>
      </c>
    </row>
    <row r="59" spans="1:47">
      <c r="A59" s="8"/>
      <c r="B59" s="719" t="s">
        <v>709</v>
      </c>
      <c r="C59" s="718" t="s">
        <v>697</v>
      </c>
      <c r="D59" s="413">
        <v>44743</v>
      </c>
      <c r="E59" s="1020">
        <v>2300000</v>
      </c>
      <c r="F59" s="11"/>
      <c r="G59" s="16">
        <f t="shared" si="55"/>
        <v>0</v>
      </c>
      <c r="H59" s="16">
        <f t="shared" si="56"/>
        <v>0</v>
      </c>
      <c r="I59" s="16">
        <f t="shared" si="57"/>
        <v>0</v>
      </c>
      <c r="J59" s="16">
        <f t="shared" si="58"/>
        <v>0</v>
      </c>
      <c r="K59" s="16">
        <f t="shared" si="59"/>
        <v>0</v>
      </c>
      <c r="L59" s="16">
        <f t="shared" si="60"/>
        <v>0</v>
      </c>
      <c r="M59" s="16">
        <f t="shared" si="61"/>
        <v>0</v>
      </c>
      <c r="N59" s="16">
        <f t="shared" si="62"/>
        <v>0</v>
      </c>
      <c r="O59" s="16">
        <f t="shared" si="63"/>
        <v>0</v>
      </c>
      <c r="P59" s="16">
        <f t="shared" si="64"/>
        <v>0</v>
      </c>
      <c r="Q59" s="16">
        <f t="shared" si="65"/>
        <v>0</v>
      </c>
      <c r="R59" s="16">
        <f t="shared" si="66"/>
        <v>0</v>
      </c>
      <c r="S59" s="16">
        <f t="shared" si="67"/>
        <v>0</v>
      </c>
      <c r="U59" s="16">
        <f t="shared" si="68"/>
        <v>0</v>
      </c>
      <c r="V59" s="16">
        <f t="shared" si="69"/>
        <v>0</v>
      </c>
      <c r="W59" s="16">
        <f t="shared" si="70"/>
        <v>0</v>
      </c>
      <c r="X59" s="16">
        <f t="shared" si="71"/>
        <v>0</v>
      </c>
      <c r="Y59" s="16">
        <f t="shared" si="72"/>
        <v>0</v>
      </c>
      <c r="Z59" s="16">
        <f t="shared" si="73"/>
        <v>0</v>
      </c>
      <c r="AA59" s="16">
        <f t="shared" si="74"/>
        <v>0</v>
      </c>
      <c r="AB59" s="16">
        <f t="shared" si="75"/>
        <v>0</v>
      </c>
      <c r="AC59" s="16">
        <f t="shared" si="76"/>
        <v>0</v>
      </c>
      <c r="AD59" s="16">
        <f t="shared" si="77"/>
        <v>0</v>
      </c>
      <c r="AE59" s="16">
        <f t="shared" si="78"/>
        <v>0</v>
      </c>
      <c r="AF59" s="16">
        <f t="shared" si="79"/>
        <v>0</v>
      </c>
      <c r="AG59" s="16">
        <f t="shared" si="80"/>
        <v>0</v>
      </c>
      <c r="AI59" s="16">
        <f t="shared" si="81"/>
        <v>0</v>
      </c>
      <c r="AJ59" s="16">
        <f t="shared" si="82"/>
        <v>0</v>
      </c>
      <c r="AK59" s="16">
        <f t="shared" si="83"/>
        <v>0</v>
      </c>
      <c r="AL59" s="16">
        <f t="shared" si="84"/>
        <v>0</v>
      </c>
      <c r="AM59" s="16">
        <f t="shared" si="85"/>
        <v>0</v>
      </c>
      <c r="AN59" s="16">
        <f t="shared" si="86"/>
        <v>0</v>
      </c>
      <c r="AO59" s="16">
        <f t="shared" si="87"/>
        <v>2300000</v>
      </c>
      <c r="AP59" s="16">
        <f t="shared" si="88"/>
        <v>0</v>
      </c>
      <c r="AQ59" s="16">
        <f t="shared" si="89"/>
        <v>0</v>
      </c>
      <c r="AR59" s="16">
        <f t="shared" si="90"/>
        <v>0</v>
      </c>
      <c r="AS59" s="16">
        <f t="shared" si="91"/>
        <v>0</v>
      </c>
      <c r="AT59" s="16">
        <f t="shared" si="92"/>
        <v>0</v>
      </c>
      <c r="AU59" s="16">
        <f t="shared" si="93"/>
        <v>2300000</v>
      </c>
    </row>
    <row r="60" spans="1:47">
      <c r="A60" s="8"/>
      <c r="B60" s="719" t="s">
        <v>709</v>
      </c>
      <c r="C60" s="718" t="s">
        <v>542</v>
      </c>
      <c r="D60" s="413">
        <v>44743</v>
      </c>
      <c r="E60" s="1020">
        <v>275000</v>
      </c>
      <c r="F60" s="11"/>
      <c r="G60" s="16">
        <f t="shared" si="55"/>
        <v>0</v>
      </c>
      <c r="H60" s="16">
        <f t="shared" si="56"/>
        <v>0</v>
      </c>
      <c r="I60" s="16">
        <f t="shared" si="57"/>
        <v>0</v>
      </c>
      <c r="J60" s="16">
        <f t="shared" si="58"/>
        <v>0</v>
      </c>
      <c r="K60" s="16">
        <f t="shared" si="59"/>
        <v>0</v>
      </c>
      <c r="L60" s="16">
        <f t="shared" si="60"/>
        <v>0</v>
      </c>
      <c r="M60" s="16">
        <f t="shared" si="61"/>
        <v>0</v>
      </c>
      <c r="N60" s="16">
        <f t="shared" si="62"/>
        <v>0</v>
      </c>
      <c r="O60" s="16">
        <f t="shared" si="63"/>
        <v>0</v>
      </c>
      <c r="P60" s="16">
        <f t="shared" si="64"/>
        <v>0</v>
      </c>
      <c r="Q60" s="16">
        <f t="shared" si="65"/>
        <v>0</v>
      </c>
      <c r="R60" s="16">
        <f t="shared" si="66"/>
        <v>0</v>
      </c>
      <c r="S60" s="16">
        <f t="shared" si="67"/>
        <v>0</v>
      </c>
      <c r="U60" s="16">
        <f t="shared" si="68"/>
        <v>0</v>
      </c>
      <c r="V60" s="16">
        <f t="shared" si="69"/>
        <v>0</v>
      </c>
      <c r="W60" s="16">
        <f t="shared" si="70"/>
        <v>0</v>
      </c>
      <c r="X60" s="16">
        <f t="shared" si="71"/>
        <v>0</v>
      </c>
      <c r="Y60" s="16">
        <f t="shared" si="72"/>
        <v>0</v>
      </c>
      <c r="Z60" s="16">
        <f t="shared" si="73"/>
        <v>0</v>
      </c>
      <c r="AA60" s="16">
        <f t="shared" si="74"/>
        <v>0</v>
      </c>
      <c r="AB60" s="16">
        <f t="shared" si="75"/>
        <v>0</v>
      </c>
      <c r="AC60" s="16">
        <f t="shared" si="76"/>
        <v>0</v>
      </c>
      <c r="AD60" s="16">
        <f t="shared" si="77"/>
        <v>0</v>
      </c>
      <c r="AE60" s="16">
        <f t="shared" si="78"/>
        <v>0</v>
      </c>
      <c r="AF60" s="16">
        <f t="shared" si="79"/>
        <v>0</v>
      </c>
      <c r="AG60" s="16">
        <f t="shared" si="80"/>
        <v>0</v>
      </c>
      <c r="AI60" s="16">
        <f t="shared" si="81"/>
        <v>0</v>
      </c>
      <c r="AJ60" s="16">
        <f t="shared" si="82"/>
        <v>0</v>
      </c>
      <c r="AK60" s="16">
        <f t="shared" si="83"/>
        <v>0</v>
      </c>
      <c r="AL60" s="16">
        <f t="shared" si="84"/>
        <v>0</v>
      </c>
      <c r="AM60" s="16">
        <f t="shared" si="85"/>
        <v>0</v>
      </c>
      <c r="AN60" s="16">
        <f t="shared" si="86"/>
        <v>0</v>
      </c>
      <c r="AO60" s="16">
        <f t="shared" si="87"/>
        <v>275000</v>
      </c>
      <c r="AP60" s="16">
        <f t="shared" si="88"/>
        <v>0</v>
      </c>
      <c r="AQ60" s="16">
        <f t="shared" si="89"/>
        <v>0</v>
      </c>
      <c r="AR60" s="16">
        <f t="shared" si="90"/>
        <v>0</v>
      </c>
      <c r="AS60" s="16">
        <f t="shared" si="91"/>
        <v>0</v>
      </c>
      <c r="AT60" s="16">
        <f t="shared" si="92"/>
        <v>0</v>
      </c>
      <c r="AU60" s="16">
        <f t="shared" si="93"/>
        <v>275000</v>
      </c>
    </row>
    <row r="61" spans="1:47">
      <c r="A61" s="8"/>
      <c r="B61" s="719" t="s">
        <v>709</v>
      </c>
      <c r="C61" s="718" t="s">
        <v>543</v>
      </c>
      <c r="D61" s="413">
        <v>44743</v>
      </c>
      <c r="E61" s="1020">
        <v>600000</v>
      </c>
      <c r="F61" s="11"/>
      <c r="G61" s="16">
        <f t="shared" si="55"/>
        <v>0</v>
      </c>
      <c r="H61" s="16">
        <f t="shared" si="56"/>
        <v>0</v>
      </c>
      <c r="I61" s="16">
        <f t="shared" si="57"/>
        <v>0</v>
      </c>
      <c r="J61" s="16">
        <f t="shared" si="58"/>
        <v>0</v>
      </c>
      <c r="K61" s="16">
        <f t="shared" si="59"/>
        <v>0</v>
      </c>
      <c r="L61" s="16">
        <f t="shared" si="60"/>
        <v>0</v>
      </c>
      <c r="M61" s="16">
        <f t="shared" si="61"/>
        <v>0</v>
      </c>
      <c r="N61" s="16">
        <f t="shared" si="62"/>
        <v>0</v>
      </c>
      <c r="O61" s="16">
        <f t="shared" si="63"/>
        <v>0</v>
      </c>
      <c r="P61" s="16">
        <f t="shared" si="64"/>
        <v>0</v>
      </c>
      <c r="Q61" s="16">
        <f t="shared" si="65"/>
        <v>0</v>
      </c>
      <c r="R61" s="16">
        <f t="shared" si="66"/>
        <v>0</v>
      </c>
      <c r="S61" s="16">
        <f t="shared" si="67"/>
        <v>0</v>
      </c>
      <c r="U61" s="16">
        <f t="shared" si="68"/>
        <v>0</v>
      </c>
      <c r="V61" s="16">
        <f t="shared" si="69"/>
        <v>0</v>
      </c>
      <c r="W61" s="16">
        <f t="shared" si="70"/>
        <v>0</v>
      </c>
      <c r="X61" s="16">
        <f t="shared" si="71"/>
        <v>0</v>
      </c>
      <c r="Y61" s="16">
        <f t="shared" si="72"/>
        <v>0</v>
      </c>
      <c r="Z61" s="16">
        <f t="shared" si="73"/>
        <v>0</v>
      </c>
      <c r="AA61" s="16">
        <f t="shared" si="74"/>
        <v>0</v>
      </c>
      <c r="AB61" s="16">
        <f t="shared" si="75"/>
        <v>0</v>
      </c>
      <c r="AC61" s="16">
        <f t="shared" si="76"/>
        <v>0</v>
      </c>
      <c r="AD61" s="16">
        <f t="shared" si="77"/>
        <v>0</v>
      </c>
      <c r="AE61" s="16">
        <f t="shared" si="78"/>
        <v>0</v>
      </c>
      <c r="AF61" s="16">
        <f t="shared" si="79"/>
        <v>0</v>
      </c>
      <c r="AG61" s="16">
        <f t="shared" si="80"/>
        <v>0</v>
      </c>
      <c r="AI61" s="16">
        <f t="shared" si="81"/>
        <v>0</v>
      </c>
      <c r="AJ61" s="16">
        <f t="shared" si="82"/>
        <v>0</v>
      </c>
      <c r="AK61" s="16">
        <f t="shared" si="83"/>
        <v>0</v>
      </c>
      <c r="AL61" s="16">
        <f t="shared" si="84"/>
        <v>0</v>
      </c>
      <c r="AM61" s="16">
        <f t="shared" si="85"/>
        <v>0</v>
      </c>
      <c r="AN61" s="16">
        <f t="shared" si="86"/>
        <v>0</v>
      </c>
      <c r="AO61" s="16">
        <f t="shared" si="87"/>
        <v>600000</v>
      </c>
      <c r="AP61" s="16">
        <f t="shared" si="88"/>
        <v>0</v>
      </c>
      <c r="AQ61" s="16">
        <f t="shared" si="89"/>
        <v>0</v>
      </c>
      <c r="AR61" s="16">
        <f t="shared" si="90"/>
        <v>0</v>
      </c>
      <c r="AS61" s="16">
        <f t="shared" si="91"/>
        <v>0</v>
      </c>
      <c r="AT61" s="16">
        <f t="shared" si="92"/>
        <v>0</v>
      </c>
      <c r="AU61" s="16">
        <f t="shared" si="93"/>
        <v>600000</v>
      </c>
    </row>
    <row r="62" spans="1:47">
      <c r="A62" s="8"/>
      <c r="B62" s="719" t="s">
        <v>710</v>
      </c>
      <c r="C62" s="718" t="s">
        <v>697</v>
      </c>
      <c r="D62" s="413">
        <v>44835</v>
      </c>
      <c r="E62" s="1020">
        <v>2600000</v>
      </c>
      <c r="F62" s="11"/>
      <c r="G62" s="16">
        <f t="shared" si="55"/>
        <v>0</v>
      </c>
      <c r="H62" s="16">
        <f t="shared" si="56"/>
        <v>0</v>
      </c>
      <c r="I62" s="16">
        <f t="shared" si="57"/>
        <v>0</v>
      </c>
      <c r="J62" s="16">
        <f t="shared" si="58"/>
        <v>0</v>
      </c>
      <c r="K62" s="16">
        <f t="shared" si="59"/>
        <v>0</v>
      </c>
      <c r="L62" s="16">
        <f t="shared" si="60"/>
        <v>0</v>
      </c>
      <c r="M62" s="16">
        <f t="shared" si="61"/>
        <v>0</v>
      </c>
      <c r="N62" s="16">
        <f t="shared" si="62"/>
        <v>0</v>
      </c>
      <c r="O62" s="16">
        <f t="shared" si="63"/>
        <v>0</v>
      </c>
      <c r="P62" s="16">
        <f t="shared" si="64"/>
        <v>0</v>
      </c>
      <c r="Q62" s="16">
        <f t="shared" si="65"/>
        <v>0</v>
      </c>
      <c r="R62" s="16">
        <f t="shared" si="66"/>
        <v>0</v>
      </c>
      <c r="S62" s="16">
        <f t="shared" si="67"/>
        <v>0</v>
      </c>
      <c r="U62" s="16">
        <f t="shared" si="68"/>
        <v>0</v>
      </c>
      <c r="V62" s="16">
        <f t="shared" si="69"/>
        <v>0</v>
      </c>
      <c r="W62" s="16">
        <f t="shared" si="70"/>
        <v>0</v>
      </c>
      <c r="X62" s="16">
        <f t="shared" si="71"/>
        <v>0</v>
      </c>
      <c r="Y62" s="16">
        <f t="shared" si="72"/>
        <v>0</v>
      </c>
      <c r="Z62" s="16">
        <f t="shared" si="73"/>
        <v>0</v>
      </c>
      <c r="AA62" s="16">
        <f t="shared" si="74"/>
        <v>0</v>
      </c>
      <c r="AB62" s="16">
        <f t="shared" si="75"/>
        <v>0</v>
      </c>
      <c r="AC62" s="16">
        <f t="shared" si="76"/>
        <v>0</v>
      </c>
      <c r="AD62" s="16">
        <f t="shared" si="77"/>
        <v>0</v>
      </c>
      <c r="AE62" s="16">
        <f t="shared" si="78"/>
        <v>0</v>
      </c>
      <c r="AF62" s="16">
        <f t="shared" si="79"/>
        <v>0</v>
      </c>
      <c r="AG62" s="16">
        <f t="shared" si="80"/>
        <v>0</v>
      </c>
      <c r="AI62" s="16">
        <f t="shared" si="81"/>
        <v>0</v>
      </c>
      <c r="AJ62" s="16">
        <f t="shared" si="82"/>
        <v>0</v>
      </c>
      <c r="AK62" s="16">
        <f t="shared" si="83"/>
        <v>0</v>
      </c>
      <c r="AL62" s="16">
        <f t="shared" si="84"/>
        <v>0</v>
      </c>
      <c r="AM62" s="16">
        <f t="shared" si="85"/>
        <v>0</v>
      </c>
      <c r="AN62" s="16">
        <f t="shared" si="86"/>
        <v>0</v>
      </c>
      <c r="AO62" s="16">
        <f t="shared" si="87"/>
        <v>0</v>
      </c>
      <c r="AP62" s="16">
        <f t="shared" si="88"/>
        <v>0</v>
      </c>
      <c r="AQ62" s="16">
        <f t="shared" si="89"/>
        <v>0</v>
      </c>
      <c r="AR62" s="16">
        <f t="shared" si="90"/>
        <v>2600000</v>
      </c>
      <c r="AS62" s="16">
        <f t="shared" si="91"/>
        <v>0</v>
      </c>
      <c r="AT62" s="16">
        <f t="shared" si="92"/>
        <v>0</v>
      </c>
      <c r="AU62" s="16">
        <f t="shared" si="93"/>
        <v>2600000</v>
      </c>
    </row>
    <row r="63" spans="1:47">
      <c r="A63" s="8"/>
      <c r="B63" s="719" t="s">
        <v>710</v>
      </c>
      <c r="C63" s="718" t="s">
        <v>542</v>
      </c>
      <c r="D63" s="413">
        <v>44835</v>
      </c>
      <c r="E63" s="1020">
        <v>325000</v>
      </c>
      <c r="F63" s="11"/>
      <c r="G63" s="16">
        <f t="shared" si="55"/>
        <v>0</v>
      </c>
      <c r="H63" s="16">
        <f t="shared" si="56"/>
        <v>0</v>
      </c>
      <c r="I63" s="16">
        <f t="shared" si="57"/>
        <v>0</v>
      </c>
      <c r="J63" s="16">
        <f t="shared" si="58"/>
        <v>0</v>
      </c>
      <c r="K63" s="16">
        <f t="shared" si="59"/>
        <v>0</v>
      </c>
      <c r="L63" s="16">
        <f t="shared" si="60"/>
        <v>0</v>
      </c>
      <c r="M63" s="16">
        <f t="shared" si="61"/>
        <v>0</v>
      </c>
      <c r="N63" s="16">
        <f t="shared" si="62"/>
        <v>0</v>
      </c>
      <c r="O63" s="16">
        <f t="shared" si="63"/>
        <v>0</v>
      </c>
      <c r="P63" s="16">
        <f t="shared" si="64"/>
        <v>0</v>
      </c>
      <c r="Q63" s="16">
        <f t="shared" si="65"/>
        <v>0</v>
      </c>
      <c r="R63" s="16">
        <f t="shared" si="66"/>
        <v>0</v>
      </c>
      <c r="S63" s="16">
        <f t="shared" si="67"/>
        <v>0</v>
      </c>
      <c r="U63" s="16">
        <f t="shared" si="68"/>
        <v>0</v>
      </c>
      <c r="V63" s="16">
        <f t="shared" si="69"/>
        <v>0</v>
      </c>
      <c r="W63" s="16">
        <f t="shared" si="70"/>
        <v>0</v>
      </c>
      <c r="X63" s="16">
        <f t="shared" si="71"/>
        <v>0</v>
      </c>
      <c r="Y63" s="16">
        <f t="shared" si="72"/>
        <v>0</v>
      </c>
      <c r="Z63" s="16">
        <f t="shared" si="73"/>
        <v>0</v>
      </c>
      <c r="AA63" s="16">
        <f t="shared" si="74"/>
        <v>0</v>
      </c>
      <c r="AB63" s="16">
        <f t="shared" si="75"/>
        <v>0</v>
      </c>
      <c r="AC63" s="16">
        <f t="shared" si="76"/>
        <v>0</v>
      </c>
      <c r="AD63" s="16">
        <f t="shared" si="77"/>
        <v>0</v>
      </c>
      <c r="AE63" s="16">
        <f t="shared" si="78"/>
        <v>0</v>
      </c>
      <c r="AF63" s="16">
        <f t="shared" si="79"/>
        <v>0</v>
      </c>
      <c r="AG63" s="16">
        <f t="shared" si="80"/>
        <v>0</v>
      </c>
      <c r="AI63" s="16">
        <f t="shared" si="81"/>
        <v>0</v>
      </c>
      <c r="AJ63" s="16">
        <f t="shared" si="82"/>
        <v>0</v>
      </c>
      <c r="AK63" s="16">
        <f t="shared" si="83"/>
        <v>0</v>
      </c>
      <c r="AL63" s="16">
        <f t="shared" si="84"/>
        <v>0</v>
      </c>
      <c r="AM63" s="16">
        <f t="shared" si="85"/>
        <v>0</v>
      </c>
      <c r="AN63" s="16">
        <f t="shared" si="86"/>
        <v>0</v>
      </c>
      <c r="AO63" s="16">
        <f t="shared" si="87"/>
        <v>0</v>
      </c>
      <c r="AP63" s="16">
        <f t="shared" si="88"/>
        <v>0</v>
      </c>
      <c r="AQ63" s="16">
        <f t="shared" si="89"/>
        <v>0</v>
      </c>
      <c r="AR63" s="16">
        <f t="shared" si="90"/>
        <v>325000</v>
      </c>
      <c r="AS63" s="16">
        <f t="shared" si="91"/>
        <v>0</v>
      </c>
      <c r="AT63" s="16">
        <f t="shared" si="92"/>
        <v>0</v>
      </c>
      <c r="AU63" s="16">
        <f t="shared" si="93"/>
        <v>325000</v>
      </c>
    </row>
    <row r="64" spans="1:47">
      <c r="A64" s="8"/>
      <c r="B64" s="719" t="s">
        <v>710</v>
      </c>
      <c r="C64" s="718" t="s">
        <v>543</v>
      </c>
      <c r="D64" s="413">
        <v>44835</v>
      </c>
      <c r="E64" s="1020">
        <v>800000</v>
      </c>
      <c r="F64" s="11"/>
      <c r="G64" s="16">
        <f t="shared" si="55"/>
        <v>0</v>
      </c>
      <c r="H64" s="16">
        <f t="shared" si="56"/>
        <v>0</v>
      </c>
      <c r="I64" s="16">
        <f t="shared" si="57"/>
        <v>0</v>
      </c>
      <c r="J64" s="16">
        <f t="shared" si="58"/>
        <v>0</v>
      </c>
      <c r="K64" s="16">
        <f t="shared" si="59"/>
        <v>0</v>
      </c>
      <c r="L64" s="16">
        <f t="shared" si="60"/>
        <v>0</v>
      </c>
      <c r="M64" s="16">
        <f t="shared" si="61"/>
        <v>0</v>
      </c>
      <c r="N64" s="16">
        <f t="shared" si="62"/>
        <v>0</v>
      </c>
      <c r="O64" s="16">
        <f t="shared" si="63"/>
        <v>0</v>
      </c>
      <c r="P64" s="16">
        <f t="shared" si="64"/>
        <v>0</v>
      </c>
      <c r="Q64" s="16">
        <f t="shared" si="65"/>
        <v>0</v>
      </c>
      <c r="R64" s="16">
        <f t="shared" si="66"/>
        <v>0</v>
      </c>
      <c r="S64" s="16">
        <f t="shared" si="67"/>
        <v>0</v>
      </c>
      <c r="U64" s="16">
        <f t="shared" si="68"/>
        <v>0</v>
      </c>
      <c r="V64" s="16">
        <f t="shared" si="69"/>
        <v>0</v>
      </c>
      <c r="W64" s="16">
        <f t="shared" si="70"/>
        <v>0</v>
      </c>
      <c r="X64" s="16">
        <f t="shared" si="71"/>
        <v>0</v>
      </c>
      <c r="Y64" s="16">
        <f t="shared" si="72"/>
        <v>0</v>
      </c>
      <c r="Z64" s="16">
        <f t="shared" si="73"/>
        <v>0</v>
      </c>
      <c r="AA64" s="16">
        <f t="shared" si="74"/>
        <v>0</v>
      </c>
      <c r="AB64" s="16">
        <f t="shared" si="75"/>
        <v>0</v>
      </c>
      <c r="AC64" s="16">
        <f t="shared" si="76"/>
        <v>0</v>
      </c>
      <c r="AD64" s="16">
        <f t="shared" si="77"/>
        <v>0</v>
      </c>
      <c r="AE64" s="16">
        <f t="shared" si="78"/>
        <v>0</v>
      </c>
      <c r="AF64" s="16">
        <f t="shared" si="79"/>
        <v>0</v>
      </c>
      <c r="AG64" s="16">
        <f t="shared" si="80"/>
        <v>0</v>
      </c>
      <c r="AI64" s="16">
        <f t="shared" si="81"/>
        <v>0</v>
      </c>
      <c r="AJ64" s="16">
        <f t="shared" si="82"/>
        <v>0</v>
      </c>
      <c r="AK64" s="16">
        <f t="shared" si="83"/>
        <v>0</v>
      </c>
      <c r="AL64" s="16">
        <f t="shared" si="84"/>
        <v>0</v>
      </c>
      <c r="AM64" s="16">
        <f t="shared" si="85"/>
        <v>0</v>
      </c>
      <c r="AN64" s="16">
        <f t="shared" si="86"/>
        <v>0</v>
      </c>
      <c r="AO64" s="16">
        <f t="shared" si="87"/>
        <v>0</v>
      </c>
      <c r="AP64" s="16">
        <f t="shared" si="88"/>
        <v>0</v>
      </c>
      <c r="AQ64" s="16">
        <f t="shared" si="89"/>
        <v>0</v>
      </c>
      <c r="AR64" s="16">
        <f t="shared" si="90"/>
        <v>800000</v>
      </c>
      <c r="AS64" s="16">
        <f t="shared" si="91"/>
        <v>0</v>
      </c>
      <c r="AT64" s="16">
        <f t="shared" si="92"/>
        <v>0</v>
      </c>
      <c r="AU64" s="16">
        <f t="shared" si="93"/>
        <v>800000</v>
      </c>
    </row>
    <row r="65" spans="1:47">
      <c r="A65" s="8"/>
      <c r="C65" s="8"/>
      <c r="D65" s="17"/>
      <c r="E65" s="22"/>
      <c r="F65" s="11"/>
      <c r="G65" s="16">
        <f t="shared" si="55"/>
        <v>0</v>
      </c>
      <c r="H65" s="16">
        <f t="shared" si="56"/>
        <v>0</v>
      </c>
      <c r="I65" s="16">
        <f t="shared" si="57"/>
        <v>0</v>
      </c>
      <c r="J65" s="16">
        <f t="shared" si="58"/>
        <v>0</v>
      </c>
      <c r="K65" s="16">
        <f t="shared" si="59"/>
        <v>0</v>
      </c>
      <c r="L65" s="16">
        <f t="shared" si="60"/>
        <v>0</v>
      </c>
      <c r="M65" s="16">
        <f t="shared" si="61"/>
        <v>0</v>
      </c>
      <c r="N65" s="16">
        <f t="shared" si="62"/>
        <v>0</v>
      </c>
      <c r="O65" s="16">
        <f t="shared" si="63"/>
        <v>0</v>
      </c>
      <c r="P65" s="16">
        <f t="shared" si="64"/>
        <v>0</v>
      </c>
      <c r="Q65" s="16">
        <f t="shared" si="65"/>
        <v>0</v>
      </c>
      <c r="R65" s="16">
        <f t="shared" si="66"/>
        <v>0</v>
      </c>
      <c r="S65" s="16">
        <f t="shared" si="67"/>
        <v>0</v>
      </c>
      <c r="U65" s="16">
        <f t="shared" si="68"/>
        <v>0</v>
      </c>
      <c r="V65" s="16">
        <f t="shared" si="69"/>
        <v>0</v>
      </c>
      <c r="W65" s="16">
        <f t="shared" si="70"/>
        <v>0</v>
      </c>
      <c r="X65" s="16">
        <f t="shared" si="71"/>
        <v>0</v>
      </c>
      <c r="Y65" s="16">
        <f t="shared" si="72"/>
        <v>0</v>
      </c>
      <c r="Z65" s="16">
        <f t="shared" si="73"/>
        <v>0</v>
      </c>
      <c r="AA65" s="16">
        <f t="shared" si="74"/>
        <v>0</v>
      </c>
      <c r="AB65" s="16">
        <f t="shared" si="75"/>
        <v>0</v>
      </c>
      <c r="AC65" s="16">
        <f t="shared" si="76"/>
        <v>0</v>
      </c>
      <c r="AD65" s="16">
        <f t="shared" si="77"/>
        <v>0</v>
      </c>
      <c r="AE65" s="16">
        <f t="shared" si="78"/>
        <v>0</v>
      </c>
      <c r="AF65" s="16">
        <f t="shared" si="79"/>
        <v>0</v>
      </c>
      <c r="AG65" s="16">
        <f t="shared" si="80"/>
        <v>0</v>
      </c>
      <c r="AI65" s="16">
        <f t="shared" si="81"/>
        <v>0</v>
      </c>
      <c r="AJ65" s="16">
        <f t="shared" si="82"/>
        <v>0</v>
      </c>
      <c r="AK65" s="16">
        <f t="shared" si="83"/>
        <v>0</v>
      </c>
      <c r="AL65" s="16">
        <f t="shared" si="84"/>
        <v>0</v>
      </c>
      <c r="AM65" s="16">
        <f t="shared" si="85"/>
        <v>0</v>
      </c>
      <c r="AN65" s="16">
        <f t="shared" si="86"/>
        <v>0</v>
      </c>
      <c r="AO65" s="16">
        <f t="shared" si="87"/>
        <v>0</v>
      </c>
      <c r="AP65" s="16">
        <f t="shared" si="88"/>
        <v>0</v>
      </c>
      <c r="AQ65" s="16">
        <f t="shared" si="89"/>
        <v>0</v>
      </c>
      <c r="AR65" s="16">
        <f t="shared" si="90"/>
        <v>0</v>
      </c>
      <c r="AS65" s="16">
        <f t="shared" si="91"/>
        <v>0</v>
      </c>
      <c r="AT65" s="16">
        <f t="shared" si="92"/>
        <v>0</v>
      </c>
      <c r="AU65" s="16">
        <f t="shared" si="93"/>
        <v>0</v>
      </c>
    </row>
    <row r="66" spans="1:47">
      <c r="A66" s="8"/>
      <c r="B66" s="815" t="s">
        <v>415</v>
      </c>
      <c r="C66" s="8"/>
      <c r="D66" s="17"/>
      <c r="E66" s="22"/>
      <c r="F66" s="11"/>
      <c r="G66" s="16">
        <f t="shared" si="55"/>
        <v>0</v>
      </c>
      <c r="H66" s="16">
        <f t="shared" si="56"/>
        <v>0</v>
      </c>
      <c r="I66" s="16">
        <f t="shared" si="57"/>
        <v>0</v>
      </c>
      <c r="J66" s="16">
        <f t="shared" si="58"/>
        <v>0</v>
      </c>
      <c r="K66" s="16">
        <f t="shared" si="59"/>
        <v>0</v>
      </c>
      <c r="L66" s="16">
        <f t="shared" si="60"/>
        <v>0</v>
      </c>
      <c r="M66" s="16">
        <f t="shared" si="61"/>
        <v>0</v>
      </c>
      <c r="N66" s="16">
        <f t="shared" si="62"/>
        <v>0</v>
      </c>
      <c r="O66" s="16">
        <f t="shared" si="63"/>
        <v>0</v>
      </c>
      <c r="P66" s="16">
        <f t="shared" si="64"/>
        <v>0</v>
      </c>
      <c r="Q66" s="16">
        <f t="shared" si="65"/>
        <v>0</v>
      </c>
      <c r="R66" s="16">
        <f t="shared" si="66"/>
        <v>0</v>
      </c>
      <c r="S66" s="16">
        <f t="shared" si="67"/>
        <v>0</v>
      </c>
      <c r="U66" s="16">
        <f t="shared" si="68"/>
        <v>0</v>
      </c>
      <c r="V66" s="16">
        <f t="shared" si="69"/>
        <v>0</v>
      </c>
      <c r="W66" s="16">
        <f t="shared" si="70"/>
        <v>0</v>
      </c>
      <c r="X66" s="16">
        <f t="shared" si="71"/>
        <v>0</v>
      </c>
      <c r="Y66" s="16">
        <f t="shared" si="72"/>
        <v>0</v>
      </c>
      <c r="Z66" s="16">
        <f t="shared" si="73"/>
        <v>0</v>
      </c>
      <c r="AA66" s="16">
        <f t="shared" si="74"/>
        <v>0</v>
      </c>
      <c r="AB66" s="16">
        <f t="shared" si="75"/>
        <v>0</v>
      </c>
      <c r="AC66" s="16">
        <f t="shared" si="76"/>
        <v>0</v>
      </c>
      <c r="AD66" s="16">
        <f t="shared" si="77"/>
        <v>0</v>
      </c>
      <c r="AE66" s="16">
        <f t="shared" si="78"/>
        <v>0</v>
      </c>
      <c r="AF66" s="16">
        <f t="shared" si="79"/>
        <v>0</v>
      </c>
      <c r="AG66" s="16">
        <f t="shared" si="80"/>
        <v>0</v>
      </c>
      <c r="AI66" s="16">
        <f t="shared" si="81"/>
        <v>0</v>
      </c>
      <c r="AJ66" s="16">
        <f t="shared" si="82"/>
        <v>0</v>
      </c>
      <c r="AK66" s="16">
        <f t="shared" si="83"/>
        <v>0</v>
      </c>
      <c r="AL66" s="16">
        <f t="shared" si="84"/>
        <v>0</v>
      </c>
      <c r="AM66" s="16">
        <f t="shared" si="85"/>
        <v>0</v>
      </c>
      <c r="AN66" s="16">
        <f t="shared" si="86"/>
        <v>0</v>
      </c>
      <c r="AO66" s="16">
        <f t="shared" si="87"/>
        <v>0</v>
      </c>
      <c r="AP66" s="16">
        <f t="shared" si="88"/>
        <v>0</v>
      </c>
      <c r="AQ66" s="16">
        <f t="shared" si="89"/>
        <v>0</v>
      </c>
      <c r="AR66" s="16">
        <f t="shared" si="90"/>
        <v>0</v>
      </c>
      <c r="AS66" s="16">
        <f t="shared" si="91"/>
        <v>0</v>
      </c>
      <c r="AT66" s="16">
        <f t="shared" si="92"/>
        <v>0</v>
      </c>
      <c r="AU66" s="16">
        <f t="shared" si="93"/>
        <v>0</v>
      </c>
    </row>
    <row r="67" spans="1:47" hidden="1" outlineLevel="1">
      <c r="A67" s="8"/>
      <c r="B67" s="735"/>
      <c r="C67" s="8"/>
      <c r="D67" s="17"/>
      <c r="E67" s="22"/>
      <c r="F67" s="11"/>
      <c r="G67" s="16">
        <f t="shared" si="55"/>
        <v>0</v>
      </c>
      <c r="H67" s="16">
        <f t="shared" si="56"/>
        <v>0</v>
      </c>
      <c r="I67" s="16">
        <f t="shared" si="57"/>
        <v>0</v>
      </c>
      <c r="J67" s="16">
        <f t="shared" si="58"/>
        <v>0</v>
      </c>
      <c r="K67" s="16">
        <f t="shared" si="59"/>
        <v>0</v>
      </c>
      <c r="L67" s="16">
        <f t="shared" si="60"/>
        <v>0</v>
      </c>
      <c r="M67" s="16">
        <f t="shared" si="61"/>
        <v>0</v>
      </c>
      <c r="N67" s="16">
        <f t="shared" si="62"/>
        <v>0</v>
      </c>
      <c r="O67" s="16">
        <f t="shared" si="63"/>
        <v>0</v>
      </c>
      <c r="P67" s="16">
        <f t="shared" si="64"/>
        <v>0</v>
      </c>
      <c r="Q67" s="16">
        <f t="shared" si="65"/>
        <v>0</v>
      </c>
      <c r="R67" s="16">
        <f t="shared" si="66"/>
        <v>0</v>
      </c>
      <c r="S67" s="16">
        <f t="shared" si="67"/>
        <v>0</v>
      </c>
      <c r="U67" s="16">
        <f t="shared" si="68"/>
        <v>0</v>
      </c>
      <c r="V67" s="16">
        <f t="shared" si="69"/>
        <v>0</v>
      </c>
      <c r="W67" s="16">
        <f t="shared" si="70"/>
        <v>0</v>
      </c>
      <c r="X67" s="16">
        <f t="shared" si="71"/>
        <v>0</v>
      </c>
      <c r="Y67" s="16">
        <f t="shared" si="72"/>
        <v>0</v>
      </c>
      <c r="Z67" s="16">
        <f t="shared" si="73"/>
        <v>0</v>
      </c>
      <c r="AA67" s="16">
        <f t="shared" si="74"/>
        <v>0</v>
      </c>
      <c r="AB67" s="16">
        <f t="shared" si="75"/>
        <v>0</v>
      </c>
      <c r="AC67" s="16">
        <f t="shared" si="76"/>
        <v>0</v>
      </c>
      <c r="AD67" s="16">
        <f t="shared" si="77"/>
        <v>0</v>
      </c>
      <c r="AE67" s="16">
        <f t="shared" si="78"/>
        <v>0</v>
      </c>
      <c r="AF67" s="16">
        <f t="shared" si="79"/>
        <v>0</v>
      </c>
      <c r="AG67" s="16">
        <f t="shared" si="80"/>
        <v>0</v>
      </c>
      <c r="AI67" s="16">
        <f t="shared" si="81"/>
        <v>0</v>
      </c>
      <c r="AJ67" s="16">
        <f t="shared" si="82"/>
        <v>0</v>
      </c>
      <c r="AK67" s="16">
        <f t="shared" si="83"/>
        <v>0</v>
      </c>
      <c r="AL67" s="16">
        <f t="shared" si="84"/>
        <v>0</v>
      </c>
      <c r="AM67" s="16">
        <f t="shared" si="85"/>
        <v>0</v>
      </c>
      <c r="AN67" s="16">
        <f t="shared" si="86"/>
        <v>0</v>
      </c>
      <c r="AO67" s="16">
        <f t="shared" si="87"/>
        <v>0</v>
      </c>
      <c r="AP67" s="16">
        <f t="shared" si="88"/>
        <v>0</v>
      </c>
      <c r="AQ67" s="16">
        <f t="shared" si="89"/>
        <v>0</v>
      </c>
      <c r="AR67" s="16">
        <f t="shared" si="90"/>
        <v>0</v>
      </c>
      <c r="AS67" s="16">
        <f t="shared" si="91"/>
        <v>0</v>
      </c>
      <c r="AT67" s="16">
        <f t="shared" si="92"/>
        <v>0</v>
      </c>
      <c r="AU67" s="16">
        <f t="shared" si="93"/>
        <v>0</v>
      </c>
    </row>
    <row r="68" spans="1:47" hidden="1" outlineLevel="1">
      <c r="A68" s="8"/>
      <c r="B68" s="735"/>
      <c r="C68" s="8"/>
      <c r="D68" s="17"/>
      <c r="E68" s="22"/>
      <c r="F68" s="11"/>
      <c r="G68" s="16">
        <f t="shared" si="55"/>
        <v>0</v>
      </c>
      <c r="H68" s="16">
        <f t="shared" si="56"/>
        <v>0</v>
      </c>
      <c r="I68" s="16">
        <f t="shared" si="57"/>
        <v>0</v>
      </c>
      <c r="J68" s="16">
        <f t="shared" si="58"/>
        <v>0</v>
      </c>
      <c r="K68" s="16">
        <f t="shared" si="59"/>
        <v>0</v>
      </c>
      <c r="L68" s="16">
        <f t="shared" si="60"/>
        <v>0</v>
      </c>
      <c r="M68" s="16">
        <f t="shared" si="61"/>
        <v>0</v>
      </c>
      <c r="N68" s="16">
        <f t="shared" si="62"/>
        <v>0</v>
      </c>
      <c r="O68" s="16">
        <f t="shared" si="63"/>
        <v>0</v>
      </c>
      <c r="P68" s="16">
        <f t="shared" si="64"/>
        <v>0</v>
      </c>
      <c r="Q68" s="16">
        <f t="shared" si="65"/>
        <v>0</v>
      </c>
      <c r="R68" s="16">
        <f t="shared" si="66"/>
        <v>0</v>
      </c>
      <c r="S68" s="16">
        <f t="shared" si="67"/>
        <v>0</v>
      </c>
      <c r="U68" s="16">
        <f t="shared" si="68"/>
        <v>0</v>
      </c>
      <c r="V68" s="16">
        <f t="shared" si="69"/>
        <v>0</v>
      </c>
      <c r="W68" s="16">
        <f t="shared" si="70"/>
        <v>0</v>
      </c>
      <c r="X68" s="16">
        <f t="shared" si="71"/>
        <v>0</v>
      </c>
      <c r="Y68" s="16">
        <f t="shared" si="72"/>
        <v>0</v>
      </c>
      <c r="Z68" s="16">
        <f t="shared" si="73"/>
        <v>0</v>
      </c>
      <c r="AA68" s="16">
        <f t="shared" si="74"/>
        <v>0</v>
      </c>
      <c r="AB68" s="16">
        <f t="shared" si="75"/>
        <v>0</v>
      </c>
      <c r="AC68" s="16">
        <f t="shared" si="76"/>
        <v>0</v>
      </c>
      <c r="AD68" s="16">
        <f t="shared" si="77"/>
        <v>0</v>
      </c>
      <c r="AE68" s="16">
        <f t="shared" si="78"/>
        <v>0</v>
      </c>
      <c r="AF68" s="16">
        <f t="shared" si="79"/>
        <v>0</v>
      </c>
      <c r="AG68" s="16">
        <f t="shared" si="80"/>
        <v>0</v>
      </c>
      <c r="AI68" s="16">
        <f t="shared" si="81"/>
        <v>0</v>
      </c>
      <c r="AJ68" s="16">
        <f t="shared" si="82"/>
        <v>0</v>
      </c>
      <c r="AK68" s="16">
        <f t="shared" si="83"/>
        <v>0</v>
      </c>
      <c r="AL68" s="16">
        <f t="shared" si="84"/>
        <v>0</v>
      </c>
      <c r="AM68" s="16">
        <f t="shared" si="85"/>
        <v>0</v>
      </c>
      <c r="AN68" s="16">
        <f t="shared" si="86"/>
        <v>0</v>
      </c>
      <c r="AO68" s="16">
        <f t="shared" si="87"/>
        <v>0</v>
      </c>
      <c r="AP68" s="16">
        <f t="shared" si="88"/>
        <v>0</v>
      </c>
      <c r="AQ68" s="16">
        <f t="shared" si="89"/>
        <v>0</v>
      </c>
      <c r="AR68" s="16">
        <f t="shared" si="90"/>
        <v>0</v>
      </c>
      <c r="AS68" s="16">
        <f t="shared" si="91"/>
        <v>0</v>
      </c>
      <c r="AT68" s="16">
        <f t="shared" si="92"/>
        <v>0</v>
      </c>
      <c r="AU68" s="16">
        <f t="shared" si="93"/>
        <v>0</v>
      </c>
    </row>
    <row r="69" spans="1:47" hidden="1" outlineLevel="1">
      <c r="A69" s="8"/>
      <c r="B69" s="735"/>
      <c r="C69" s="8"/>
      <c r="D69" s="17"/>
      <c r="E69" s="22"/>
      <c r="F69" s="11"/>
      <c r="G69" s="16">
        <f t="shared" si="55"/>
        <v>0</v>
      </c>
      <c r="H69" s="16">
        <f t="shared" si="56"/>
        <v>0</v>
      </c>
      <c r="I69" s="16">
        <f t="shared" si="57"/>
        <v>0</v>
      </c>
      <c r="J69" s="16">
        <f t="shared" si="58"/>
        <v>0</v>
      </c>
      <c r="K69" s="16">
        <f t="shared" si="59"/>
        <v>0</v>
      </c>
      <c r="L69" s="16">
        <f t="shared" si="60"/>
        <v>0</v>
      </c>
      <c r="M69" s="16">
        <f t="shared" si="61"/>
        <v>0</v>
      </c>
      <c r="N69" s="16">
        <f t="shared" si="62"/>
        <v>0</v>
      </c>
      <c r="O69" s="16">
        <f t="shared" si="63"/>
        <v>0</v>
      </c>
      <c r="P69" s="16">
        <f t="shared" si="64"/>
        <v>0</v>
      </c>
      <c r="Q69" s="16">
        <f t="shared" si="65"/>
        <v>0</v>
      </c>
      <c r="R69" s="16">
        <f t="shared" si="66"/>
        <v>0</v>
      </c>
      <c r="S69" s="16">
        <f t="shared" si="67"/>
        <v>0</v>
      </c>
      <c r="U69" s="16">
        <f t="shared" si="68"/>
        <v>0</v>
      </c>
      <c r="V69" s="16">
        <f t="shared" si="69"/>
        <v>0</v>
      </c>
      <c r="W69" s="16">
        <f t="shared" si="70"/>
        <v>0</v>
      </c>
      <c r="X69" s="16">
        <f t="shared" si="71"/>
        <v>0</v>
      </c>
      <c r="Y69" s="16">
        <f t="shared" si="72"/>
        <v>0</v>
      </c>
      <c r="Z69" s="16">
        <f t="shared" si="73"/>
        <v>0</v>
      </c>
      <c r="AA69" s="16">
        <f t="shared" si="74"/>
        <v>0</v>
      </c>
      <c r="AB69" s="16">
        <f t="shared" si="75"/>
        <v>0</v>
      </c>
      <c r="AC69" s="16">
        <f t="shared" si="76"/>
        <v>0</v>
      </c>
      <c r="AD69" s="16">
        <f t="shared" si="77"/>
        <v>0</v>
      </c>
      <c r="AE69" s="16">
        <f t="shared" si="78"/>
        <v>0</v>
      </c>
      <c r="AF69" s="16">
        <f t="shared" si="79"/>
        <v>0</v>
      </c>
      <c r="AG69" s="16">
        <f t="shared" si="80"/>
        <v>0</v>
      </c>
      <c r="AI69" s="16">
        <f t="shared" si="81"/>
        <v>0</v>
      </c>
      <c r="AJ69" s="16">
        <f t="shared" si="82"/>
        <v>0</v>
      </c>
      <c r="AK69" s="16">
        <f t="shared" si="83"/>
        <v>0</v>
      </c>
      <c r="AL69" s="16">
        <f t="shared" si="84"/>
        <v>0</v>
      </c>
      <c r="AM69" s="16">
        <f t="shared" si="85"/>
        <v>0</v>
      </c>
      <c r="AN69" s="16">
        <f t="shared" si="86"/>
        <v>0</v>
      </c>
      <c r="AO69" s="16">
        <f t="shared" si="87"/>
        <v>0</v>
      </c>
      <c r="AP69" s="16">
        <f t="shared" si="88"/>
        <v>0</v>
      </c>
      <c r="AQ69" s="16">
        <f t="shared" si="89"/>
        <v>0</v>
      </c>
      <c r="AR69" s="16">
        <f t="shared" si="90"/>
        <v>0</v>
      </c>
      <c r="AS69" s="16">
        <f t="shared" si="91"/>
        <v>0</v>
      </c>
      <c r="AT69" s="16">
        <f t="shared" si="92"/>
        <v>0</v>
      </c>
      <c r="AU69" s="16">
        <f t="shared" si="93"/>
        <v>0</v>
      </c>
    </row>
    <row r="70" spans="1:47" hidden="1" outlineLevel="1">
      <c r="A70" s="8"/>
      <c r="B70" s="735"/>
      <c r="C70" s="8"/>
      <c r="D70" s="17"/>
      <c r="E70" s="22"/>
      <c r="F70" s="11"/>
      <c r="G70" s="16">
        <f t="shared" si="55"/>
        <v>0</v>
      </c>
      <c r="H70" s="16">
        <f t="shared" si="56"/>
        <v>0</v>
      </c>
      <c r="I70" s="16">
        <f t="shared" si="57"/>
        <v>0</v>
      </c>
      <c r="J70" s="16">
        <f t="shared" si="58"/>
        <v>0</v>
      </c>
      <c r="K70" s="16">
        <f t="shared" si="59"/>
        <v>0</v>
      </c>
      <c r="L70" s="16">
        <f t="shared" si="60"/>
        <v>0</v>
      </c>
      <c r="M70" s="16">
        <f t="shared" si="61"/>
        <v>0</v>
      </c>
      <c r="N70" s="16">
        <f t="shared" si="62"/>
        <v>0</v>
      </c>
      <c r="O70" s="16">
        <f t="shared" si="63"/>
        <v>0</v>
      </c>
      <c r="P70" s="16">
        <f t="shared" si="64"/>
        <v>0</v>
      </c>
      <c r="Q70" s="16">
        <f t="shared" si="65"/>
        <v>0</v>
      </c>
      <c r="R70" s="16">
        <f t="shared" si="66"/>
        <v>0</v>
      </c>
      <c r="S70" s="16">
        <f t="shared" si="67"/>
        <v>0</v>
      </c>
      <c r="U70" s="16">
        <f t="shared" si="68"/>
        <v>0</v>
      </c>
      <c r="V70" s="16">
        <f t="shared" si="69"/>
        <v>0</v>
      </c>
      <c r="W70" s="16">
        <f t="shared" si="70"/>
        <v>0</v>
      </c>
      <c r="X70" s="16">
        <f t="shared" si="71"/>
        <v>0</v>
      </c>
      <c r="Y70" s="16">
        <f t="shared" si="72"/>
        <v>0</v>
      </c>
      <c r="Z70" s="16">
        <f t="shared" si="73"/>
        <v>0</v>
      </c>
      <c r="AA70" s="16">
        <f t="shared" si="74"/>
        <v>0</v>
      </c>
      <c r="AB70" s="16">
        <f t="shared" si="75"/>
        <v>0</v>
      </c>
      <c r="AC70" s="16">
        <f t="shared" si="76"/>
        <v>0</v>
      </c>
      <c r="AD70" s="16">
        <f t="shared" si="77"/>
        <v>0</v>
      </c>
      <c r="AE70" s="16">
        <f t="shared" si="78"/>
        <v>0</v>
      </c>
      <c r="AF70" s="16">
        <f t="shared" si="79"/>
        <v>0</v>
      </c>
      <c r="AG70" s="16">
        <f t="shared" si="80"/>
        <v>0</v>
      </c>
      <c r="AI70" s="16">
        <f t="shared" si="81"/>
        <v>0</v>
      </c>
      <c r="AJ70" s="16">
        <f t="shared" si="82"/>
        <v>0</v>
      </c>
      <c r="AK70" s="16">
        <f t="shared" si="83"/>
        <v>0</v>
      </c>
      <c r="AL70" s="16">
        <f t="shared" si="84"/>
        <v>0</v>
      </c>
      <c r="AM70" s="16">
        <f t="shared" si="85"/>
        <v>0</v>
      </c>
      <c r="AN70" s="16">
        <f t="shared" si="86"/>
        <v>0</v>
      </c>
      <c r="AO70" s="16">
        <f t="shared" si="87"/>
        <v>0</v>
      </c>
      <c r="AP70" s="16">
        <f t="shared" si="88"/>
        <v>0</v>
      </c>
      <c r="AQ70" s="16">
        <f t="shared" si="89"/>
        <v>0</v>
      </c>
      <c r="AR70" s="16">
        <f t="shared" si="90"/>
        <v>0</v>
      </c>
      <c r="AS70" s="16">
        <f t="shared" si="91"/>
        <v>0</v>
      </c>
      <c r="AT70" s="16">
        <f t="shared" si="92"/>
        <v>0</v>
      </c>
      <c r="AU70" s="16">
        <f t="shared" si="93"/>
        <v>0</v>
      </c>
    </row>
    <row r="71" spans="1:47" hidden="1" outlineLevel="1">
      <c r="A71" s="8"/>
      <c r="B71" s="735"/>
      <c r="C71" s="8"/>
      <c r="D71" s="17"/>
      <c r="E71" s="22"/>
      <c r="F71" s="11"/>
      <c r="G71" s="16">
        <f t="shared" si="55"/>
        <v>0</v>
      </c>
      <c r="H71" s="16">
        <f t="shared" si="56"/>
        <v>0</v>
      </c>
      <c r="I71" s="16">
        <f t="shared" si="57"/>
        <v>0</v>
      </c>
      <c r="J71" s="16">
        <f t="shared" si="58"/>
        <v>0</v>
      </c>
      <c r="K71" s="16">
        <f t="shared" si="59"/>
        <v>0</v>
      </c>
      <c r="L71" s="16">
        <f t="shared" si="60"/>
        <v>0</v>
      </c>
      <c r="M71" s="16">
        <f t="shared" si="61"/>
        <v>0</v>
      </c>
      <c r="N71" s="16">
        <f t="shared" si="62"/>
        <v>0</v>
      </c>
      <c r="O71" s="16">
        <f t="shared" si="63"/>
        <v>0</v>
      </c>
      <c r="P71" s="16">
        <f t="shared" si="64"/>
        <v>0</v>
      </c>
      <c r="Q71" s="16">
        <f t="shared" si="65"/>
        <v>0</v>
      </c>
      <c r="R71" s="16">
        <f t="shared" si="66"/>
        <v>0</v>
      </c>
      <c r="S71" s="16">
        <f t="shared" si="67"/>
        <v>0</v>
      </c>
      <c r="U71" s="16">
        <f t="shared" si="68"/>
        <v>0</v>
      </c>
      <c r="V71" s="16">
        <f t="shared" si="69"/>
        <v>0</v>
      </c>
      <c r="W71" s="16">
        <f t="shared" si="70"/>
        <v>0</v>
      </c>
      <c r="X71" s="16">
        <f t="shared" si="71"/>
        <v>0</v>
      </c>
      <c r="Y71" s="16">
        <f t="shared" si="72"/>
        <v>0</v>
      </c>
      <c r="Z71" s="16">
        <f t="shared" si="73"/>
        <v>0</v>
      </c>
      <c r="AA71" s="16">
        <f t="shared" si="74"/>
        <v>0</v>
      </c>
      <c r="AB71" s="16">
        <f t="shared" si="75"/>
        <v>0</v>
      </c>
      <c r="AC71" s="16">
        <f t="shared" si="76"/>
        <v>0</v>
      </c>
      <c r="AD71" s="16">
        <f t="shared" si="77"/>
        <v>0</v>
      </c>
      <c r="AE71" s="16">
        <f t="shared" si="78"/>
        <v>0</v>
      </c>
      <c r="AF71" s="16">
        <f t="shared" si="79"/>
        <v>0</v>
      </c>
      <c r="AG71" s="16">
        <f t="shared" si="80"/>
        <v>0</v>
      </c>
      <c r="AI71" s="16">
        <f t="shared" si="81"/>
        <v>0</v>
      </c>
      <c r="AJ71" s="16">
        <f t="shared" si="82"/>
        <v>0</v>
      </c>
      <c r="AK71" s="16">
        <f t="shared" si="83"/>
        <v>0</v>
      </c>
      <c r="AL71" s="16">
        <f t="shared" si="84"/>
        <v>0</v>
      </c>
      <c r="AM71" s="16">
        <f t="shared" si="85"/>
        <v>0</v>
      </c>
      <c r="AN71" s="16">
        <f t="shared" si="86"/>
        <v>0</v>
      </c>
      <c r="AO71" s="16">
        <f t="shared" si="87"/>
        <v>0</v>
      </c>
      <c r="AP71" s="16">
        <f t="shared" si="88"/>
        <v>0</v>
      </c>
      <c r="AQ71" s="16">
        <f t="shared" si="89"/>
        <v>0</v>
      </c>
      <c r="AR71" s="16">
        <f t="shared" si="90"/>
        <v>0</v>
      </c>
      <c r="AS71" s="16">
        <f t="shared" si="91"/>
        <v>0</v>
      </c>
      <c r="AT71" s="16">
        <f t="shared" si="92"/>
        <v>0</v>
      </c>
      <c r="AU71" s="16">
        <f t="shared" si="93"/>
        <v>0</v>
      </c>
    </row>
    <row r="72" spans="1:47" hidden="1" outlineLevel="1">
      <c r="A72" s="8"/>
      <c r="B72" s="735"/>
      <c r="C72" s="8"/>
      <c r="D72" s="17"/>
      <c r="E72" s="22"/>
      <c r="F72" s="11"/>
      <c r="G72" s="16">
        <f t="shared" si="55"/>
        <v>0</v>
      </c>
      <c r="H72" s="16">
        <f t="shared" si="56"/>
        <v>0</v>
      </c>
      <c r="I72" s="16">
        <f t="shared" si="57"/>
        <v>0</v>
      </c>
      <c r="J72" s="16">
        <f t="shared" si="58"/>
        <v>0</v>
      </c>
      <c r="K72" s="16">
        <f t="shared" si="59"/>
        <v>0</v>
      </c>
      <c r="L72" s="16">
        <f t="shared" si="60"/>
        <v>0</v>
      </c>
      <c r="M72" s="16">
        <f t="shared" si="61"/>
        <v>0</v>
      </c>
      <c r="N72" s="16">
        <f t="shared" si="62"/>
        <v>0</v>
      </c>
      <c r="O72" s="16">
        <f t="shared" si="63"/>
        <v>0</v>
      </c>
      <c r="P72" s="16">
        <f t="shared" si="64"/>
        <v>0</v>
      </c>
      <c r="Q72" s="16">
        <f t="shared" si="65"/>
        <v>0</v>
      </c>
      <c r="R72" s="16">
        <f t="shared" si="66"/>
        <v>0</v>
      </c>
      <c r="S72" s="16">
        <f t="shared" si="67"/>
        <v>0</v>
      </c>
      <c r="U72" s="16">
        <f t="shared" si="68"/>
        <v>0</v>
      </c>
      <c r="V72" s="16">
        <f t="shared" si="69"/>
        <v>0</v>
      </c>
      <c r="W72" s="16">
        <f t="shared" si="70"/>
        <v>0</v>
      </c>
      <c r="X72" s="16">
        <f t="shared" si="71"/>
        <v>0</v>
      </c>
      <c r="Y72" s="16">
        <f t="shared" si="72"/>
        <v>0</v>
      </c>
      <c r="Z72" s="16">
        <f t="shared" si="73"/>
        <v>0</v>
      </c>
      <c r="AA72" s="16">
        <f t="shared" si="74"/>
        <v>0</v>
      </c>
      <c r="AB72" s="16">
        <f t="shared" si="75"/>
        <v>0</v>
      </c>
      <c r="AC72" s="16">
        <f t="shared" si="76"/>
        <v>0</v>
      </c>
      <c r="AD72" s="16">
        <f t="shared" si="77"/>
        <v>0</v>
      </c>
      <c r="AE72" s="16">
        <f t="shared" si="78"/>
        <v>0</v>
      </c>
      <c r="AF72" s="16">
        <f t="shared" si="79"/>
        <v>0</v>
      </c>
      <c r="AG72" s="16">
        <f t="shared" si="80"/>
        <v>0</v>
      </c>
      <c r="AI72" s="16">
        <f t="shared" si="81"/>
        <v>0</v>
      </c>
      <c r="AJ72" s="16">
        <f t="shared" si="82"/>
        <v>0</v>
      </c>
      <c r="AK72" s="16">
        <f t="shared" si="83"/>
        <v>0</v>
      </c>
      <c r="AL72" s="16">
        <f t="shared" si="84"/>
        <v>0</v>
      </c>
      <c r="AM72" s="16">
        <f t="shared" si="85"/>
        <v>0</v>
      </c>
      <c r="AN72" s="16">
        <f t="shared" si="86"/>
        <v>0</v>
      </c>
      <c r="AO72" s="16">
        <f t="shared" si="87"/>
        <v>0</v>
      </c>
      <c r="AP72" s="16">
        <f t="shared" si="88"/>
        <v>0</v>
      </c>
      <c r="AQ72" s="16">
        <f t="shared" si="89"/>
        <v>0</v>
      </c>
      <c r="AR72" s="16">
        <f t="shared" si="90"/>
        <v>0</v>
      </c>
      <c r="AS72" s="16">
        <f t="shared" si="91"/>
        <v>0</v>
      </c>
      <c r="AT72" s="16">
        <f t="shared" si="92"/>
        <v>0</v>
      </c>
      <c r="AU72" s="16">
        <f t="shared" si="93"/>
        <v>0</v>
      </c>
    </row>
    <row r="73" spans="1:47" hidden="1" outlineLevel="1">
      <c r="A73" s="8"/>
      <c r="B73" s="735"/>
      <c r="C73" s="8"/>
      <c r="D73" s="17"/>
      <c r="E73" s="22"/>
      <c r="F73" s="11"/>
      <c r="G73" s="16">
        <f t="shared" si="55"/>
        <v>0</v>
      </c>
      <c r="H73" s="16">
        <f t="shared" si="56"/>
        <v>0</v>
      </c>
      <c r="I73" s="16">
        <f t="shared" si="57"/>
        <v>0</v>
      </c>
      <c r="J73" s="16">
        <f t="shared" si="58"/>
        <v>0</v>
      </c>
      <c r="K73" s="16">
        <f t="shared" si="59"/>
        <v>0</v>
      </c>
      <c r="L73" s="16">
        <f t="shared" si="60"/>
        <v>0</v>
      </c>
      <c r="M73" s="16">
        <f t="shared" si="61"/>
        <v>0</v>
      </c>
      <c r="N73" s="16">
        <f t="shared" si="62"/>
        <v>0</v>
      </c>
      <c r="O73" s="16">
        <f t="shared" si="63"/>
        <v>0</v>
      </c>
      <c r="P73" s="16">
        <f t="shared" si="64"/>
        <v>0</v>
      </c>
      <c r="Q73" s="16">
        <f t="shared" si="65"/>
        <v>0</v>
      </c>
      <c r="R73" s="16">
        <f t="shared" si="66"/>
        <v>0</v>
      </c>
      <c r="S73" s="16">
        <f t="shared" si="67"/>
        <v>0</v>
      </c>
      <c r="U73" s="16">
        <f t="shared" si="68"/>
        <v>0</v>
      </c>
      <c r="V73" s="16">
        <f t="shared" si="69"/>
        <v>0</v>
      </c>
      <c r="W73" s="16">
        <f t="shared" si="70"/>
        <v>0</v>
      </c>
      <c r="X73" s="16">
        <f t="shared" si="71"/>
        <v>0</v>
      </c>
      <c r="Y73" s="16">
        <f t="shared" si="72"/>
        <v>0</v>
      </c>
      <c r="Z73" s="16">
        <f t="shared" si="73"/>
        <v>0</v>
      </c>
      <c r="AA73" s="16">
        <f t="shared" si="74"/>
        <v>0</v>
      </c>
      <c r="AB73" s="16">
        <f t="shared" si="75"/>
        <v>0</v>
      </c>
      <c r="AC73" s="16">
        <f t="shared" si="76"/>
        <v>0</v>
      </c>
      <c r="AD73" s="16">
        <f t="shared" si="77"/>
        <v>0</v>
      </c>
      <c r="AE73" s="16">
        <f t="shared" si="78"/>
        <v>0</v>
      </c>
      <c r="AF73" s="16">
        <f t="shared" si="79"/>
        <v>0</v>
      </c>
      <c r="AG73" s="16">
        <f t="shared" si="80"/>
        <v>0</v>
      </c>
      <c r="AI73" s="16">
        <f t="shared" si="81"/>
        <v>0</v>
      </c>
      <c r="AJ73" s="16">
        <f t="shared" si="82"/>
        <v>0</v>
      </c>
      <c r="AK73" s="16">
        <f t="shared" si="83"/>
        <v>0</v>
      </c>
      <c r="AL73" s="16">
        <f t="shared" si="84"/>
        <v>0</v>
      </c>
      <c r="AM73" s="16">
        <f t="shared" si="85"/>
        <v>0</v>
      </c>
      <c r="AN73" s="16">
        <f t="shared" si="86"/>
        <v>0</v>
      </c>
      <c r="AO73" s="16">
        <f t="shared" si="87"/>
        <v>0</v>
      </c>
      <c r="AP73" s="16">
        <f t="shared" si="88"/>
        <v>0</v>
      </c>
      <c r="AQ73" s="16">
        <f t="shared" si="89"/>
        <v>0</v>
      </c>
      <c r="AR73" s="16">
        <f t="shared" si="90"/>
        <v>0</v>
      </c>
      <c r="AS73" s="16">
        <f t="shared" si="91"/>
        <v>0</v>
      </c>
      <c r="AT73" s="16">
        <f t="shared" si="92"/>
        <v>0</v>
      </c>
      <c r="AU73" s="16">
        <f t="shared" si="93"/>
        <v>0</v>
      </c>
    </row>
    <row r="74" spans="1:47" hidden="1" outlineLevel="1">
      <c r="A74" s="8"/>
      <c r="B74" s="735"/>
      <c r="C74" s="8"/>
      <c r="D74" s="17"/>
      <c r="E74" s="22"/>
      <c r="F74" s="11"/>
      <c r="G74" s="16">
        <f t="shared" si="55"/>
        <v>0</v>
      </c>
      <c r="H74" s="16">
        <f t="shared" si="56"/>
        <v>0</v>
      </c>
      <c r="I74" s="16">
        <f t="shared" si="57"/>
        <v>0</v>
      </c>
      <c r="J74" s="16">
        <f t="shared" si="58"/>
        <v>0</v>
      </c>
      <c r="K74" s="16">
        <f t="shared" si="59"/>
        <v>0</v>
      </c>
      <c r="L74" s="16">
        <f t="shared" si="60"/>
        <v>0</v>
      </c>
      <c r="M74" s="16">
        <f t="shared" si="61"/>
        <v>0</v>
      </c>
      <c r="N74" s="16">
        <f t="shared" si="62"/>
        <v>0</v>
      </c>
      <c r="O74" s="16">
        <f t="shared" si="63"/>
        <v>0</v>
      </c>
      <c r="P74" s="16">
        <f t="shared" si="64"/>
        <v>0</v>
      </c>
      <c r="Q74" s="16">
        <f t="shared" si="65"/>
        <v>0</v>
      </c>
      <c r="R74" s="16">
        <f t="shared" si="66"/>
        <v>0</v>
      </c>
      <c r="S74" s="16">
        <f t="shared" si="67"/>
        <v>0</v>
      </c>
      <c r="U74" s="16">
        <f t="shared" si="68"/>
        <v>0</v>
      </c>
      <c r="V74" s="16">
        <f t="shared" si="69"/>
        <v>0</v>
      </c>
      <c r="W74" s="16">
        <f t="shared" si="70"/>
        <v>0</v>
      </c>
      <c r="X74" s="16">
        <f t="shared" si="71"/>
        <v>0</v>
      </c>
      <c r="Y74" s="16">
        <f t="shared" si="72"/>
        <v>0</v>
      </c>
      <c r="Z74" s="16">
        <f t="shared" si="73"/>
        <v>0</v>
      </c>
      <c r="AA74" s="16">
        <f t="shared" si="74"/>
        <v>0</v>
      </c>
      <c r="AB74" s="16">
        <f t="shared" si="75"/>
        <v>0</v>
      </c>
      <c r="AC74" s="16">
        <f t="shared" si="76"/>
        <v>0</v>
      </c>
      <c r="AD74" s="16">
        <f t="shared" si="77"/>
        <v>0</v>
      </c>
      <c r="AE74" s="16">
        <f t="shared" si="78"/>
        <v>0</v>
      </c>
      <c r="AF74" s="16">
        <f t="shared" si="79"/>
        <v>0</v>
      </c>
      <c r="AG74" s="16">
        <f t="shared" si="80"/>
        <v>0</v>
      </c>
      <c r="AI74" s="16">
        <f t="shared" si="81"/>
        <v>0</v>
      </c>
      <c r="AJ74" s="16">
        <f t="shared" si="82"/>
        <v>0</v>
      </c>
      <c r="AK74" s="16">
        <f t="shared" si="83"/>
        <v>0</v>
      </c>
      <c r="AL74" s="16">
        <f t="shared" si="84"/>
        <v>0</v>
      </c>
      <c r="AM74" s="16">
        <f t="shared" si="85"/>
        <v>0</v>
      </c>
      <c r="AN74" s="16">
        <f t="shared" si="86"/>
        <v>0</v>
      </c>
      <c r="AO74" s="16">
        <f t="shared" si="87"/>
        <v>0</v>
      </c>
      <c r="AP74" s="16">
        <f t="shared" si="88"/>
        <v>0</v>
      </c>
      <c r="AQ74" s="16">
        <f t="shared" si="89"/>
        <v>0</v>
      </c>
      <c r="AR74" s="16">
        <f t="shared" si="90"/>
        <v>0</v>
      </c>
      <c r="AS74" s="16">
        <f t="shared" si="91"/>
        <v>0</v>
      </c>
      <c r="AT74" s="16">
        <f t="shared" si="92"/>
        <v>0</v>
      </c>
      <c r="AU74" s="16">
        <f t="shared" si="93"/>
        <v>0</v>
      </c>
    </row>
    <row r="75" spans="1:47" hidden="1" outlineLevel="1">
      <c r="A75" s="8"/>
      <c r="B75" s="735"/>
      <c r="C75" s="8"/>
      <c r="D75" s="17"/>
      <c r="E75" s="22"/>
      <c r="F75" s="11"/>
      <c r="G75" s="16">
        <f t="shared" si="55"/>
        <v>0</v>
      </c>
      <c r="H75" s="16">
        <f t="shared" si="56"/>
        <v>0</v>
      </c>
      <c r="I75" s="16">
        <f t="shared" si="57"/>
        <v>0</v>
      </c>
      <c r="J75" s="16">
        <f t="shared" si="58"/>
        <v>0</v>
      </c>
      <c r="K75" s="16">
        <f t="shared" si="59"/>
        <v>0</v>
      </c>
      <c r="L75" s="16">
        <f t="shared" si="60"/>
        <v>0</v>
      </c>
      <c r="M75" s="16">
        <f t="shared" si="61"/>
        <v>0</v>
      </c>
      <c r="N75" s="16">
        <f t="shared" si="62"/>
        <v>0</v>
      </c>
      <c r="O75" s="16">
        <f t="shared" si="63"/>
        <v>0</v>
      </c>
      <c r="P75" s="16">
        <f t="shared" si="64"/>
        <v>0</v>
      </c>
      <c r="Q75" s="16">
        <f t="shared" si="65"/>
        <v>0</v>
      </c>
      <c r="R75" s="16">
        <f t="shared" si="66"/>
        <v>0</v>
      </c>
      <c r="S75" s="16">
        <f t="shared" si="67"/>
        <v>0</v>
      </c>
      <c r="U75" s="16">
        <f t="shared" si="68"/>
        <v>0</v>
      </c>
      <c r="V75" s="16">
        <f t="shared" si="69"/>
        <v>0</v>
      </c>
      <c r="W75" s="16">
        <f t="shared" si="70"/>
        <v>0</v>
      </c>
      <c r="X75" s="16">
        <f t="shared" si="71"/>
        <v>0</v>
      </c>
      <c r="Y75" s="16">
        <f t="shared" si="72"/>
        <v>0</v>
      </c>
      <c r="Z75" s="16">
        <f t="shared" si="73"/>
        <v>0</v>
      </c>
      <c r="AA75" s="16">
        <f t="shared" si="74"/>
        <v>0</v>
      </c>
      <c r="AB75" s="16">
        <f t="shared" si="75"/>
        <v>0</v>
      </c>
      <c r="AC75" s="16">
        <f t="shared" si="76"/>
        <v>0</v>
      </c>
      <c r="AD75" s="16">
        <f t="shared" si="77"/>
        <v>0</v>
      </c>
      <c r="AE75" s="16">
        <f t="shared" si="78"/>
        <v>0</v>
      </c>
      <c r="AF75" s="16">
        <f t="shared" si="79"/>
        <v>0</v>
      </c>
      <c r="AG75" s="16">
        <f t="shared" si="80"/>
        <v>0</v>
      </c>
      <c r="AI75" s="16">
        <f t="shared" si="81"/>
        <v>0</v>
      </c>
      <c r="AJ75" s="16">
        <f t="shared" si="82"/>
        <v>0</v>
      </c>
      <c r="AK75" s="16">
        <f t="shared" si="83"/>
        <v>0</v>
      </c>
      <c r="AL75" s="16">
        <f t="shared" si="84"/>
        <v>0</v>
      </c>
      <c r="AM75" s="16">
        <f t="shared" si="85"/>
        <v>0</v>
      </c>
      <c r="AN75" s="16">
        <f t="shared" si="86"/>
        <v>0</v>
      </c>
      <c r="AO75" s="16">
        <f t="shared" si="87"/>
        <v>0</v>
      </c>
      <c r="AP75" s="16">
        <f t="shared" si="88"/>
        <v>0</v>
      </c>
      <c r="AQ75" s="16">
        <f t="shared" si="89"/>
        <v>0</v>
      </c>
      <c r="AR75" s="16">
        <f t="shared" si="90"/>
        <v>0</v>
      </c>
      <c r="AS75" s="16">
        <f t="shared" si="91"/>
        <v>0</v>
      </c>
      <c r="AT75" s="16">
        <f t="shared" si="92"/>
        <v>0</v>
      </c>
      <c r="AU75" s="16">
        <f t="shared" si="93"/>
        <v>0</v>
      </c>
    </row>
    <row r="76" spans="1:47" hidden="1" outlineLevel="1">
      <c r="A76" s="8"/>
      <c r="B76" s="735"/>
      <c r="C76" s="8"/>
      <c r="D76" s="17"/>
      <c r="E76" s="22"/>
      <c r="F76" s="11"/>
      <c r="G76" s="16">
        <f t="shared" si="55"/>
        <v>0</v>
      </c>
      <c r="H76" s="16">
        <f t="shared" si="56"/>
        <v>0</v>
      </c>
      <c r="I76" s="16">
        <f t="shared" si="57"/>
        <v>0</v>
      </c>
      <c r="J76" s="16">
        <f t="shared" si="58"/>
        <v>0</v>
      </c>
      <c r="K76" s="16">
        <f t="shared" si="59"/>
        <v>0</v>
      </c>
      <c r="L76" s="16">
        <f t="shared" si="60"/>
        <v>0</v>
      </c>
      <c r="M76" s="16">
        <f t="shared" si="61"/>
        <v>0</v>
      </c>
      <c r="N76" s="16">
        <f t="shared" si="62"/>
        <v>0</v>
      </c>
      <c r="O76" s="16">
        <f t="shared" si="63"/>
        <v>0</v>
      </c>
      <c r="P76" s="16">
        <f t="shared" si="64"/>
        <v>0</v>
      </c>
      <c r="Q76" s="16">
        <f t="shared" si="65"/>
        <v>0</v>
      </c>
      <c r="R76" s="16">
        <f t="shared" si="66"/>
        <v>0</v>
      </c>
      <c r="S76" s="16">
        <f t="shared" si="67"/>
        <v>0</v>
      </c>
      <c r="U76" s="16">
        <f t="shared" si="68"/>
        <v>0</v>
      </c>
      <c r="V76" s="16">
        <f t="shared" si="69"/>
        <v>0</v>
      </c>
      <c r="W76" s="16">
        <f t="shared" si="70"/>
        <v>0</v>
      </c>
      <c r="X76" s="16">
        <f t="shared" si="71"/>
        <v>0</v>
      </c>
      <c r="Y76" s="16">
        <f t="shared" si="72"/>
        <v>0</v>
      </c>
      <c r="Z76" s="16">
        <f t="shared" si="73"/>
        <v>0</v>
      </c>
      <c r="AA76" s="16">
        <f t="shared" si="74"/>
        <v>0</v>
      </c>
      <c r="AB76" s="16">
        <f t="shared" si="75"/>
        <v>0</v>
      </c>
      <c r="AC76" s="16">
        <f t="shared" si="76"/>
        <v>0</v>
      </c>
      <c r="AD76" s="16">
        <f t="shared" si="77"/>
        <v>0</v>
      </c>
      <c r="AE76" s="16">
        <f t="shared" si="78"/>
        <v>0</v>
      </c>
      <c r="AF76" s="16">
        <f t="shared" si="79"/>
        <v>0</v>
      </c>
      <c r="AG76" s="16">
        <f t="shared" si="80"/>
        <v>0</v>
      </c>
      <c r="AI76" s="16">
        <f t="shared" si="81"/>
        <v>0</v>
      </c>
      <c r="AJ76" s="16">
        <f t="shared" si="82"/>
        <v>0</v>
      </c>
      <c r="AK76" s="16">
        <f t="shared" si="83"/>
        <v>0</v>
      </c>
      <c r="AL76" s="16">
        <f t="shared" si="84"/>
        <v>0</v>
      </c>
      <c r="AM76" s="16">
        <f t="shared" si="85"/>
        <v>0</v>
      </c>
      <c r="AN76" s="16">
        <f t="shared" si="86"/>
        <v>0</v>
      </c>
      <c r="AO76" s="16">
        <f t="shared" si="87"/>
        <v>0</v>
      </c>
      <c r="AP76" s="16">
        <f t="shared" si="88"/>
        <v>0</v>
      </c>
      <c r="AQ76" s="16">
        <f t="shared" si="89"/>
        <v>0</v>
      </c>
      <c r="AR76" s="16">
        <f t="shared" si="90"/>
        <v>0</v>
      </c>
      <c r="AS76" s="16">
        <f t="shared" si="91"/>
        <v>0</v>
      </c>
      <c r="AT76" s="16">
        <f t="shared" si="92"/>
        <v>0</v>
      </c>
      <c r="AU76" s="16">
        <f t="shared" si="93"/>
        <v>0</v>
      </c>
    </row>
    <row r="77" spans="1:47" hidden="1" outlineLevel="1">
      <c r="A77" s="8"/>
      <c r="B77" s="735"/>
      <c r="C77" s="8"/>
      <c r="D77" s="17"/>
      <c r="E77" s="22"/>
      <c r="F77" s="11"/>
      <c r="G77" s="16">
        <f t="shared" si="55"/>
        <v>0</v>
      </c>
      <c r="H77" s="16">
        <f t="shared" si="56"/>
        <v>0</v>
      </c>
      <c r="I77" s="16">
        <f t="shared" si="57"/>
        <v>0</v>
      </c>
      <c r="J77" s="16">
        <f t="shared" si="58"/>
        <v>0</v>
      </c>
      <c r="K77" s="16">
        <f t="shared" si="59"/>
        <v>0</v>
      </c>
      <c r="L77" s="16">
        <f t="shared" si="60"/>
        <v>0</v>
      </c>
      <c r="M77" s="16">
        <f t="shared" si="61"/>
        <v>0</v>
      </c>
      <c r="N77" s="16">
        <f t="shared" si="62"/>
        <v>0</v>
      </c>
      <c r="O77" s="16">
        <f t="shared" si="63"/>
        <v>0</v>
      </c>
      <c r="P77" s="16">
        <f t="shared" si="64"/>
        <v>0</v>
      </c>
      <c r="Q77" s="16">
        <f t="shared" si="65"/>
        <v>0</v>
      </c>
      <c r="R77" s="16">
        <f t="shared" si="66"/>
        <v>0</v>
      </c>
      <c r="S77" s="16">
        <f t="shared" si="67"/>
        <v>0</v>
      </c>
      <c r="U77" s="16">
        <f t="shared" si="68"/>
        <v>0</v>
      </c>
      <c r="V77" s="16">
        <f t="shared" si="69"/>
        <v>0</v>
      </c>
      <c r="W77" s="16">
        <f t="shared" si="70"/>
        <v>0</v>
      </c>
      <c r="X77" s="16">
        <f t="shared" si="71"/>
        <v>0</v>
      </c>
      <c r="Y77" s="16">
        <f t="shared" si="72"/>
        <v>0</v>
      </c>
      <c r="Z77" s="16">
        <f t="shared" si="73"/>
        <v>0</v>
      </c>
      <c r="AA77" s="16">
        <f t="shared" si="74"/>
        <v>0</v>
      </c>
      <c r="AB77" s="16">
        <f t="shared" si="75"/>
        <v>0</v>
      </c>
      <c r="AC77" s="16">
        <f t="shared" si="76"/>
        <v>0</v>
      </c>
      <c r="AD77" s="16">
        <f t="shared" si="77"/>
        <v>0</v>
      </c>
      <c r="AE77" s="16">
        <f t="shared" si="78"/>
        <v>0</v>
      </c>
      <c r="AF77" s="16">
        <f t="shared" si="79"/>
        <v>0</v>
      </c>
      <c r="AG77" s="16">
        <f t="shared" si="80"/>
        <v>0</v>
      </c>
      <c r="AI77" s="16">
        <f t="shared" si="81"/>
        <v>0</v>
      </c>
      <c r="AJ77" s="16">
        <f t="shared" si="82"/>
        <v>0</v>
      </c>
      <c r="AK77" s="16">
        <f t="shared" si="83"/>
        <v>0</v>
      </c>
      <c r="AL77" s="16">
        <f t="shared" si="84"/>
        <v>0</v>
      </c>
      <c r="AM77" s="16">
        <f t="shared" si="85"/>
        <v>0</v>
      </c>
      <c r="AN77" s="16">
        <f t="shared" si="86"/>
        <v>0</v>
      </c>
      <c r="AO77" s="16">
        <f t="shared" si="87"/>
        <v>0</v>
      </c>
      <c r="AP77" s="16">
        <f t="shared" si="88"/>
        <v>0</v>
      </c>
      <c r="AQ77" s="16">
        <f t="shared" si="89"/>
        <v>0</v>
      </c>
      <c r="AR77" s="16">
        <f t="shared" si="90"/>
        <v>0</v>
      </c>
      <c r="AS77" s="16">
        <f t="shared" si="91"/>
        <v>0</v>
      </c>
      <c r="AT77" s="16">
        <f t="shared" si="92"/>
        <v>0</v>
      </c>
      <c r="AU77" s="16">
        <f t="shared" si="93"/>
        <v>0</v>
      </c>
    </row>
    <row r="78" spans="1:47" hidden="1" outlineLevel="1">
      <c r="A78" s="8"/>
      <c r="B78" s="735"/>
      <c r="C78" s="8"/>
      <c r="D78" s="17"/>
      <c r="E78" s="22"/>
      <c r="F78" s="11"/>
      <c r="G78" s="16">
        <f t="shared" si="55"/>
        <v>0</v>
      </c>
      <c r="H78" s="16">
        <f t="shared" si="56"/>
        <v>0</v>
      </c>
      <c r="I78" s="16">
        <f t="shared" si="57"/>
        <v>0</v>
      </c>
      <c r="J78" s="16">
        <f t="shared" si="58"/>
        <v>0</v>
      </c>
      <c r="K78" s="16">
        <f t="shared" si="59"/>
        <v>0</v>
      </c>
      <c r="L78" s="16">
        <f t="shared" si="60"/>
        <v>0</v>
      </c>
      <c r="M78" s="16">
        <f t="shared" si="61"/>
        <v>0</v>
      </c>
      <c r="N78" s="16">
        <f t="shared" si="62"/>
        <v>0</v>
      </c>
      <c r="O78" s="16">
        <f t="shared" si="63"/>
        <v>0</v>
      </c>
      <c r="P78" s="16">
        <f t="shared" si="64"/>
        <v>0</v>
      </c>
      <c r="Q78" s="16">
        <f t="shared" si="65"/>
        <v>0</v>
      </c>
      <c r="R78" s="16">
        <f t="shared" si="66"/>
        <v>0</v>
      </c>
      <c r="S78" s="16">
        <f t="shared" si="67"/>
        <v>0</v>
      </c>
      <c r="U78" s="16">
        <f t="shared" si="68"/>
        <v>0</v>
      </c>
      <c r="V78" s="16">
        <f t="shared" si="69"/>
        <v>0</v>
      </c>
      <c r="W78" s="16">
        <f t="shared" si="70"/>
        <v>0</v>
      </c>
      <c r="X78" s="16">
        <f t="shared" si="71"/>
        <v>0</v>
      </c>
      <c r="Y78" s="16">
        <f t="shared" si="72"/>
        <v>0</v>
      </c>
      <c r="Z78" s="16">
        <f t="shared" si="73"/>
        <v>0</v>
      </c>
      <c r="AA78" s="16">
        <f t="shared" si="74"/>
        <v>0</v>
      </c>
      <c r="AB78" s="16">
        <f t="shared" si="75"/>
        <v>0</v>
      </c>
      <c r="AC78" s="16">
        <f t="shared" si="76"/>
        <v>0</v>
      </c>
      <c r="AD78" s="16">
        <f t="shared" si="77"/>
        <v>0</v>
      </c>
      <c r="AE78" s="16">
        <f t="shared" si="78"/>
        <v>0</v>
      </c>
      <c r="AF78" s="16">
        <f t="shared" si="79"/>
        <v>0</v>
      </c>
      <c r="AG78" s="16">
        <f t="shared" si="80"/>
        <v>0</v>
      </c>
      <c r="AI78" s="16">
        <f t="shared" si="81"/>
        <v>0</v>
      </c>
      <c r="AJ78" s="16">
        <f t="shared" si="82"/>
        <v>0</v>
      </c>
      <c r="AK78" s="16">
        <f t="shared" si="83"/>
        <v>0</v>
      </c>
      <c r="AL78" s="16">
        <f t="shared" si="84"/>
        <v>0</v>
      </c>
      <c r="AM78" s="16">
        <f t="shared" si="85"/>
        <v>0</v>
      </c>
      <c r="AN78" s="16">
        <f t="shared" si="86"/>
        <v>0</v>
      </c>
      <c r="AO78" s="16">
        <f t="shared" si="87"/>
        <v>0</v>
      </c>
      <c r="AP78" s="16">
        <f t="shared" si="88"/>
        <v>0</v>
      </c>
      <c r="AQ78" s="16">
        <f t="shared" si="89"/>
        <v>0</v>
      </c>
      <c r="AR78" s="16">
        <f t="shared" si="90"/>
        <v>0</v>
      </c>
      <c r="AS78" s="16">
        <f t="shared" si="91"/>
        <v>0</v>
      </c>
      <c r="AT78" s="16">
        <f t="shared" si="92"/>
        <v>0</v>
      </c>
      <c r="AU78" s="16">
        <f t="shared" si="93"/>
        <v>0</v>
      </c>
    </row>
    <row r="79" spans="1:47" hidden="1" outlineLevel="1">
      <c r="A79" s="8"/>
      <c r="B79" s="735"/>
      <c r="C79" s="8"/>
      <c r="D79" s="17"/>
      <c r="E79" s="22"/>
      <c r="F79" s="11"/>
      <c r="G79" s="16">
        <f t="shared" si="55"/>
        <v>0</v>
      </c>
      <c r="H79" s="16">
        <f t="shared" si="56"/>
        <v>0</v>
      </c>
      <c r="I79" s="16">
        <f t="shared" si="57"/>
        <v>0</v>
      </c>
      <c r="J79" s="16">
        <f t="shared" si="58"/>
        <v>0</v>
      </c>
      <c r="K79" s="16">
        <f t="shared" si="59"/>
        <v>0</v>
      </c>
      <c r="L79" s="16">
        <f t="shared" si="60"/>
        <v>0</v>
      </c>
      <c r="M79" s="16">
        <f t="shared" si="61"/>
        <v>0</v>
      </c>
      <c r="N79" s="16">
        <f t="shared" si="62"/>
        <v>0</v>
      </c>
      <c r="O79" s="16">
        <f t="shared" si="63"/>
        <v>0</v>
      </c>
      <c r="P79" s="16">
        <f t="shared" si="64"/>
        <v>0</v>
      </c>
      <c r="Q79" s="16">
        <f t="shared" si="65"/>
        <v>0</v>
      </c>
      <c r="R79" s="16">
        <f t="shared" si="66"/>
        <v>0</v>
      </c>
      <c r="S79" s="16">
        <f t="shared" si="67"/>
        <v>0</v>
      </c>
      <c r="U79" s="16">
        <f t="shared" si="68"/>
        <v>0</v>
      </c>
      <c r="V79" s="16">
        <f t="shared" si="69"/>
        <v>0</v>
      </c>
      <c r="W79" s="16">
        <f t="shared" si="70"/>
        <v>0</v>
      </c>
      <c r="X79" s="16">
        <f t="shared" si="71"/>
        <v>0</v>
      </c>
      <c r="Y79" s="16">
        <f t="shared" si="72"/>
        <v>0</v>
      </c>
      <c r="Z79" s="16">
        <f t="shared" si="73"/>
        <v>0</v>
      </c>
      <c r="AA79" s="16">
        <f t="shared" si="74"/>
        <v>0</v>
      </c>
      <c r="AB79" s="16">
        <f t="shared" si="75"/>
        <v>0</v>
      </c>
      <c r="AC79" s="16">
        <f t="shared" si="76"/>
        <v>0</v>
      </c>
      <c r="AD79" s="16">
        <f t="shared" si="77"/>
        <v>0</v>
      </c>
      <c r="AE79" s="16">
        <f t="shared" si="78"/>
        <v>0</v>
      </c>
      <c r="AF79" s="16">
        <f t="shared" si="79"/>
        <v>0</v>
      </c>
      <c r="AG79" s="16">
        <f t="shared" si="80"/>
        <v>0</v>
      </c>
      <c r="AI79" s="16">
        <f t="shared" si="81"/>
        <v>0</v>
      </c>
      <c r="AJ79" s="16">
        <f t="shared" si="82"/>
        <v>0</v>
      </c>
      <c r="AK79" s="16">
        <f t="shared" si="83"/>
        <v>0</v>
      </c>
      <c r="AL79" s="16">
        <f t="shared" si="84"/>
        <v>0</v>
      </c>
      <c r="AM79" s="16">
        <f t="shared" si="85"/>
        <v>0</v>
      </c>
      <c r="AN79" s="16">
        <f t="shared" si="86"/>
        <v>0</v>
      </c>
      <c r="AO79" s="16">
        <f t="shared" si="87"/>
        <v>0</v>
      </c>
      <c r="AP79" s="16">
        <f t="shared" si="88"/>
        <v>0</v>
      </c>
      <c r="AQ79" s="16">
        <f t="shared" si="89"/>
        <v>0</v>
      </c>
      <c r="AR79" s="16">
        <f t="shared" si="90"/>
        <v>0</v>
      </c>
      <c r="AS79" s="16">
        <f t="shared" si="91"/>
        <v>0</v>
      </c>
      <c r="AT79" s="16">
        <f t="shared" si="92"/>
        <v>0</v>
      </c>
      <c r="AU79" s="16">
        <f t="shared" si="93"/>
        <v>0</v>
      </c>
    </row>
    <row r="80" spans="1:47" hidden="1" outlineLevel="1">
      <c r="A80" s="8"/>
      <c r="B80" s="735"/>
      <c r="C80" s="8"/>
      <c r="D80" s="17"/>
      <c r="E80" s="22"/>
      <c r="F80" s="11"/>
      <c r="G80" s="16">
        <f t="shared" si="55"/>
        <v>0</v>
      </c>
      <c r="H80" s="16">
        <f t="shared" si="56"/>
        <v>0</v>
      </c>
      <c r="I80" s="16">
        <f t="shared" si="57"/>
        <v>0</v>
      </c>
      <c r="J80" s="16">
        <f t="shared" si="58"/>
        <v>0</v>
      </c>
      <c r="K80" s="16">
        <f t="shared" si="59"/>
        <v>0</v>
      </c>
      <c r="L80" s="16">
        <f t="shared" si="60"/>
        <v>0</v>
      </c>
      <c r="M80" s="16">
        <f t="shared" si="61"/>
        <v>0</v>
      </c>
      <c r="N80" s="16">
        <f t="shared" si="62"/>
        <v>0</v>
      </c>
      <c r="O80" s="16">
        <f t="shared" si="63"/>
        <v>0</v>
      </c>
      <c r="P80" s="16">
        <f t="shared" si="64"/>
        <v>0</v>
      </c>
      <c r="Q80" s="16">
        <f t="shared" si="65"/>
        <v>0</v>
      </c>
      <c r="R80" s="16">
        <f t="shared" si="66"/>
        <v>0</v>
      </c>
      <c r="S80" s="16">
        <f t="shared" si="67"/>
        <v>0</v>
      </c>
      <c r="U80" s="16">
        <f t="shared" si="68"/>
        <v>0</v>
      </c>
      <c r="V80" s="16">
        <f t="shared" si="69"/>
        <v>0</v>
      </c>
      <c r="W80" s="16">
        <f t="shared" si="70"/>
        <v>0</v>
      </c>
      <c r="X80" s="16">
        <f t="shared" si="71"/>
        <v>0</v>
      </c>
      <c r="Y80" s="16">
        <f t="shared" si="72"/>
        <v>0</v>
      </c>
      <c r="Z80" s="16">
        <f t="shared" si="73"/>
        <v>0</v>
      </c>
      <c r="AA80" s="16">
        <f t="shared" si="74"/>
        <v>0</v>
      </c>
      <c r="AB80" s="16">
        <f t="shared" si="75"/>
        <v>0</v>
      </c>
      <c r="AC80" s="16">
        <f t="shared" si="76"/>
        <v>0</v>
      </c>
      <c r="AD80" s="16">
        <f t="shared" si="77"/>
        <v>0</v>
      </c>
      <c r="AE80" s="16">
        <f t="shared" si="78"/>
        <v>0</v>
      </c>
      <c r="AF80" s="16">
        <f t="shared" si="79"/>
        <v>0</v>
      </c>
      <c r="AG80" s="16">
        <f t="shared" si="80"/>
        <v>0</v>
      </c>
      <c r="AI80" s="16">
        <f t="shared" si="81"/>
        <v>0</v>
      </c>
      <c r="AJ80" s="16">
        <f t="shared" si="82"/>
        <v>0</v>
      </c>
      <c r="AK80" s="16">
        <f t="shared" si="83"/>
        <v>0</v>
      </c>
      <c r="AL80" s="16">
        <f t="shared" si="84"/>
        <v>0</v>
      </c>
      <c r="AM80" s="16">
        <f t="shared" si="85"/>
        <v>0</v>
      </c>
      <c r="AN80" s="16">
        <f t="shared" si="86"/>
        <v>0</v>
      </c>
      <c r="AO80" s="16">
        <f t="shared" si="87"/>
        <v>0</v>
      </c>
      <c r="AP80" s="16">
        <f t="shared" si="88"/>
        <v>0</v>
      </c>
      <c r="AQ80" s="16">
        <f t="shared" si="89"/>
        <v>0</v>
      </c>
      <c r="AR80" s="16">
        <f t="shared" si="90"/>
        <v>0</v>
      </c>
      <c r="AS80" s="16">
        <f t="shared" si="91"/>
        <v>0</v>
      </c>
      <c r="AT80" s="16">
        <f t="shared" si="92"/>
        <v>0</v>
      </c>
      <c r="AU80" s="16">
        <f t="shared" si="93"/>
        <v>0</v>
      </c>
    </row>
    <row r="81" spans="1:48" hidden="1" outlineLevel="1">
      <c r="A81" s="8"/>
      <c r="B81" s="735"/>
      <c r="C81" s="8"/>
      <c r="D81" s="17"/>
      <c r="E81" s="22"/>
      <c r="F81" s="11"/>
      <c r="G81" s="16">
        <f t="shared" si="55"/>
        <v>0</v>
      </c>
      <c r="H81" s="16">
        <f t="shared" si="56"/>
        <v>0</v>
      </c>
      <c r="I81" s="16">
        <f t="shared" si="57"/>
        <v>0</v>
      </c>
      <c r="J81" s="16">
        <f t="shared" si="58"/>
        <v>0</v>
      </c>
      <c r="K81" s="16">
        <f t="shared" si="59"/>
        <v>0</v>
      </c>
      <c r="L81" s="16">
        <f t="shared" si="60"/>
        <v>0</v>
      </c>
      <c r="M81" s="16">
        <f t="shared" si="61"/>
        <v>0</v>
      </c>
      <c r="N81" s="16">
        <f t="shared" si="62"/>
        <v>0</v>
      </c>
      <c r="O81" s="16">
        <f t="shared" si="63"/>
        <v>0</v>
      </c>
      <c r="P81" s="16">
        <f t="shared" si="64"/>
        <v>0</v>
      </c>
      <c r="Q81" s="16">
        <f t="shared" si="65"/>
        <v>0</v>
      </c>
      <c r="R81" s="16">
        <f t="shared" si="66"/>
        <v>0</v>
      </c>
      <c r="S81" s="16">
        <f t="shared" si="67"/>
        <v>0</v>
      </c>
      <c r="U81" s="16">
        <f t="shared" si="68"/>
        <v>0</v>
      </c>
      <c r="V81" s="16">
        <f t="shared" si="69"/>
        <v>0</v>
      </c>
      <c r="W81" s="16">
        <f t="shared" si="70"/>
        <v>0</v>
      </c>
      <c r="X81" s="16">
        <f t="shared" si="71"/>
        <v>0</v>
      </c>
      <c r="Y81" s="16">
        <f t="shared" si="72"/>
        <v>0</v>
      </c>
      <c r="Z81" s="16">
        <f t="shared" si="73"/>
        <v>0</v>
      </c>
      <c r="AA81" s="16">
        <f t="shared" si="74"/>
        <v>0</v>
      </c>
      <c r="AB81" s="16">
        <f t="shared" si="75"/>
        <v>0</v>
      </c>
      <c r="AC81" s="16">
        <f t="shared" si="76"/>
        <v>0</v>
      </c>
      <c r="AD81" s="16">
        <f t="shared" si="77"/>
        <v>0</v>
      </c>
      <c r="AE81" s="16">
        <f t="shared" si="78"/>
        <v>0</v>
      </c>
      <c r="AF81" s="16">
        <f t="shared" si="79"/>
        <v>0</v>
      </c>
      <c r="AG81" s="16">
        <f t="shared" si="80"/>
        <v>0</v>
      </c>
      <c r="AI81" s="16">
        <f t="shared" si="81"/>
        <v>0</v>
      </c>
      <c r="AJ81" s="16">
        <f t="shared" si="82"/>
        <v>0</v>
      </c>
      <c r="AK81" s="16">
        <f t="shared" si="83"/>
        <v>0</v>
      </c>
      <c r="AL81" s="16">
        <f t="shared" si="84"/>
        <v>0</v>
      </c>
      <c r="AM81" s="16">
        <f t="shared" si="85"/>
        <v>0</v>
      </c>
      <c r="AN81" s="16">
        <f t="shared" si="86"/>
        <v>0</v>
      </c>
      <c r="AO81" s="16">
        <f t="shared" si="87"/>
        <v>0</v>
      </c>
      <c r="AP81" s="16">
        <f t="shared" si="88"/>
        <v>0</v>
      </c>
      <c r="AQ81" s="16">
        <f t="shared" si="89"/>
        <v>0</v>
      </c>
      <c r="AR81" s="16">
        <f t="shared" si="90"/>
        <v>0</v>
      </c>
      <c r="AS81" s="16">
        <f t="shared" si="91"/>
        <v>0</v>
      </c>
      <c r="AT81" s="16">
        <f t="shared" si="92"/>
        <v>0</v>
      </c>
      <c r="AU81" s="16">
        <f t="shared" si="93"/>
        <v>0</v>
      </c>
    </row>
    <row r="82" spans="1:48" hidden="1" outlineLevel="1">
      <c r="A82" s="8"/>
      <c r="B82" s="735"/>
      <c r="C82" s="8"/>
      <c r="D82" s="17"/>
      <c r="E82" s="22"/>
      <c r="F82" s="11"/>
      <c r="G82" s="16">
        <f t="shared" si="55"/>
        <v>0</v>
      </c>
      <c r="H82" s="16">
        <f t="shared" si="56"/>
        <v>0</v>
      </c>
      <c r="I82" s="16">
        <f t="shared" si="57"/>
        <v>0</v>
      </c>
      <c r="J82" s="16">
        <f t="shared" si="58"/>
        <v>0</v>
      </c>
      <c r="K82" s="16">
        <f t="shared" si="59"/>
        <v>0</v>
      </c>
      <c r="L82" s="16">
        <f t="shared" si="60"/>
        <v>0</v>
      </c>
      <c r="M82" s="16">
        <f t="shared" si="61"/>
        <v>0</v>
      </c>
      <c r="N82" s="16">
        <f t="shared" si="62"/>
        <v>0</v>
      </c>
      <c r="O82" s="16">
        <f t="shared" si="63"/>
        <v>0</v>
      </c>
      <c r="P82" s="16">
        <f t="shared" si="64"/>
        <v>0</v>
      </c>
      <c r="Q82" s="16">
        <f t="shared" si="65"/>
        <v>0</v>
      </c>
      <c r="R82" s="16">
        <f t="shared" si="66"/>
        <v>0</v>
      </c>
      <c r="S82" s="16">
        <f t="shared" si="67"/>
        <v>0</v>
      </c>
      <c r="U82" s="16">
        <f t="shared" si="68"/>
        <v>0</v>
      </c>
      <c r="V82" s="16">
        <f t="shared" si="69"/>
        <v>0</v>
      </c>
      <c r="W82" s="16">
        <f t="shared" si="70"/>
        <v>0</v>
      </c>
      <c r="X82" s="16">
        <f t="shared" si="71"/>
        <v>0</v>
      </c>
      <c r="Y82" s="16">
        <f t="shared" si="72"/>
        <v>0</v>
      </c>
      <c r="Z82" s="16">
        <f t="shared" si="73"/>
        <v>0</v>
      </c>
      <c r="AA82" s="16">
        <f t="shared" si="74"/>
        <v>0</v>
      </c>
      <c r="AB82" s="16">
        <f t="shared" si="75"/>
        <v>0</v>
      </c>
      <c r="AC82" s="16">
        <f t="shared" si="76"/>
        <v>0</v>
      </c>
      <c r="AD82" s="16">
        <f t="shared" si="77"/>
        <v>0</v>
      </c>
      <c r="AE82" s="16">
        <f t="shared" si="78"/>
        <v>0</v>
      </c>
      <c r="AF82" s="16">
        <f t="shared" si="79"/>
        <v>0</v>
      </c>
      <c r="AG82" s="16">
        <f t="shared" si="80"/>
        <v>0</v>
      </c>
      <c r="AI82" s="16">
        <f t="shared" si="81"/>
        <v>0</v>
      </c>
      <c r="AJ82" s="16">
        <f t="shared" si="82"/>
        <v>0</v>
      </c>
      <c r="AK82" s="16">
        <f t="shared" si="83"/>
        <v>0</v>
      </c>
      <c r="AL82" s="16">
        <f t="shared" si="84"/>
        <v>0</v>
      </c>
      <c r="AM82" s="16">
        <f t="shared" si="85"/>
        <v>0</v>
      </c>
      <c r="AN82" s="16">
        <f t="shared" si="86"/>
        <v>0</v>
      </c>
      <c r="AO82" s="16">
        <f t="shared" si="87"/>
        <v>0</v>
      </c>
      <c r="AP82" s="16">
        <f t="shared" si="88"/>
        <v>0</v>
      </c>
      <c r="AQ82" s="16">
        <f t="shared" si="89"/>
        <v>0</v>
      </c>
      <c r="AR82" s="16">
        <f t="shared" si="90"/>
        <v>0</v>
      </c>
      <c r="AS82" s="16">
        <f t="shared" si="91"/>
        <v>0</v>
      </c>
      <c r="AT82" s="16">
        <f t="shared" si="92"/>
        <v>0</v>
      </c>
      <c r="AU82" s="16">
        <f t="shared" si="93"/>
        <v>0</v>
      </c>
    </row>
    <row r="83" spans="1:48" hidden="1" outlineLevel="1">
      <c r="A83" s="8"/>
      <c r="B83" s="735"/>
      <c r="C83" s="8"/>
      <c r="D83" s="17"/>
      <c r="E83" s="22"/>
      <c r="F83" s="11"/>
      <c r="G83" s="16">
        <f t="shared" si="55"/>
        <v>0</v>
      </c>
      <c r="H83" s="16">
        <f t="shared" si="56"/>
        <v>0</v>
      </c>
      <c r="I83" s="16">
        <f t="shared" si="57"/>
        <v>0</v>
      </c>
      <c r="J83" s="16">
        <f t="shared" si="58"/>
        <v>0</v>
      </c>
      <c r="K83" s="16">
        <f t="shared" si="59"/>
        <v>0</v>
      </c>
      <c r="L83" s="16">
        <f t="shared" si="60"/>
        <v>0</v>
      </c>
      <c r="M83" s="16">
        <f t="shared" si="61"/>
        <v>0</v>
      </c>
      <c r="N83" s="16">
        <f t="shared" si="62"/>
        <v>0</v>
      </c>
      <c r="O83" s="16">
        <f t="shared" si="63"/>
        <v>0</v>
      </c>
      <c r="P83" s="16">
        <f t="shared" si="64"/>
        <v>0</v>
      </c>
      <c r="Q83" s="16">
        <f t="shared" si="65"/>
        <v>0</v>
      </c>
      <c r="R83" s="16">
        <f t="shared" si="66"/>
        <v>0</v>
      </c>
      <c r="S83" s="16">
        <f t="shared" si="67"/>
        <v>0</v>
      </c>
      <c r="U83" s="16">
        <f t="shared" si="68"/>
        <v>0</v>
      </c>
      <c r="V83" s="16">
        <f t="shared" si="69"/>
        <v>0</v>
      </c>
      <c r="W83" s="16">
        <f t="shared" si="70"/>
        <v>0</v>
      </c>
      <c r="X83" s="16">
        <f t="shared" si="71"/>
        <v>0</v>
      </c>
      <c r="Y83" s="16">
        <f t="shared" si="72"/>
        <v>0</v>
      </c>
      <c r="Z83" s="16">
        <f t="shared" si="73"/>
        <v>0</v>
      </c>
      <c r="AA83" s="16">
        <f t="shared" si="74"/>
        <v>0</v>
      </c>
      <c r="AB83" s="16">
        <f t="shared" si="75"/>
        <v>0</v>
      </c>
      <c r="AC83" s="16">
        <f t="shared" si="76"/>
        <v>0</v>
      </c>
      <c r="AD83" s="16">
        <f t="shared" si="77"/>
        <v>0</v>
      </c>
      <c r="AE83" s="16">
        <f t="shared" si="78"/>
        <v>0</v>
      </c>
      <c r="AF83" s="16">
        <f t="shared" si="79"/>
        <v>0</v>
      </c>
      <c r="AG83" s="16">
        <f t="shared" si="80"/>
        <v>0</v>
      </c>
      <c r="AI83" s="16">
        <f t="shared" si="81"/>
        <v>0</v>
      </c>
      <c r="AJ83" s="16">
        <f t="shared" si="82"/>
        <v>0</v>
      </c>
      <c r="AK83" s="16">
        <f t="shared" si="83"/>
        <v>0</v>
      </c>
      <c r="AL83" s="16">
        <f t="shared" si="84"/>
        <v>0</v>
      </c>
      <c r="AM83" s="16">
        <f t="shared" si="85"/>
        <v>0</v>
      </c>
      <c r="AN83" s="16">
        <f t="shared" si="86"/>
        <v>0</v>
      </c>
      <c r="AO83" s="16">
        <f t="shared" si="87"/>
        <v>0</v>
      </c>
      <c r="AP83" s="16">
        <f t="shared" si="88"/>
        <v>0</v>
      </c>
      <c r="AQ83" s="16">
        <f t="shared" si="89"/>
        <v>0</v>
      </c>
      <c r="AR83" s="16">
        <f t="shared" si="90"/>
        <v>0</v>
      </c>
      <c r="AS83" s="16">
        <f t="shared" si="91"/>
        <v>0</v>
      </c>
      <c r="AT83" s="16">
        <f t="shared" si="92"/>
        <v>0</v>
      </c>
      <c r="AU83" s="16">
        <f t="shared" si="93"/>
        <v>0</v>
      </c>
    </row>
    <row r="84" spans="1:48" hidden="1" outlineLevel="1">
      <c r="A84" s="8"/>
      <c r="B84" s="735"/>
      <c r="C84" s="8"/>
      <c r="D84" s="17"/>
      <c r="E84" s="22"/>
      <c r="F84" s="11"/>
      <c r="G84" s="16">
        <f t="shared" si="55"/>
        <v>0</v>
      </c>
      <c r="H84" s="16">
        <f t="shared" si="56"/>
        <v>0</v>
      </c>
      <c r="I84" s="16">
        <f t="shared" si="57"/>
        <v>0</v>
      </c>
      <c r="J84" s="16">
        <f t="shared" si="58"/>
        <v>0</v>
      </c>
      <c r="K84" s="16">
        <f t="shared" si="59"/>
        <v>0</v>
      </c>
      <c r="L84" s="16">
        <f t="shared" si="60"/>
        <v>0</v>
      </c>
      <c r="M84" s="16">
        <f t="shared" si="61"/>
        <v>0</v>
      </c>
      <c r="N84" s="16">
        <f t="shared" si="62"/>
        <v>0</v>
      </c>
      <c r="O84" s="16">
        <f t="shared" si="63"/>
        <v>0</v>
      </c>
      <c r="P84" s="16">
        <f t="shared" si="64"/>
        <v>0</v>
      </c>
      <c r="Q84" s="16">
        <f t="shared" si="65"/>
        <v>0</v>
      </c>
      <c r="R84" s="16">
        <f t="shared" si="66"/>
        <v>0</v>
      </c>
      <c r="S84" s="16">
        <f t="shared" si="67"/>
        <v>0</v>
      </c>
      <c r="U84" s="16">
        <f t="shared" si="68"/>
        <v>0</v>
      </c>
      <c r="V84" s="16">
        <f t="shared" si="69"/>
        <v>0</v>
      </c>
      <c r="W84" s="16">
        <f t="shared" si="70"/>
        <v>0</v>
      </c>
      <c r="X84" s="16">
        <f t="shared" si="71"/>
        <v>0</v>
      </c>
      <c r="Y84" s="16">
        <f t="shared" si="72"/>
        <v>0</v>
      </c>
      <c r="Z84" s="16">
        <f t="shared" si="73"/>
        <v>0</v>
      </c>
      <c r="AA84" s="16">
        <f t="shared" si="74"/>
        <v>0</v>
      </c>
      <c r="AB84" s="16">
        <f t="shared" si="75"/>
        <v>0</v>
      </c>
      <c r="AC84" s="16">
        <f t="shared" si="76"/>
        <v>0</v>
      </c>
      <c r="AD84" s="16">
        <f t="shared" si="77"/>
        <v>0</v>
      </c>
      <c r="AE84" s="16">
        <f t="shared" si="78"/>
        <v>0</v>
      </c>
      <c r="AF84" s="16">
        <f t="shared" si="79"/>
        <v>0</v>
      </c>
      <c r="AG84" s="16">
        <f t="shared" si="80"/>
        <v>0</v>
      </c>
      <c r="AI84" s="16">
        <f t="shared" si="81"/>
        <v>0</v>
      </c>
      <c r="AJ84" s="16">
        <f t="shared" si="82"/>
        <v>0</v>
      </c>
      <c r="AK84" s="16">
        <f t="shared" si="83"/>
        <v>0</v>
      </c>
      <c r="AL84" s="16">
        <f t="shared" si="84"/>
        <v>0</v>
      </c>
      <c r="AM84" s="16">
        <f t="shared" si="85"/>
        <v>0</v>
      </c>
      <c r="AN84" s="16">
        <f t="shared" si="86"/>
        <v>0</v>
      </c>
      <c r="AO84" s="16">
        <f t="shared" si="87"/>
        <v>0</v>
      </c>
      <c r="AP84" s="16">
        <f t="shared" si="88"/>
        <v>0</v>
      </c>
      <c r="AQ84" s="16">
        <f t="shared" si="89"/>
        <v>0</v>
      </c>
      <c r="AR84" s="16">
        <f t="shared" si="90"/>
        <v>0</v>
      </c>
      <c r="AS84" s="16">
        <f t="shared" si="91"/>
        <v>0</v>
      </c>
      <c r="AT84" s="16">
        <f t="shared" si="92"/>
        <v>0</v>
      </c>
      <c r="AU84" s="16">
        <f t="shared" si="93"/>
        <v>0</v>
      </c>
    </row>
    <row r="85" spans="1:48" hidden="1" outlineLevel="1">
      <c r="A85" s="8"/>
      <c r="B85" s="735"/>
      <c r="C85" s="8"/>
      <c r="D85" s="17"/>
      <c r="E85" s="22"/>
      <c r="F85" s="11"/>
      <c r="G85" s="16">
        <f t="shared" si="55"/>
        <v>0</v>
      </c>
      <c r="H85" s="16">
        <f t="shared" si="56"/>
        <v>0</v>
      </c>
      <c r="I85" s="16">
        <f t="shared" si="57"/>
        <v>0</v>
      </c>
      <c r="J85" s="16">
        <f t="shared" si="58"/>
        <v>0</v>
      </c>
      <c r="K85" s="16">
        <f t="shared" si="59"/>
        <v>0</v>
      </c>
      <c r="L85" s="16">
        <f t="shared" si="60"/>
        <v>0</v>
      </c>
      <c r="M85" s="16">
        <f t="shared" si="61"/>
        <v>0</v>
      </c>
      <c r="N85" s="16">
        <f t="shared" si="62"/>
        <v>0</v>
      </c>
      <c r="O85" s="16">
        <f t="shared" si="63"/>
        <v>0</v>
      </c>
      <c r="P85" s="16">
        <f t="shared" si="64"/>
        <v>0</v>
      </c>
      <c r="Q85" s="16">
        <f t="shared" si="65"/>
        <v>0</v>
      </c>
      <c r="R85" s="16">
        <f t="shared" si="66"/>
        <v>0</v>
      </c>
      <c r="S85" s="16">
        <f t="shared" si="67"/>
        <v>0</v>
      </c>
      <c r="U85" s="16">
        <f t="shared" si="68"/>
        <v>0</v>
      </c>
      <c r="V85" s="16">
        <f t="shared" si="69"/>
        <v>0</v>
      </c>
      <c r="W85" s="16">
        <f t="shared" si="70"/>
        <v>0</v>
      </c>
      <c r="X85" s="16">
        <f t="shared" si="71"/>
        <v>0</v>
      </c>
      <c r="Y85" s="16">
        <f t="shared" si="72"/>
        <v>0</v>
      </c>
      <c r="Z85" s="16">
        <f t="shared" si="73"/>
        <v>0</v>
      </c>
      <c r="AA85" s="16">
        <f t="shared" si="74"/>
        <v>0</v>
      </c>
      <c r="AB85" s="16">
        <f t="shared" si="75"/>
        <v>0</v>
      </c>
      <c r="AC85" s="16">
        <f t="shared" si="76"/>
        <v>0</v>
      </c>
      <c r="AD85" s="16">
        <f t="shared" si="77"/>
        <v>0</v>
      </c>
      <c r="AE85" s="16">
        <f t="shared" si="78"/>
        <v>0</v>
      </c>
      <c r="AF85" s="16">
        <f t="shared" si="79"/>
        <v>0</v>
      </c>
      <c r="AG85" s="16">
        <f t="shared" si="80"/>
        <v>0</v>
      </c>
      <c r="AI85" s="16">
        <f t="shared" si="81"/>
        <v>0</v>
      </c>
      <c r="AJ85" s="16">
        <f t="shared" si="82"/>
        <v>0</v>
      </c>
      <c r="AK85" s="16">
        <f t="shared" si="83"/>
        <v>0</v>
      </c>
      <c r="AL85" s="16">
        <f t="shared" si="84"/>
        <v>0</v>
      </c>
      <c r="AM85" s="16">
        <f t="shared" si="85"/>
        <v>0</v>
      </c>
      <c r="AN85" s="16">
        <f t="shared" si="86"/>
        <v>0</v>
      </c>
      <c r="AO85" s="16">
        <f t="shared" si="87"/>
        <v>0</v>
      </c>
      <c r="AP85" s="16">
        <f t="shared" si="88"/>
        <v>0</v>
      </c>
      <c r="AQ85" s="16">
        <f t="shared" si="89"/>
        <v>0</v>
      </c>
      <c r="AR85" s="16">
        <f t="shared" si="90"/>
        <v>0</v>
      </c>
      <c r="AS85" s="16">
        <f t="shared" si="91"/>
        <v>0</v>
      </c>
      <c r="AT85" s="16">
        <f t="shared" si="92"/>
        <v>0</v>
      </c>
      <c r="AU85" s="16">
        <f t="shared" si="93"/>
        <v>0</v>
      </c>
    </row>
    <row r="86" spans="1:48" hidden="1" outlineLevel="1">
      <c r="A86" s="8"/>
      <c r="B86" s="9"/>
      <c r="C86" s="8"/>
      <c r="D86" s="10"/>
      <c r="E86" s="22"/>
      <c r="F86" s="11"/>
      <c r="G86" s="16">
        <f t="shared" si="55"/>
        <v>0</v>
      </c>
      <c r="H86" s="16">
        <f t="shared" si="56"/>
        <v>0</v>
      </c>
      <c r="I86" s="16">
        <f t="shared" si="57"/>
        <v>0</v>
      </c>
      <c r="J86" s="16">
        <f t="shared" si="58"/>
        <v>0</v>
      </c>
      <c r="K86" s="16">
        <f t="shared" si="59"/>
        <v>0</v>
      </c>
      <c r="L86" s="16">
        <f t="shared" si="60"/>
        <v>0</v>
      </c>
      <c r="M86" s="16">
        <f t="shared" si="61"/>
        <v>0</v>
      </c>
      <c r="N86" s="16">
        <f t="shared" si="62"/>
        <v>0</v>
      </c>
      <c r="O86" s="16">
        <f t="shared" si="63"/>
        <v>0</v>
      </c>
      <c r="P86" s="16">
        <f t="shared" si="64"/>
        <v>0</v>
      </c>
      <c r="Q86" s="16">
        <f t="shared" si="65"/>
        <v>0</v>
      </c>
      <c r="R86" s="16">
        <f t="shared" si="66"/>
        <v>0</v>
      </c>
      <c r="S86" s="16">
        <f t="shared" si="67"/>
        <v>0</v>
      </c>
      <c r="U86" s="16">
        <f t="shared" si="68"/>
        <v>0</v>
      </c>
      <c r="V86" s="16">
        <f t="shared" si="69"/>
        <v>0</v>
      </c>
      <c r="W86" s="16">
        <f t="shared" si="70"/>
        <v>0</v>
      </c>
      <c r="X86" s="16">
        <f t="shared" si="71"/>
        <v>0</v>
      </c>
      <c r="Y86" s="16">
        <f t="shared" si="72"/>
        <v>0</v>
      </c>
      <c r="Z86" s="16">
        <f t="shared" si="73"/>
        <v>0</v>
      </c>
      <c r="AA86" s="16">
        <f t="shared" si="74"/>
        <v>0</v>
      </c>
      <c r="AB86" s="16">
        <f t="shared" si="75"/>
        <v>0</v>
      </c>
      <c r="AC86" s="16">
        <f t="shared" si="76"/>
        <v>0</v>
      </c>
      <c r="AD86" s="16">
        <f t="shared" si="77"/>
        <v>0</v>
      </c>
      <c r="AE86" s="16">
        <f t="shared" si="78"/>
        <v>0</v>
      </c>
      <c r="AF86" s="16">
        <f t="shared" si="79"/>
        <v>0</v>
      </c>
      <c r="AG86" s="16">
        <f t="shared" si="80"/>
        <v>0</v>
      </c>
      <c r="AI86" s="16">
        <f t="shared" si="81"/>
        <v>0</v>
      </c>
      <c r="AJ86" s="16">
        <f t="shared" si="82"/>
        <v>0</v>
      </c>
      <c r="AK86" s="16">
        <f t="shared" si="83"/>
        <v>0</v>
      </c>
      <c r="AL86" s="16">
        <f t="shared" si="84"/>
        <v>0</v>
      </c>
      <c r="AM86" s="16">
        <f t="shared" si="85"/>
        <v>0</v>
      </c>
      <c r="AN86" s="16">
        <f t="shared" si="86"/>
        <v>0</v>
      </c>
      <c r="AO86" s="16">
        <f t="shared" si="87"/>
        <v>0</v>
      </c>
      <c r="AP86" s="16">
        <f t="shared" si="88"/>
        <v>0</v>
      </c>
      <c r="AQ86" s="16">
        <f t="shared" si="89"/>
        <v>0</v>
      </c>
      <c r="AR86" s="16">
        <f t="shared" si="90"/>
        <v>0</v>
      </c>
      <c r="AS86" s="16">
        <f t="shared" si="91"/>
        <v>0</v>
      </c>
      <c r="AT86" s="16">
        <f t="shared" si="92"/>
        <v>0</v>
      </c>
      <c r="AU86" s="16">
        <f t="shared" si="93"/>
        <v>0</v>
      </c>
    </row>
    <row r="87" spans="1:48" ht="16" collapsed="1" thickBot="1">
      <c r="A87" s="27"/>
      <c r="B87" s="28"/>
      <c r="C87" s="27"/>
      <c r="D87" s="29"/>
      <c r="E87" s="22"/>
      <c r="F87" s="30"/>
      <c r="G87" s="16">
        <f t="shared" si="55"/>
        <v>0</v>
      </c>
      <c r="H87" s="16">
        <f t="shared" si="56"/>
        <v>0</v>
      </c>
      <c r="I87" s="16">
        <f t="shared" si="57"/>
        <v>0</v>
      </c>
      <c r="J87" s="16">
        <f t="shared" si="58"/>
        <v>0</v>
      </c>
      <c r="K87" s="16">
        <f t="shared" si="59"/>
        <v>0</v>
      </c>
      <c r="L87" s="16">
        <f t="shared" si="60"/>
        <v>0</v>
      </c>
      <c r="M87" s="16">
        <f t="shared" si="61"/>
        <v>0</v>
      </c>
      <c r="N87" s="16">
        <f t="shared" si="62"/>
        <v>0</v>
      </c>
      <c r="O87" s="16">
        <f t="shared" si="63"/>
        <v>0</v>
      </c>
      <c r="P87" s="16">
        <f t="shared" si="64"/>
        <v>0</v>
      </c>
      <c r="Q87" s="16">
        <f t="shared" si="65"/>
        <v>0</v>
      </c>
      <c r="R87" s="16">
        <f t="shared" si="66"/>
        <v>0</v>
      </c>
      <c r="S87" s="16">
        <f t="shared" si="67"/>
        <v>0</v>
      </c>
      <c r="U87" s="16">
        <f t="shared" si="68"/>
        <v>0</v>
      </c>
      <c r="V87" s="16">
        <f t="shared" si="69"/>
        <v>0</v>
      </c>
      <c r="W87" s="16">
        <f t="shared" si="70"/>
        <v>0</v>
      </c>
      <c r="X87" s="16">
        <f t="shared" si="71"/>
        <v>0</v>
      </c>
      <c r="Y87" s="16">
        <f t="shared" si="72"/>
        <v>0</v>
      </c>
      <c r="Z87" s="16">
        <f t="shared" si="73"/>
        <v>0</v>
      </c>
      <c r="AA87" s="16">
        <f t="shared" si="74"/>
        <v>0</v>
      </c>
      <c r="AB87" s="16">
        <f t="shared" si="75"/>
        <v>0</v>
      </c>
      <c r="AC87" s="16">
        <f t="shared" si="76"/>
        <v>0</v>
      </c>
      <c r="AD87" s="16">
        <f t="shared" si="77"/>
        <v>0</v>
      </c>
      <c r="AE87" s="16">
        <f t="shared" si="78"/>
        <v>0</v>
      </c>
      <c r="AF87" s="16">
        <f t="shared" si="79"/>
        <v>0</v>
      </c>
      <c r="AG87" s="16">
        <f t="shared" si="80"/>
        <v>0</v>
      </c>
      <c r="AI87" s="16">
        <f t="shared" si="81"/>
        <v>0</v>
      </c>
      <c r="AJ87" s="16">
        <f t="shared" si="82"/>
        <v>0</v>
      </c>
      <c r="AK87" s="16">
        <f t="shared" si="83"/>
        <v>0</v>
      </c>
      <c r="AL87" s="16">
        <f t="shared" si="84"/>
        <v>0</v>
      </c>
      <c r="AM87" s="16">
        <f t="shared" si="85"/>
        <v>0</v>
      </c>
      <c r="AN87" s="16">
        <f t="shared" si="86"/>
        <v>0</v>
      </c>
      <c r="AO87" s="16">
        <f t="shared" si="87"/>
        <v>0</v>
      </c>
      <c r="AP87" s="16">
        <f t="shared" si="88"/>
        <v>0</v>
      </c>
      <c r="AQ87" s="16">
        <f t="shared" si="89"/>
        <v>0</v>
      </c>
      <c r="AR87" s="16">
        <f t="shared" si="90"/>
        <v>0</v>
      </c>
      <c r="AS87" s="16">
        <f t="shared" si="91"/>
        <v>0</v>
      </c>
      <c r="AT87" s="16">
        <f t="shared" si="92"/>
        <v>0</v>
      </c>
      <c r="AU87" s="16">
        <f t="shared" si="93"/>
        <v>0</v>
      </c>
    </row>
    <row r="88" spans="1:48" ht="16" thickBot="1">
      <c r="A88" s="31"/>
      <c r="B88" s="32"/>
      <c r="C88" s="921" t="s">
        <v>546</v>
      </c>
      <c r="D88" s="33"/>
      <c r="E88" s="34">
        <f>SUM(E5:E87)</f>
        <v>15020000</v>
      </c>
      <c r="F88" s="34"/>
      <c r="G88" s="34">
        <f t="shared" ref="G88:S88" si="94">SUM(G5:G87)</f>
        <v>70000</v>
      </c>
      <c r="H88" s="34">
        <f t="shared" si="94"/>
        <v>0</v>
      </c>
      <c r="I88" s="34">
        <f t="shared" si="94"/>
        <v>0</v>
      </c>
      <c r="J88" s="34">
        <f t="shared" si="94"/>
        <v>0</v>
      </c>
      <c r="K88" s="34">
        <f t="shared" si="94"/>
        <v>70000</v>
      </c>
      <c r="L88" s="34">
        <f t="shared" si="94"/>
        <v>0</v>
      </c>
      <c r="M88" s="34">
        <f t="shared" si="94"/>
        <v>0</v>
      </c>
      <c r="N88" s="34">
        <f t="shared" si="94"/>
        <v>70000</v>
      </c>
      <c r="O88" s="34">
        <f t="shared" si="94"/>
        <v>0</v>
      </c>
      <c r="P88" s="34">
        <f t="shared" si="94"/>
        <v>70000</v>
      </c>
      <c r="Q88" s="34">
        <f t="shared" si="94"/>
        <v>0</v>
      </c>
      <c r="R88" s="34">
        <f t="shared" si="94"/>
        <v>0</v>
      </c>
      <c r="S88" s="35">
        <f t="shared" si="94"/>
        <v>280000</v>
      </c>
      <c r="U88" s="36">
        <f t="shared" ref="U88:AG88" si="95">SUM(U5:U87)</f>
        <v>70000</v>
      </c>
      <c r="V88" s="34">
        <f t="shared" si="95"/>
        <v>0</v>
      </c>
      <c r="W88" s="34">
        <f t="shared" si="95"/>
        <v>90000</v>
      </c>
      <c r="X88" s="34">
        <f t="shared" si="95"/>
        <v>90000</v>
      </c>
      <c r="Y88" s="34">
        <f t="shared" si="95"/>
        <v>90000</v>
      </c>
      <c r="Z88" s="34">
        <f t="shared" si="95"/>
        <v>130000</v>
      </c>
      <c r="AA88" s="34">
        <f t="shared" si="95"/>
        <v>130000</v>
      </c>
      <c r="AB88" s="34">
        <f t="shared" si="95"/>
        <v>1980000</v>
      </c>
      <c r="AC88" s="34">
        <f t="shared" si="95"/>
        <v>130000</v>
      </c>
      <c r="AD88" s="34">
        <f t="shared" si="95"/>
        <v>130000</v>
      </c>
      <c r="AE88" s="34">
        <f t="shared" si="95"/>
        <v>130000</v>
      </c>
      <c r="AF88" s="34">
        <f t="shared" si="95"/>
        <v>130000</v>
      </c>
      <c r="AG88" s="35">
        <f t="shared" si="95"/>
        <v>3100000</v>
      </c>
      <c r="AI88" s="36">
        <f t="shared" ref="AI88:AU88" si="96">SUM(AI5:AI87)</f>
        <v>2150000</v>
      </c>
      <c r="AJ88" s="34">
        <f t="shared" si="96"/>
        <v>0</v>
      </c>
      <c r="AK88" s="34">
        <f t="shared" si="96"/>
        <v>0</v>
      </c>
      <c r="AL88" s="34">
        <f t="shared" si="96"/>
        <v>2590000</v>
      </c>
      <c r="AM88" s="34">
        <f t="shared" si="96"/>
        <v>0</v>
      </c>
      <c r="AN88" s="34">
        <f t="shared" si="96"/>
        <v>0</v>
      </c>
      <c r="AO88" s="34">
        <f t="shared" si="96"/>
        <v>3175000</v>
      </c>
      <c r="AP88" s="34">
        <f t="shared" si="96"/>
        <v>0</v>
      </c>
      <c r="AQ88" s="34">
        <f t="shared" si="96"/>
        <v>0</v>
      </c>
      <c r="AR88" s="34">
        <f t="shared" si="96"/>
        <v>3725000</v>
      </c>
      <c r="AS88" s="34">
        <f t="shared" si="96"/>
        <v>0</v>
      </c>
      <c r="AT88" s="34">
        <f t="shared" si="96"/>
        <v>0</v>
      </c>
      <c r="AU88" s="35">
        <f t="shared" si="96"/>
        <v>11640000</v>
      </c>
    </row>
    <row r="89" spans="1:48" s="19" customFormat="1" ht="14">
      <c r="A89" s="12"/>
      <c r="B89" s="13"/>
      <c r="C89" s="14"/>
      <c r="D89" s="14"/>
      <c r="E89" s="13"/>
      <c r="F89" s="39"/>
      <c r="H89" s="2"/>
      <c r="T89" s="50"/>
      <c r="V89" s="2"/>
      <c r="AH89" s="50"/>
      <c r="AJ89" s="2"/>
      <c r="AV89" s="50"/>
    </row>
    <row r="90" spans="1:48" s="19" customFormat="1" ht="14">
      <c r="A90" s="12"/>
      <c r="B90" s="13"/>
      <c r="C90" s="14"/>
      <c r="D90" s="14"/>
      <c r="E90" s="13"/>
      <c r="F90" s="39"/>
      <c r="H90" s="2"/>
      <c r="T90" s="50"/>
      <c r="V90" s="2"/>
      <c r="AH90" s="50"/>
      <c r="AJ90" s="2"/>
      <c r="AV90" s="50"/>
    </row>
    <row r="91" spans="1:48" s="19" customFormat="1" ht="14">
      <c r="A91" s="751" t="s">
        <v>390</v>
      </c>
      <c r="B91" s="43" t="s">
        <v>406</v>
      </c>
      <c r="C91" s="41" t="s">
        <v>547</v>
      </c>
      <c r="D91" s="41" t="s">
        <v>2</v>
      </c>
      <c r="E91" s="13"/>
      <c r="G91" s="40">
        <f t="shared" ref="G91:R91" si="97">+G$4</f>
        <v>43831</v>
      </c>
      <c r="H91" s="40">
        <f t="shared" si="97"/>
        <v>43862</v>
      </c>
      <c r="I91" s="40">
        <f t="shared" si="97"/>
        <v>43891</v>
      </c>
      <c r="J91" s="40">
        <f t="shared" si="97"/>
        <v>43922</v>
      </c>
      <c r="K91" s="40">
        <f t="shared" si="97"/>
        <v>43952</v>
      </c>
      <c r="L91" s="40">
        <f t="shared" si="97"/>
        <v>43983</v>
      </c>
      <c r="M91" s="40">
        <f t="shared" si="97"/>
        <v>44013</v>
      </c>
      <c r="N91" s="40">
        <f t="shared" si="97"/>
        <v>44044</v>
      </c>
      <c r="O91" s="40">
        <f t="shared" si="97"/>
        <v>44075</v>
      </c>
      <c r="P91" s="40">
        <f t="shared" si="97"/>
        <v>44105</v>
      </c>
      <c r="Q91" s="40">
        <f t="shared" si="97"/>
        <v>44136</v>
      </c>
      <c r="R91" s="40">
        <f t="shared" si="97"/>
        <v>44166</v>
      </c>
      <c r="S91" s="47" t="s">
        <v>6</v>
      </c>
      <c r="T91" s="50"/>
      <c r="U91" s="40">
        <f t="shared" ref="U91:AF91" si="98">+U$4</f>
        <v>44197</v>
      </c>
      <c r="V91" s="40">
        <f t="shared" si="98"/>
        <v>44228</v>
      </c>
      <c r="W91" s="40">
        <f t="shared" si="98"/>
        <v>44256</v>
      </c>
      <c r="X91" s="40">
        <f t="shared" si="98"/>
        <v>44287</v>
      </c>
      <c r="Y91" s="40">
        <f t="shared" si="98"/>
        <v>44317</v>
      </c>
      <c r="Z91" s="40">
        <f t="shared" si="98"/>
        <v>44348</v>
      </c>
      <c r="AA91" s="40">
        <f t="shared" si="98"/>
        <v>44378</v>
      </c>
      <c r="AB91" s="40">
        <f t="shared" si="98"/>
        <v>44409</v>
      </c>
      <c r="AC91" s="40">
        <f t="shared" si="98"/>
        <v>44440</v>
      </c>
      <c r="AD91" s="40">
        <f t="shared" si="98"/>
        <v>44470</v>
      </c>
      <c r="AE91" s="40">
        <f t="shared" si="98"/>
        <v>44501</v>
      </c>
      <c r="AF91" s="40">
        <f t="shared" si="98"/>
        <v>44531</v>
      </c>
      <c r="AG91" s="47" t="s">
        <v>6</v>
      </c>
      <c r="AH91" s="50"/>
      <c r="AI91" s="40">
        <f t="shared" ref="AI91:AT91" si="99">+AI$4</f>
        <v>44562</v>
      </c>
      <c r="AJ91" s="40">
        <f t="shared" si="99"/>
        <v>44593</v>
      </c>
      <c r="AK91" s="40">
        <f t="shared" si="99"/>
        <v>44621</v>
      </c>
      <c r="AL91" s="40">
        <f t="shared" si="99"/>
        <v>44652</v>
      </c>
      <c r="AM91" s="40">
        <f t="shared" si="99"/>
        <v>44682</v>
      </c>
      <c r="AN91" s="40">
        <f t="shared" si="99"/>
        <v>44713</v>
      </c>
      <c r="AO91" s="40">
        <f t="shared" si="99"/>
        <v>44743</v>
      </c>
      <c r="AP91" s="40">
        <f t="shared" si="99"/>
        <v>44774</v>
      </c>
      <c r="AQ91" s="40">
        <f t="shared" si="99"/>
        <v>44805</v>
      </c>
      <c r="AR91" s="40">
        <f t="shared" si="99"/>
        <v>44835</v>
      </c>
      <c r="AS91" s="40">
        <f t="shared" si="99"/>
        <v>44866</v>
      </c>
      <c r="AT91" s="40">
        <f t="shared" si="99"/>
        <v>44896</v>
      </c>
      <c r="AU91" s="47" t="s">
        <v>6</v>
      </c>
      <c r="AV91" s="50"/>
    </row>
    <row r="92" spans="1:48" s="19" customFormat="1" ht="14">
      <c r="A92" s="12"/>
      <c r="B92" s="48" t="str">
        <f>+'Deal Profiles'!A15</f>
        <v>Software - Gen 1</v>
      </c>
      <c r="C92" s="3">
        <f>SUMIF(C$5:C$87,B92,E$5:E$87)</f>
        <v>200000</v>
      </c>
      <c r="D92" s="42">
        <f>IFERROR(+C92/C$97,0)</f>
        <v>1.3315579227696404E-2</v>
      </c>
      <c r="E92" s="13"/>
      <c r="G92" s="45">
        <f>SUMIF($C$5:$C$87,$B92,G$5:G$87)</f>
        <v>40000</v>
      </c>
      <c r="H92" s="45">
        <f t="shared" ref="H92:R92" si="100">SUMIF($C$5:$C$87,$B92,H$5:H$87)</f>
        <v>0</v>
      </c>
      <c r="I92" s="45">
        <f t="shared" si="100"/>
        <v>0</v>
      </c>
      <c r="J92" s="45">
        <f t="shared" si="100"/>
        <v>0</v>
      </c>
      <c r="K92" s="45">
        <f t="shared" si="100"/>
        <v>40000</v>
      </c>
      <c r="L92" s="45">
        <f t="shared" si="100"/>
        <v>0</v>
      </c>
      <c r="M92" s="45">
        <f t="shared" si="100"/>
        <v>0</v>
      </c>
      <c r="N92" s="45">
        <f t="shared" si="100"/>
        <v>40000</v>
      </c>
      <c r="O92" s="45">
        <f t="shared" si="100"/>
        <v>0</v>
      </c>
      <c r="P92" s="45">
        <f t="shared" si="100"/>
        <v>40000</v>
      </c>
      <c r="Q92" s="45">
        <f t="shared" si="100"/>
        <v>0</v>
      </c>
      <c r="R92" s="45">
        <f t="shared" si="100"/>
        <v>0</v>
      </c>
      <c r="S92" s="46">
        <f>SUM(G92:R92)</f>
        <v>160000</v>
      </c>
      <c r="T92" s="51">
        <f>+S92/S$97</f>
        <v>0.5714285714285714</v>
      </c>
      <c r="U92" s="45">
        <f>SUMIF($C$5:$C$87,$B92,U$5:U$87)</f>
        <v>40000</v>
      </c>
      <c r="V92" s="45">
        <f t="shared" ref="V92:AF92" si="101">SUMIF($C$5:$C$87,$B92,V$5:V$87)</f>
        <v>0</v>
      </c>
      <c r="W92" s="45">
        <f t="shared" si="101"/>
        <v>0</v>
      </c>
      <c r="X92" s="45">
        <f t="shared" si="101"/>
        <v>0</v>
      </c>
      <c r="Y92" s="45">
        <f t="shared" si="101"/>
        <v>0</v>
      </c>
      <c r="Z92" s="45">
        <f t="shared" si="101"/>
        <v>0</v>
      </c>
      <c r="AA92" s="45">
        <f t="shared" si="101"/>
        <v>0</v>
      </c>
      <c r="AB92" s="45">
        <f t="shared" si="101"/>
        <v>0</v>
      </c>
      <c r="AC92" s="45">
        <f t="shared" si="101"/>
        <v>0</v>
      </c>
      <c r="AD92" s="45">
        <f t="shared" si="101"/>
        <v>0</v>
      </c>
      <c r="AE92" s="45">
        <f t="shared" si="101"/>
        <v>0</v>
      </c>
      <c r="AF92" s="45">
        <f t="shared" si="101"/>
        <v>0</v>
      </c>
      <c r="AG92" s="46">
        <f t="shared" ref="AG92:AG97" si="102">SUM(U92:AF92)</f>
        <v>40000</v>
      </c>
      <c r="AH92" s="51">
        <f>+AG92/AG$97</f>
        <v>1.2903225806451613E-2</v>
      </c>
      <c r="AI92" s="45">
        <f>SUMIF($C$5:$C$87,$B92,AI$5:AI$87)</f>
        <v>0</v>
      </c>
      <c r="AJ92" s="45">
        <f t="shared" ref="AJ92:AT92" si="103">SUMIF($C$5:$C$87,$B92,AJ$5:AJ$87)</f>
        <v>0</v>
      </c>
      <c r="AK92" s="45">
        <f t="shared" si="103"/>
        <v>0</v>
      </c>
      <c r="AL92" s="45">
        <f t="shared" si="103"/>
        <v>0</v>
      </c>
      <c r="AM92" s="45">
        <f t="shared" si="103"/>
        <v>0</v>
      </c>
      <c r="AN92" s="45">
        <f t="shared" si="103"/>
        <v>0</v>
      </c>
      <c r="AO92" s="45">
        <f t="shared" si="103"/>
        <v>0</v>
      </c>
      <c r="AP92" s="45">
        <f t="shared" si="103"/>
        <v>0</v>
      </c>
      <c r="AQ92" s="45">
        <f t="shared" si="103"/>
        <v>0</v>
      </c>
      <c r="AR92" s="45">
        <f t="shared" si="103"/>
        <v>0</v>
      </c>
      <c r="AS92" s="45">
        <f t="shared" si="103"/>
        <v>0</v>
      </c>
      <c r="AT92" s="45">
        <f t="shared" si="103"/>
        <v>0</v>
      </c>
      <c r="AU92" s="46">
        <f t="shared" ref="AU92:AU97" si="104">SUM(AI92:AT92)</f>
        <v>0</v>
      </c>
      <c r="AV92" s="51">
        <f>+AU92/AU$97</f>
        <v>0</v>
      </c>
    </row>
    <row r="93" spans="1:48" s="19" customFormat="1" ht="14">
      <c r="A93" s="12"/>
      <c r="B93" s="48" t="str">
        <f>+'Deal Profiles'!A16</f>
        <v>Software - Gen 2</v>
      </c>
      <c r="C93" s="3">
        <f>SUMIF(C$5:C$87,B93,E$5:E$87)</f>
        <v>180000</v>
      </c>
      <c r="D93" s="42">
        <f t="shared" ref="D93:D96" si="105">IFERROR(+C93/C$97,0)</f>
        <v>1.1984021304926764E-2</v>
      </c>
      <c r="E93" s="13"/>
      <c r="G93" s="45">
        <f>SUMIF($C$5:$C$87,$B93,G$5:G$87)</f>
        <v>0</v>
      </c>
      <c r="H93" s="45">
        <f t="shared" ref="H93:R96" si="106">SUMIF($C$5:$C$87,$B93,H$5:H$87)</f>
        <v>0</v>
      </c>
      <c r="I93" s="45">
        <f t="shared" si="106"/>
        <v>0</v>
      </c>
      <c r="J93" s="45">
        <f t="shared" si="106"/>
        <v>0</v>
      </c>
      <c r="K93" s="45">
        <f t="shared" si="106"/>
        <v>0</v>
      </c>
      <c r="L93" s="45">
        <f t="shared" si="106"/>
        <v>0</v>
      </c>
      <c r="M93" s="45">
        <f t="shared" si="106"/>
        <v>0</v>
      </c>
      <c r="N93" s="45">
        <f t="shared" si="106"/>
        <v>0</v>
      </c>
      <c r="O93" s="45">
        <f t="shared" si="106"/>
        <v>0</v>
      </c>
      <c r="P93" s="45">
        <f t="shared" si="106"/>
        <v>0</v>
      </c>
      <c r="Q93" s="45">
        <f t="shared" si="106"/>
        <v>0</v>
      </c>
      <c r="R93" s="45">
        <f t="shared" si="106"/>
        <v>0</v>
      </c>
      <c r="S93" s="46">
        <f t="shared" ref="S93:S97" si="107">SUM(G93:R93)</f>
        <v>0</v>
      </c>
      <c r="T93" s="51">
        <f t="shared" ref="T93:T96" si="108">+S93/S$97</f>
        <v>0</v>
      </c>
      <c r="U93" s="45">
        <f>SUMIF($C$5:$C$87,$B93,U$5:U$87)</f>
        <v>0</v>
      </c>
      <c r="V93" s="45">
        <f t="shared" ref="V93:AF96" si="109">SUMIF($C$5:$C$87,$B93,V$5:V$87)</f>
        <v>0</v>
      </c>
      <c r="W93" s="45">
        <f t="shared" si="109"/>
        <v>60000</v>
      </c>
      <c r="X93" s="45">
        <f t="shared" si="109"/>
        <v>60000</v>
      </c>
      <c r="Y93" s="45">
        <f t="shared" si="109"/>
        <v>60000</v>
      </c>
      <c r="Z93" s="45">
        <f t="shared" si="109"/>
        <v>0</v>
      </c>
      <c r="AA93" s="45">
        <f t="shared" si="109"/>
        <v>0</v>
      </c>
      <c r="AB93" s="45">
        <f t="shared" si="109"/>
        <v>0</v>
      </c>
      <c r="AC93" s="45">
        <f t="shared" si="109"/>
        <v>0</v>
      </c>
      <c r="AD93" s="45">
        <f t="shared" si="109"/>
        <v>0</v>
      </c>
      <c r="AE93" s="45">
        <f t="shared" si="109"/>
        <v>0</v>
      </c>
      <c r="AF93" s="45">
        <f t="shared" si="109"/>
        <v>0</v>
      </c>
      <c r="AG93" s="46">
        <f t="shared" si="102"/>
        <v>180000</v>
      </c>
      <c r="AH93" s="51">
        <f t="shared" ref="AH93:AH96" si="110">+AG93/AG$97</f>
        <v>5.8064516129032261E-2</v>
      </c>
      <c r="AI93" s="45">
        <f>SUMIF($C$5:$C$87,$B93,AI$5:AI$87)</f>
        <v>0</v>
      </c>
      <c r="AJ93" s="45">
        <f t="shared" ref="AJ93:AT96" si="111">SUMIF($C$5:$C$87,$B93,AJ$5:AJ$87)</f>
        <v>0</v>
      </c>
      <c r="AK93" s="45">
        <f t="shared" si="111"/>
        <v>0</v>
      </c>
      <c r="AL93" s="45">
        <f t="shared" si="111"/>
        <v>0</v>
      </c>
      <c r="AM93" s="45">
        <f t="shared" si="111"/>
        <v>0</v>
      </c>
      <c r="AN93" s="45">
        <f t="shared" si="111"/>
        <v>0</v>
      </c>
      <c r="AO93" s="45">
        <f t="shared" si="111"/>
        <v>0</v>
      </c>
      <c r="AP93" s="45">
        <f t="shared" si="111"/>
        <v>0</v>
      </c>
      <c r="AQ93" s="45">
        <f t="shared" si="111"/>
        <v>0</v>
      </c>
      <c r="AR93" s="45">
        <f t="shared" si="111"/>
        <v>0</v>
      </c>
      <c r="AS93" s="45">
        <f t="shared" si="111"/>
        <v>0</v>
      </c>
      <c r="AT93" s="45">
        <f t="shared" si="111"/>
        <v>0</v>
      </c>
      <c r="AU93" s="46">
        <f t="shared" si="104"/>
        <v>0</v>
      </c>
      <c r="AV93" s="51">
        <f t="shared" ref="AV93:AV96" si="112">+AU93/AU$97</f>
        <v>0</v>
      </c>
    </row>
    <row r="94" spans="1:48" s="19" customFormat="1" ht="14">
      <c r="A94" s="12"/>
      <c r="B94" s="48" t="str">
        <f>+'Deal Profiles'!A17</f>
        <v>Software - Gen 3</v>
      </c>
      <c r="C94" s="3">
        <f>SUMIF(C$5:C$87,B94,E$5:E$87)</f>
        <v>10500000</v>
      </c>
      <c r="D94" s="42">
        <f t="shared" si="105"/>
        <v>0.69906790945406128</v>
      </c>
      <c r="E94" s="13"/>
      <c r="G94" s="45">
        <f>SUMIF($C$5:$C$87,$B94,G$5:G$87)</f>
        <v>0</v>
      </c>
      <c r="H94" s="45">
        <f t="shared" si="106"/>
        <v>0</v>
      </c>
      <c r="I94" s="45">
        <f t="shared" si="106"/>
        <v>0</v>
      </c>
      <c r="J94" s="45">
        <f t="shared" si="106"/>
        <v>0</v>
      </c>
      <c r="K94" s="45">
        <f t="shared" si="106"/>
        <v>0</v>
      </c>
      <c r="L94" s="45">
        <f t="shared" si="106"/>
        <v>0</v>
      </c>
      <c r="M94" s="45">
        <f t="shared" si="106"/>
        <v>0</v>
      </c>
      <c r="N94" s="45">
        <f t="shared" si="106"/>
        <v>0</v>
      </c>
      <c r="O94" s="45">
        <f t="shared" si="106"/>
        <v>0</v>
      </c>
      <c r="P94" s="45">
        <f t="shared" si="106"/>
        <v>0</v>
      </c>
      <c r="Q94" s="45">
        <f t="shared" si="106"/>
        <v>0</v>
      </c>
      <c r="R94" s="45">
        <f t="shared" si="106"/>
        <v>0</v>
      </c>
      <c r="S94" s="46">
        <f t="shared" si="107"/>
        <v>0</v>
      </c>
      <c r="T94" s="51">
        <f t="shared" si="108"/>
        <v>0</v>
      </c>
      <c r="U94" s="45">
        <f>SUMIF($C$5:$C$87,$B94,U$5:U$87)</f>
        <v>0</v>
      </c>
      <c r="V94" s="45">
        <f t="shared" si="109"/>
        <v>0</v>
      </c>
      <c r="W94" s="45">
        <f t="shared" si="109"/>
        <v>0</v>
      </c>
      <c r="X94" s="45">
        <f t="shared" si="109"/>
        <v>0</v>
      </c>
      <c r="Y94" s="45">
        <f t="shared" si="109"/>
        <v>0</v>
      </c>
      <c r="Z94" s="45">
        <f t="shared" si="109"/>
        <v>100000</v>
      </c>
      <c r="AA94" s="45">
        <f t="shared" si="109"/>
        <v>100000</v>
      </c>
      <c r="AB94" s="45">
        <f t="shared" si="109"/>
        <v>1500000</v>
      </c>
      <c r="AC94" s="45">
        <f t="shared" si="109"/>
        <v>100000</v>
      </c>
      <c r="AD94" s="45">
        <f t="shared" si="109"/>
        <v>100000</v>
      </c>
      <c r="AE94" s="45">
        <f t="shared" si="109"/>
        <v>100000</v>
      </c>
      <c r="AF94" s="45">
        <f t="shared" si="109"/>
        <v>100000</v>
      </c>
      <c r="AG94" s="46">
        <f t="shared" si="102"/>
        <v>2100000</v>
      </c>
      <c r="AH94" s="51">
        <f t="shared" si="110"/>
        <v>0.67741935483870963</v>
      </c>
      <c r="AI94" s="45">
        <f>SUMIF($C$5:$C$87,$B94,AI$5:AI$87)</f>
        <v>1600000</v>
      </c>
      <c r="AJ94" s="45">
        <f t="shared" si="111"/>
        <v>0</v>
      </c>
      <c r="AK94" s="45">
        <f t="shared" si="111"/>
        <v>0</v>
      </c>
      <c r="AL94" s="45">
        <f t="shared" si="111"/>
        <v>1900000</v>
      </c>
      <c r="AM94" s="45">
        <f t="shared" si="111"/>
        <v>0</v>
      </c>
      <c r="AN94" s="45">
        <f t="shared" si="111"/>
        <v>0</v>
      </c>
      <c r="AO94" s="45">
        <f t="shared" si="111"/>
        <v>2300000</v>
      </c>
      <c r="AP94" s="45">
        <f t="shared" si="111"/>
        <v>0</v>
      </c>
      <c r="AQ94" s="45">
        <f t="shared" si="111"/>
        <v>0</v>
      </c>
      <c r="AR94" s="45">
        <f t="shared" si="111"/>
        <v>2600000</v>
      </c>
      <c r="AS94" s="45">
        <f t="shared" si="111"/>
        <v>0</v>
      </c>
      <c r="AT94" s="45">
        <f t="shared" si="111"/>
        <v>0</v>
      </c>
      <c r="AU94" s="46">
        <f t="shared" si="104"/>
        <v>8400000</v>
      </c>
      <c r="AV94" s="51">
        <f t="shared" si="112"/>
        <v>0.72164948453608246</v>
      </c>
    </row>
    <row r="95" spans="1:48" s="19" customFormat="1" ht="14">
      <c r="A95" s="12"/>
      <c r="B95" s="48" t="str">
        <f>+'Deal Profiles'!A18</f>
        <v>Implementation</v>
      </c>
      <c r="C95" s="3">
        <f>SUMIF(C$5:C$87,B95,E$5:E$87)</f>
        <v>1340000</v>
      </c>
      <c r="D95" s="42">
        <f t="shared" si="105"/>
        <v>8.9214380825565917E-2</v>
      </c>
      <c r="E95" s="13"/>
      <c r="G95" s="45">
        <f>SUMIF($C$5:$C$87,$B95,G$5:G$87)</f>
        <v>10000</v>
      </c>
      <c r="H95" s="45">
        <f t="shared" si="106"/>
        <v>0</v>
      </c>
      <c r="I95" s="45">
        <f t="shared" si="106"/>
        <v>0</v>
      </c>
      <c r="J95" s="45">
        <f t="shared" si="106"/>
        <v>0</v>
      </c>
      <c r="K95" s="45">
        <f t="shared" si="106"/>
        <v>10000</v>
      </c>
      <c r="L95" s="45">
        <f t="shared" si="106"/>
        <v>0</v>
      </c>
      <c r="M95" s="45">
        <f t="shared" si="106"/>
        <v>0</v>
      </c>
      <c r="N95" s="45">
        <f t="shared" si="106"/>
        <v>10000</v>
      </c>
      <c r="O95" s="45">
        <f t="shared" si="106"/>
        <v>0</v>
      </c>
      <c r="P95" s="45">
        <f t="shared" si="106"/>
        <v>10000</v>
      </c>
      <c r="Q95" s="45">
        <f t="shared" si="106"/>
        <v>0</v>
      </c>
      <c r="R95" s="45">
        <f t="shared" si="106"/>
        <v>0</v>
      </c>
      <c r="S95" s="46">
        <f t="shared" si="107"/>
        <v>40000</v>
      </c>
      <c r="T95" s="51">
        <f t="shared" si="108"/>
        <v>0.14285714285714285</v>
      </c>
      <c r="U95" s="45">
        <f>SUMIF($C$5:$C$87,$B95,U$5:U$87)</f>
        <v>10000</v>
      </c>
      <c r="V95" s="45">
        <f t="shared" si="109"/>
        <v>0</v>
      </c>
      <c r="W95" s="45">
        <f t="shared" si="109"/>
        <v>10000</v>
      </c>
      <c r="X95" s="45">
        <f t="shared" si="109"/>
        <v>10000</v>
      </c>
      <c r="Y95" s="45">
        <f t="shared" si="109"/>
        <v>10000</v>
      </c>
      <c r="Z95" s="45">
        <f t="shared" si="109"/>
        <v>10000</v>
      </c>
      <c r="AA95" s="45">
        <f t="shared" si="109"/>
        <v>10000</v>
      </c>
      <c r="AB95" s="45">
        <f t="shared" si="109"/>
        <v>160000</v>
      </c>
      <c r="AC95" s="45">
        <f t="shared" si="109"/>
        <v>10000</v>
      </c>
      <c r="AD95" s="45">
        <f t="shared" si="109"/>
        <v>10000</v>
      </c>
      <c r="AE95" s="45">
        <f t="shared" si="109"/>
        <v>10000</v>
      </c>
      <c r="AF95" s="45">
        <f t="shared" si="109"/>
        <v>10000</v>
      </c>
      <c r="AG95" s="46">
        <f t="shared" si="102"/>
        <v>260000</v>
      </c>
      <c r="AH95" s="51">
        <f t="shared" si="110"/>
        <v>8.387096774193549E-2</v>
      </c>
      <c r="AI95" s="45">
        <f>SUMIF($C$5:$C$87,$B95,AI$5:AI$87)</f>
        <v>200000</v>
      </c>
      <c r="AJ95" s="45">
        <f t="shared" si="111"/>
        <v>0</v>
      </c>
      <c r="AK95" s="45">
        <f t="shared" si="111"/>
        <v>0</v>
      </c>
      <c r="AL95" s="45">
        <f t="shared" si="111"/>
        <v>240000</v>
      </c>
      <c r="AM95" s="45">
        <f t="shared" si="111"/>
        <v>0</v>
      </c>
      <c r="AN95" s="45">
        <f t="shared" si="111"/>
        <v>0</v>
      </c>
      <c r="AO95" s="45">
        <f t="shared" si="111"/>
        <v>275000</v>
      </c>
      <c r="AP95" s="45">
        <f t="shared" si="111"/>
        <v>0</v>
      </c>
      <c r="AQ95" s="45">
        <f t="shared" si="111"/>
        <v>0</v>
      </c>
      <c r="AR95" s="45">
        <f t="shared" si="111"/>
        <v>325000</v>
      </c>
      <c r="AS95" s="45">
        <f t="shared" si="111"/>
        <v>0</v>
      </c>
      <c r="AT95" s="45">
        <f t="shared" si="111"/>
        <v>0</v>
      </c>
      <c r="AU95" s="46">
        <f t="shared" si="104"/>
        <v>1040000</v>
      </c>
      <c r="AV95" s="51">
        <f t="shared" si="112"/>
        <v>8.9347079037800689E-2</v>
      </c>
    </row>
    <row r="96" spans="1:48" s="19" customFormat="1" ht="14">
      <c r="A96" s="12"/>
      <c r="B96" s="48" t="str">
        <f>+'Deal Profiles'!A19</f>
        <v>Consulting</v>
      </c>
      <c r="C96" s="3">
        <f>SUMIF(C$5:C$87,B96,E$5:E$87)</f>
        <v>2800000</v>
      </c>
      <c r="D96" s="42">
        <f t="shared" si="105"/>
        <v>0.18641810918774968</v>
      </c>
      <c r="E96" s="13"/>
      <c r="G96" s="45">
        <f>SUMIF($C$5:$C$87,$B96,G$5:G$87)</f>
        <v>20000</v>
      </c>
      <c r="H96" s="45">
        <f t="shared" si="106"/>
        <v>0</v>
      </c>
      <c r="I96" s="45">
        <f t="shared" si="106"/>
        <v>0</v>
      </c>
      <c r="J96" s="45">
        <f t="shared" si="106"/>
        <v>0</v>
      </c>
      <c r="K96" s="45">
        <f t="shared" si="106"/>
        <v>20000</v>
      </c>
      <c r="L96" s="45">
        <f t="shared" si="106"/>
        <v>0</v>
      </c>
      <c r="M96" s="45">
        <f t="shared" si="106"/>
        <v>0</v>
      </c>
      <c r="N96" s="45">
        <f t="shared" si="106"/>
        <v>20000</v>
      </c>
      <c r="O96" s="45">
        <f t="shared" si="106"/>
        <v>0</v>
      </c>
      <c r="P96" s="45">
        <f t="shared" si="106"/>
        <v>20000</v>
      </c>
      <c r="Q96" s="45">
        <f t="shared" si="106"/>
        <v>0</v>
      </c>
      <c r="R96" s="45">
        <f t="shared" si="106"/>
        <v>0</v>
      </c>
      <c r="S96" s="46">
        <f t="shared" si="107"/>
        <v>80000</v>
      </c>
      <c r="T96" s="51">
        <f t="shared" si="108"/>
        <v>0.2857142857142857</v>
      </c>
      <c r="U96" s="45">
        <f>SUMIF($C$5:$C$87,$B96,U$5:U$87)</f>
        <v>20000</v>
      </c>
      <c r="V96" s="45">
        <f t="shared" si="109"/>
        <v>0</v>
      </c>
      <c r="W96" s="45">
        <f t="shared" si="109"/>
        <v>20000</v>
      </c>
      <c r="X96" s="45">
        <f t="shared" si="109"/>
        <v>20000</v>
      </c>
      <c r="Y96" s="45">
        <f t="shared" si="109"/>
        <v>20000</v>
      </c>
      <c r="Z96" s="45">
        <f t="shared" si="109"/>
        <v>20000</v>
      </c>
      <c r="AA96" s="45">
        <f t="shared" si="109"/>
        <v>20000</v>
      </c>
      <c r="AB96" s="45">
        <f t="shared" si="109"/>
        <v>320000</v>
      </c>
      <c r="AC96" s="45">
        <f t="shared" si="109"/>
        <v>20000</v>
      </c>
      <c r="AD96" s="45">
        <f t="shared" si="109"/>
        <v>20000</v>
      </c>
      <c r="AE96" s="45">
        <f t="shared" si="109"/>
        <v>20000</v>
      </c>
      <c r="AF96" s="45">
        <f t="shared" si="109"/>
        <v>20000</v>
      </c>
      <c r="AG96" s="46">
        <f t="shared" si="102"/>
        <v>520000</v>
      </c>
      <c r="AH96" s="51">
        <f t="shared" si="110"/>
        <v>0.16774193548387098</v>
      </c>
      <c r="AI96" s="45">
        <f>SUMIF($C$5:$C$87,$B96,AI$5:AI$87)</f>
        <v>350000</v>
      </c>
      <c r="AJ96" s="45">
        <f t="shared" si="111"/>
        <v>0</v>
      </c>
      <c r="AK96" s="45">
        <f t="shared" si="111"/>
        <v>0</v>
      </c>
      <c r="AL96" s="45">
        <f t="shared" si="111"/>
        <v>450000</v>
      </c>
      <c r="AM96" s="45">
        <f t="shared" si="111"/>
        <v>0</v>
      </c>
      <c r="AN96" s="45">
        <f t="shared" si="111"/>
        <v>0</v>
      </c>
      <c r="AO96" s="45">
        <f t="shared" si="111"/>
        <v>600000</v>
      </c>
      <c r="AP96" s="45">
        <f t="shared" si="111"/>
        <v>0</v>
      </c>
      <c r="AQ96" s="45">
        <f t="shared" si="111"/>
        <v>0</v>
      </c>
      <c r="AR96" s="45">
        <f t="shared" si="111"/>
        <v>800000</v>
      </c>
      <c r="AS96" s="45">
        <f t="shared" si="111"/>
        <v>0</v>
      </c>
      <c r="AT96" s="45">
        <f t="shared" si="111"/>
        <v>0</v>
      </c>
      <c r="AU96" s="46">
        <f t="shared" si="104"/>
        <v>2200000</v>
      </c>
      <c r="AV96" s="51">
        <f t="shared" si="112"/>
        <v>0.18900343642611683</v>
      </c>
    </row>
    <row r="97" spans="1:49" s="20" customFormat="1" thickBot="1">
      <c r="A97" s="923"/>
      <c r="B97" s="48"/>
      <c r="C97" s="816">
        <f>SUM(C92:C96)</f>
        <v>15020000</v>
      </c>
      <c r="D97" s="817">
        <f>SUM(D92:D96)</f>
        <v>1</v>
      </c>
      <c r="E97" s="13"/>
      <c r="F97" s="412" t="s">
        <v>546</v>
      </c>
      <c r="G97" s="924">
        <f t="shared" ref="G97:R97" si="113">SUM(G92:G96)</f>
        <v>70000</v>
      </c>
      <c r="H97" s="924">
        <f t="shared" si="113"/>
        <v>0</v>
      </c>
      <c r="I97" s="924">
        <f t="shared" si="113"/>
        <v>0</v>
      </c>
      <c r="J97" s="924">
        <f t="shared" si="113"/>
        <v>0</v>
      </c>
      <c r="K97" s="924">
        <f t="shared" si="113"/>
        <v>70000</v>
      </c>
      <c r="L97" s="924">
        <f t="shared" si="113"/>
        <v>0</v>
      </c>
      <c r="M97" s="924">
        <f t="shared" si="113"/>
        <v>0</v>
      </c>
      <c r="N97" s="924">
        <f t="shared" si="113"/>
        <v>70000</v>
      </c>
      <c r="O97" s="924">
        <f t="shared" si="113"/>
        <v>0</v>
      </c>
      <c r="P97" s="924">
        <f t="shared" si="113"/>
        <v>70000</v>
      </c>
      <c r="Q97" s="924">
        <f t="shared" si="113"/>
        <v>0</v>
      </c>
      <c r="R97" s="924">
        <f t="shared" si="113"/>
        <v>0</v>
      </c>
      <c r="S97" s="925">
        <f t="shared" si="107"/>
        <v>280000</v>
      </c>
      <c r="T97" s="926">
        <f t="shared" ref="T97:AF97" si="114">SUM(T92:T96)</f>
        <v>0.99999999999999989</v>
      </c>
      <c r="U97" s="924">
        <f t="shared" si="114"/>
        <v>70000</v>
      </c>
      <c r="V97" s="924">
        <f t="shared" si="114"/>
        <v>0</v>
      </c>
      <c r="W97" s="924">
        <f t="shared" si="114"/>
        <v>90000</v>
      </c>
      <c r="X97" s="924">
        <f t="shared" si="114"/>
        <v>90000</v>
      </c>
      <c r="Y97" s="924">
        <f t="shared" si="114"/>
        <v>90000</v>
      </c>
      <c r="Z97" s="924">
        <f t="shared" si="114"/>
        <v>130000</v>
      </c>
      <c r="AA97" s="924">
        <f t="shared" si="114"/>
        <v>130000</v>
      </c>
      <c r="AB97" s="924">
        <f t="shared" si="114"/>
        <v>1980000</v>
      </c>
      <c r="AC97" s="924">
        <f t="shared" si="114"/>
        <v>130000</v>
      </c>
      <c r="AD97" s="924">
        <f t="shared" si="114"/>
        <v>130000</v>
      </c>
      <c r="AE97" s="924">
        <f t="shared" si="114"/>
        <v>130000</v>
      </c>
      <c r="AF97" s="924">
        <f t="shared" si="114"/>
        <v>130000</v>
      </c>
      <c r="AG97" s="925">
        <f t="shared" si="102"/>
        <v>3100000</v>
      </c>
      <c r="AH97" s="926">
        <f>SUM(AH92:AH96)</f>
        <v>0.99999999999999989</v>
      </c>
      <c r="AI97" s="924">
        <f t="shared" ref="AI97:AT97" si="115">SUM(AI92:AI96)</f>
        <v>2150000</v>
      </c>
      <c r="AJ97" s="924">
        <f t="shared" si="115"/>
        <v>0</v>
      </c>
      <c r="AK97" s="924">
        <f t="shared" si="115"/>
        <v>0</v>
      </c>
      <c r="AL97" s="924">
        <f t="shared" si="115"/>
        <v>2590000</v>
      </c>
      <c r="AM97" s="924">
        <f t="shared" si="115"/>
        <v>0</v>
      </c>
      <c r="AN97" s="924">
        <f t="shared" si="115"/>
        <v>0</v>
      </c>
      <c r="AO97" s="924">
        <f t="shared" si="115"/>
        <v>3175000</v>
      </c>
      <c r="AP97" s="924">
        <f t="shared" si="115"/>
        <v>0</v>
      </c>
      <c r="AQ97" s="924">
        <f t="shared" si="115"/>
        <v>0</v>
      </c>
      <c r="AR97" s="924">
        <f t="shared" si="115"/>
        <v>3725000</v>
      </c>
      <c r="AS97" s="924">
        <f t="shared" si="115"/>
        <v>0</v>
      </c>
      <c r="AT97" s="924">
        <f t="shared" si="115"/>
        <v>0</v>
      </c>
      <c r="AU97" s="925">
        <f t="shared" si="104"/>
        <v>11640000</v>
      </c>
      <c r="AV97" s="926">
        <f>SUM(AV92:AV96)</f>
        <v>1</v>
      </c>
      <c r="AW97" s="1009">
        <f>+S97+AG97+AU97</f>
        <v>15020000</v>
      </c>
    </row>
    <row r="98" spans="1:49" s="19" customFormat="1" thickTop="1">
      <c r="A98" s="12"/>
      <c r="B98" s="13"/>
      <c r="C98" s="37"/>
      <c r="D98" s="12"/>
      <c r="E98" s="14"/>
      <c r="F98" s="14"/>
      <c r="T98" s="50"/>
      <c r="AH98" s="50"/>
      <c r="AV98" s="50"/>
    </row>
    <row r="99" spans="1:49" s="736" customFormat="1" ht="16" customHeight="1">
      <c r="F99" s="892"/>
      <c r="S99" s="415"/>
      <c r="T99" s="789"/>
      <c r="U99" s="789"/>
      <c r="V99" s="789"/>
      <c r="W99" s="789"/>
      <c r="X99" s="789"/>
      <c r="Y99" s="789"/>
      <c r="Z99" s="789"/>
      <c r="AA99" s="789"/>
      <c r="AB99" s="789"/>
      <c r="AC99" s="789"/>
      <c r="AD99" s="789"/>
      <c r="AE99" s="789"/>
      <c r="AF99" s="789"/>
      <c r="AG99" s="789"/>
      <c r="AH99" s="789"/>
      <c r="AI99" s="789"/>
      <c r="AJ99" s="789"/>
      <c r="AK99" s="789"/>
      <c r="AL99" s="789"/>
      <c r="AM99" s="789"/>
      <c r="AN99" s="789"/>
      <c r="AO99" s="789"/>
      <c r="AP99" s="789"/>
      <c r="AQ99" s="789"/>
      <c r="AR99" s="789"/>
      <c r="AS99" s="789"/>
      <c r="AT99" s="789"/>
      <c r="AU99" s="789"/>
      <c r="AV99" s="789"/>
    </row>
    <row r="100" spans="1:49">
      <c r="A100" s="819"/>
      <c r="B100" s="1035" t="s">
        <v>407</v>
      </c>
      <c r="C100" s="736"/>
      <c r="D100" s="819"/>
      <c r="E100" s="819"/>
      <c r="G100" s="24" t="s">
        <v>516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5"/>
      <c r="T100" s="789"/>
      <c r="U100" s="24" t="s">
        <v>517</v>
      </c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5"/>
      <c r="AI100" s="24" t="s">
        <v>551</v>
      </c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5"/>
    </row>
    <row r="101" spans="1:49" s="4" customFormat="1" ht="30">
      <c r="A101" s="49" t="s">
        <v>389</v>
      </c>
      <c r="B101" s="49" t="s">
        <v>0</v>
      </c>
      <c r="C101" s="49" t="s">
        <v>406</v>
      </c>
      <c r="D101" s="49" t="s">
        <v>405</v>
      </c>
      <c r="E101" s="49" t="s">
        <v>404</v>
      </c>
      <c r="F101" s="21" t="s">
        <v>531</v>
      </c>
      <c r="G101" s="26">
        <f>+G4</f>
        <v>43831</v>
      </c>
      <c r="H101" s="26">
        <f t="shared" ref="H101:R101" si="116">+H4</f>
        <v>43862</v>
      </c>
      <c r="I101" s="26">
        <f t="shared" si="116"/>
        <v>43891</v>
      </c>
      <c r="J101" s="26">
        <f t="shared" si="116"/>
        <v>43922</v>
      </c>
      <c r="K101" s="26">
        <f t="shared" si="116"/>
        <v>43952</v>
      </c>
      <c r="L101" s="26">
        <f t="shared" si="116"/>
        <v>43983</v>
      </c>
      <c r="M101" s="26">
        <f t="shared" si="116"/>
        <v>44013</v>
      </c>
      <c r="N101" s="26">
        <f t="shared" si="116"/>
        <v>44044</v>
      </c>
      <c r="O101" s="26">
        <f t="shared" si="116"/>
        <v>44075</v>
      </c>
      <c r="P101" s="26">
        <f t="shared" si="116"/>
        <v>44105</v>
      </c>
      <c r="Q101" s="26">
        <f t="shared" si="116"/>
        <v>44136</v>
      </c>
      <c r="R101" s="26">
        <f t="shared" si="116"/>
        <v>44166</v>
      </c>
      <c r="S101" s="18" t="s">
        <v>416</v>
      </c>
      <c r="T101" s="789"/>
      <c r="U101" s="26">
        <f>+U4</f>
        <v>44197</v>
      </c>
      <c r="V101" s="26">
        <f t="shared" ref="V101:AF101" si="117">+V4</f>
        <v>44228</v>
      </c>
      <c r="W101" s="26">
        <f t="shared" si="117"/>
        <v>44256</v>
      </c>
      <c r="X101" s="26">
        <f t="shared" si="117"/>
        <v>44287</v>
      </c>
      <c r="Y101" s="26">
        <f t="shared" si="117"/>
        <v>44317</v>
      </c>
      <c r="Z101" s="26">
        <f t="shared" si="117"/>
        <v>44348</v>
      </c>
      <c r="AA101" s="26">
        <f t="shared" si="117"/>
        <v>44378</v>
      </c>
      <c r="AB101" s="26">
        <f t="shared" si="117"/>
        <v>44409</v>
      </c>
      <c r="AC101" s="26">
        <f t="shared" si="117"/>
        <v>44440</v>
      </c>
      <c r="AD101" s="26">
        <f t="shared" si="117"/>
        <v>44470</v>
      </c>
      <c r="AE101" s="26">
        <f t="shared" si="117"/>
        <v>44501</v>
      </c>
      <c r="AF101" s="26">
        <f t="shared" si="117"/>
        <v>44531</v>
      </c>
      <c r="AG101" s="18" t="s">
        <v>416</v>
      </c>
      <c r="AH101" s="52"/>
      <c r="AI101" s="26">
        <f>+AI4</f>
        <v>44562</v>
      </c>
      <c r="AJ101" s="26">
        <f t="shared" ref="AJ101:AT101" si="118">+AJ4</f>
        <v>44593</v>
      </c>
      <c r="AK101" s="26">
        <f t="shared" si="118"/>
        <v>44621</v>
      </c>
      <c r="AL101" s="26">
        <f t="shared" si="118"/>
        <v>44652</v>
      </c>
      <c r="AM101" s="26">
        <f t="shared" si="118"/>
        <v>44682</v>
      </c>
      <c r="AN101" s="26">
        <f t="shared" si="118"/>
        <v>44713</v>
      </c>
      <c r="AO101" s="26">
        <f t="shared" si="118"/>
        <v>44743</v>
      </c>
      <c r="AP101" s="26">
        <f t="shared" si="118"/>
        <v>44774</v>
      </c>
      <c r="AQ101" s="26">
        <f t="shared" si="118"/>
        <v>44805</v>
      </c>
      <c r="AR101" s="26">
        <f t="shared" si="118"/>
        <v>44835</v>
      </c>
      <c r="AS101" s="26">
        <f t="shared" si="118"/>
        <v>44866</v>
      </c>
      <c r="AT101" s="26">
        <f t="shared" si="118"/>
        <v>44896</v>
      </c>
      <c r="AU101" s="18" t="s">
        <v>416</v>
      </c>
      <c r="AV101" s="52"/>
    </row>
    <row r="102" spans="1:49">
      <c r="A102" s="813"/>
      <c r="B102" s="908" t="str">
        <f>+B5</f>
        <v>Customer 1</v>
      </c>
      <c r="C102" s="908" t="str">
        <f t="shared" ref="C102:E102" si="119">+C5</f>
        <v>Software - Gen 1</v>
      </c>
      <c r="D102" s="909">
        <f t="shared" si="119"/>
        <v>43831</v>
      </c>
      <c r="E102" s="910">
        <f t="shared" si="119"/>
        <v>40000</v>
      </c>
      <c r="F102" s="905">
        <v>12</v>
      </c>
      <c r="G102" s="16"/>
      <c r="H102" s="16"/>
      <c r="I102" s="16"/>
      <c r="J102" s="1010">
        <f>IFERROR(+G5/$F102+I102,0)</f>
        <v>3333.3333333333335</v>
      </c>
      <c r="K102" s="16">
        <f t="shared" ref="K102" si="120">IFERROR(+H5/$F102+J102,0)</f>
        <v>3333.3333333333335</v>
      </c>
      <c r="L102" s="16">
        <f t="shared" ref="L102" si="121">IFERROR(+I5/$F102+K102,0)</f>
        <v>3333.3333333333335</v>
      </c>
      <c r="M102" s="16">
        <f t="shared" ref="M102" si="122">IFERROR(+J5/$F102+L102,0)</f>
        <v>3333.3333333333335</v>
      </c>
      <c r="N102" s="16">
        <f t="shared" ref="N102" si="123">IFERROR(+K5/$F102+M102,0)</f>
        <v>3333.3333333333335</v>
      </c>
      <c r="O102" s="16">
        <f t="shared" ref="O102" si="124">IFERROR(+L5/$F102+N102,0)</f>
        <v>3333.3333333333335</v>
      </c>
      <c r="P102" s="16">
        <f t="shared" ref="P102" si="125">IFERROR(+M5/$F102+O102,0)</f>
        <v>3333.3333333333335</v>
      </c>
      <c r="Q102" s="16">
        <f t="shared" ref="Q102" si="126">IFERROR(+N5/$F102+P102,0)</f>
        <v>3333.3333333333335</v>
      </c>
      <c r="R102" s="16">
        <f t="shared" ref="R102" si="127">IFERROR(+O5/$F102+Q102,0)</f>
        <v>3333.3333333333335</v>
      </c>
      <c r="S102" s="16">
        <f t="shared" ref="S102:S184" si="128">SUM(G102:R102)</f>
        <v>29999.999999999996</v>
      </c>
      <c r="T102" s="789"/>
      <c r="U102" s="16">
        <f>IFERROR(+P5/$F102+R102,0)</f>
        <v>3333.3333333333335</v>
      </c>
      <c r="V102" s="16">
        <f>IFERROR(+Q5/$F102+U102,0)</f>
        <v>3333.3333333333335</v>
      </c>
      <c r="W102" s="16">
        <f>IFERROR(+R5/$F102+V102,0)</f>
        <v>3333.3333333333335</v>
      </c>
      <c r="X102" s="16">
        <f t="shared" ref="X102" si="129">IFERROR(+U5/$F102+W102,0)</f>
        <v>3333.3333333333335</v>
      </c>
      <c r="Y102" s="16">
        <f t="shared" ref="Y102" si="130">IFERROR(+V5/$F102+X102,0)</f>
        <v>3333.3333333333335</v>
      </c>
      <c r="Z102" s="16">
        <f t="shared" ref="Z102" si="131">IFERROR(+W5/$F102+Y102,0)</f>
        <v>3333.3333333333335</v>
      </c>
      <c r="AA102" s="16">
        <f t="shared" ref="AA102" si="132">IFERROR(+X5/$F102+Z102,0)</f>
        <v>3333.3333333333335</v>
      </c>
      <c r="AB102" s="16">
        <f t="shared" ref="AB102" si="133">IFERROR(+Y5/$F102+AA102,0)</f>
        <v>3333.3333333333335</v>
      </c>
      <c r="AC102" s="16">
        <f t="shared" ref="AC102" si="134">IFERROR(+Z5/$F102+AB102,0)</f>
        <v>3333.3333333333335</v>
      </c>
      <c r="AD102" s="16">
        <f t="shared" ref="AD102" si="135">IFERROR(+AA5/$F102+AC102,0)</f>
        <v>3333.3333333333335</v>
      </c>
      <c r="AE102" s="16">
        <f t="shared" ref="AE102" si="136">IFERROR(+AB5/$F102+AD102,0)</f>
        <v>3333.3333333333335</v>
      </c>
      <c r="AF102" s="16">
        <f t="shared" ref="AF102" si="137">IFERROR(+AC5/$F102+AE102,0)</f>
        <v>3333.3333333333335</v>
      </c>
      <c r="AG102" s="16">
        <f t="shared" ref="AG102" si="138">SUM(U102:AF102)</f>
        <v>40000</v>
      </c>
      <c r="AI102" s="16">
        <f>IFERROR(+AD5/$F102+AF102,0)</f>
        <v>3333.3333333333335</v>
      </c>
      <c r="AJ102" s="16">
        <f>IFERROR(+AE5/$F102+AI102,0)</f>
        <v>3333.3333333333335</v>
      </c>
      <c r="AK102" s="16">
        <f>IFERROR(+AF5/$F102+AJ102,0)</f>
        <v>3333.3333333333335</v>
      </c>
      <c r="AL102" s="16">
        <f t="shared" ref="AL102" si="139">IFERROR(+AI5/$F102+AK102,0)</f>
        <v>3333.3333333333335</v>
      </c>
      <c r="AM102" s="16">
        <f t="shared" ref="AM102" si="140">IFERROR(+AJ5/$F102+AL102,0)</f>
        <v>3333.3333333333335</v>
      </c>
      <c r="AN102" s="16">
        <f t="shared" ref="AN102" si="141">IFERROR(+AK5/$F102+AM102,0)</f>
        <v>3333.3333333333335</v>
      </c>
      <c r="AO102" s="16">
        <f t="shared" ref="AO102" si="142">IFERROR(+AL5/$F102+AN102,0)</f>
        <v>3333.3333333333335</v>
      </c>
      <c r="AP102" s="16">
        <f t="shared" ref="AP102" si="143">IFERROR(+AM5/$F102+AO102,0)</f>
        <v>3333.3333333333335</v>
      </c>
      <c r="AQ102" s="16">
        <f t="shared" ref="AQ102" si="144">IFERROR(+AN5/$F102+AP102,0)</f>
        <v>3333.3333333333335</v>
      </c>
      <c r="AR102" s="16">
        <f t="shared" ref="AR102" si="145">IFERROR(+AO5/$F102+AQ102,0)</f>
        <v>3333.3333333333335</v>
      </c>
      <c r="AS102" s="16">
        <f t="shared" ref="AS102" si="146">IFERROR(+AP5/$F102+AR102,0)</f>
        <v>3333.3333333333335</v>
      </c>
      <c r="AT102" s="16">
        <f t="shared" ref="AT102" si="147">IFERROR(+AQ5/$F102+AS102,0)</f>
        <v>3333.3333333333335</v>
      </c>
      <c r="AU102" s="16">
        <f t="shared" ref="AU102:AU184" si="148">SUM(AI102:AT102)</f>
        <v>40000</v>
      </c>
    </row>
    <row r="103" spans="1:49">
      <c r="A103" s="813"/>
      <c r="B103" s="908" t="str">
        <f t="shared" ref="B103:E103" si="149">+B6</f>
        <v>Customer 1</v>
      </c>
      <c r="C103" s="908" t="str">
        <f t="shared" si="149"/>
        <v>Implementation</v>
      </c>
      <c r="D103" s="909">
        <f t="shared" si="149"/>
        <v>43831</v>
      </c>
      <c r="E103" s="910">
        <f t="shared" si="149"/>
        <v>10000</v>
      </c>
      <c r="F103" s="905">
        <v>1</v>
      </c>
      <c r="G103" s="16"/>
      <c r="H103" s="16"/>
      <c r="I103" s="16"/>
      <c r="J103" s="16">
        <f t="shared" ref="J103:R104" si="150">IFERROR(+G6/$F103,0)</f>
        <v>10000</v>
      </c>
      <c r="K103" s="16">
        <f t="shared" si="150"/>
        <v>0</v>
      </c>
      <c r="L103" s="16">
        <f t="shared" si="150"/>
        <v>0</v>
      </c>
      <c r="M103" s="16">
        <f t="shared" si="150"/>
        <v>0</v>
      </c>
      <c r="N103" s="16">
        <f t="shared" si="150"/>
        <v>0</v>
      </c>
      <c r="O103" s="16">
        <f t="shared" si="150"/>
        <v>0</v>
      </c>
      <c r="P103" s="16">
        <f t="shared" si="150"/>
        <v>0</v>
      </c>
      <c r="Q103" s="16">
        <f t="shared" si="150"/>
        <v>0</v>
      </c>
      <c r="R103" s="16">
        <f t="shared" si="150"/>
        <v>0</v>
      </c>
      <c r="S103" s="16">
        <f t="shared" ref="S103" si="151">SUM(G103:R103)</f>
        <v>10000</v>
      </c>
      <c r="T103" s="789"/>
      <c r="U103" s="16">
        <f t="shared" ref="U103:W104" si="152">IFERROR(+P6/$F103,0)</f>
        <v>0</v>
      </c>
      <c r="V103" s="16">
        <f t="shared" si="152"/>
        <v>0</v>
      </c>
      <c r="W103" s="16">
        <f t="shared" si="152"/>
        <v>0</v>
      </c>
      <c r="X103" s="16">
        <f t="shared" ref="X103:AF104" si="153">IFERROR(+U6/$F103,0)</f>
        <v>0</v>
      </c>
      <c r="Y103" s="16">
        <f t="shared" si="153"/>
        <v>0</v>
      </c>
      <c r="Z103" s="16">
        <f t="shared" si="153"/>
        <v>0</v>
      </c>
      <c r="AA103" s="16">
        <f t="shared" si="153"/>
        <v>0</v>
      </c>
      <c r="AB103" s="16">
        <f t="shared" si="153"/>
        <v>0</v>
      </c>
      <c r="AC103" s="16">
        <f t="shared" si="153"/>
        <v>0</v>
      </c>
      <c r="AD103" s="16">
        <f t="shared" si="153"/>
        <v>0</v>
      </c>
      <c r="AE103" s="16">
        <f t="shared" si="153"/>
        <v>0</v>
      </c>
      <c r="AF103" s="16">
        <f t="shared" si="153"/>
        <v>0</v>
      </c>
      <c r="AG103" s="16">
        <f t="shared" ref="AG103" si="154">SUM(U103:AF103)</f>
        <v>0</v>
      </c>
      <c r="AI103" s="16">
        <f t="shared" ref="AI103:AK104" si="155">IFERROR(+AD6/$F103,0)</f>
        <v>0</v>
      </c>
      <c r="AJ103" s="16">
        <f t="shared" si="155"/>
        <v>0</v>
      </c>
      <c r="AK103" s="16">
        <f t="shared" si="155"/>
        <v>0</v>
      </c>
      <c r="AL103" s="16">
        <f t="shared" ref="AL103:AT104" si="156">IFERROR(+AI6/$F103,0)</f>
        <v>0</v>
      </c>
      <c r="AM103" s="16">
        <f t="shared" si="156"/>
        <v>0</v>
      </c>
      <c r="AN103" s="16">
        <f t="shared" si="156"/>
        <v>0</v>
      </c>
      <c r="AO103" s="16">
        <f t="shared" si="156"/>
        <v>0</v>
      </c>
      <c r="AP103" s="16">
        <f t="shared" si="156"/>
        <v>0</v>
      </c>
      <c r="AQ103" s="16">
        <f t="shared" si="156"/>
        <v>0</v>
      </c>
      <c r="AR103" s="16">
        <f t="shared" si="156"/>
        <v>0</v>
      </c>
      <c r="AS103" s="16">
        <f t="shared" si="156"/>
        <v>0</v>
      </c>
      <c r="AT103" s="16">
        <f t="shared" si="156"/>
        <v>0</v>
      </c>
      <c r="AU103" s="16">
        <f t="shared" ref="AU103" si="157">SUM(AI103:AT103)</f>
        <v>0</v>
      </c>
    </row>
    <row r="104" spans="1:49">
      <c r="A104" s="813"/>
      <c r="B104" s="908" t="str">
        <f t="shared" ref="B104:E104" si="158">+B7</f>
        <v>Customer 1</v>
      </c>
      <c r="C104" s="908" t="str">
        <f t="shared" si="158"/>
        <v>Consulting</v>
      </c>
      <c r="D104" s="909">
        <f t="shared" si="158"/>
        <v>43831</v>
      </c>
      <c r="E104" s="910">
        <f t="shared" si="158"/>
        <v>20000</v>
      </c>
      <c r="F104" s="905">
        <v>1</v>
      </c>
      <c r="G104" s="16"/>
      <c r="H104" s="16"/>
      <c r="I104" s="16"/>
      <c r="J104" s="16">
        <f t="shared" si="150"/>
        <v>20000</v>
      </c>
      <c r="K104" s="16">
        <f t="shared" si="150"/>
        <v>0</v>
      </c>
      <c r="L104" s="16">
        <f t="shared" si="150"/>
        <v>0</v>
      </c>
      <c r="M104" s="16">
        <f t="shared" si="150"/>
        <v>0</v>
      </c>
      <c r="N104" s="16">
        <f t="shared" si="150"/>
        <v>0</v>
      </c>
      <c r="O104" s="16">
        <f t="shared" si="150"/>
        <v>0</v>
      </c>
      <c r="P104" s="16">
        <f t="shared" si="150"/>
        <v>0</v>
      </c>
      <c r="Q104" s="16">
        <f t="shared" si="150"/>
        <v>0</v>
      </c>
      <c r="R104" s="16">
        <f t="shared" si="150"/>
        <v>0</v>
      </c>
      <c r="S104" s="16">
        <f t="shared" ref="S104:S106" si="159">SUM(G104:R104)</f>
        <v>20000</v>
      </c>
      <c r="T104" s="789"/>
      <c r="U104" s="16">
        <f t="shared" si="152"/>
        <v>0</v>
      </c>
      <c r="V104" s="16">
        <f t="shared" si="152"/>
        <v>0</v>
      </c>
      <c r="W104" s="16">
        <f t="shared" si="152"/>
        <v>0</v>
      </c>
      <c r="X104" s="16">
        <f t="shared" si="153"/>
        <v>0</v>
      </c>
      <c r="Y104" s="16">
        <f t="shared" si="153"/>
        <v>0</v>
      </c>
      <c r="Z104" s="16">
        <f t="shared" si="153"/>
        <v>0</v>
      </c>
      <c r="AA104" s="16">
        <f t="shared" si="153"/>
        <v>0</v>
      </c>
      <c r="AB104" s="16">
        <f t="shared" si="153"/>
        <v>0</v>
      </c>
      <c r="AC104" s="16">
        <f t="shared" si="153"/>
        <v>0</v>
      </c>
      <c r="AD104" s="16">
        <f t="shared" si="153"/>
        <v>0</v>
      </c>
      <c r="AE104" s="16">
        <f t="shared" si="153"/>
        <v>0</v>
      </c>
      <c r="AF104" s="16">
        <f t="shared" si="153"/>
        <v>0</v>
      </c>
      <c r="AG104" s="16">
        <f t="shared" ref="AG104:AG106" si="160">SUM(U104:AF104)</f>
        <v>0</v>
      </c>
      <c r="AI104" s="16">
        <f t="shared" si="155"/>
        <v>0</v>
      </c>
      <c r="AJ104" s="16">
        <f t="shared" si="155"/>
        <v>0</v>
      </c>
      <c r="AK104" s="16">
        <f t="shared" si="155"/>
        <v>0</v>
      </c>
      <c r="AL104" s="16">
        <f t="shared" si="156"/>
        <v>0</v>
      </c>
      <c r="AM104" s="16">
        <f t="shared" si="156"/>
        <v>0</v>
      </c>
      <c r="AN104" s="16">
        <f t="shared" si="156"/>
        <v>0</v>
      </c>
      <c r="AO104" s="16">
        <f t="shared" si="156"/>
        <v>0</v>
      </c>
      <c r="AP104" s="16">
        <f t="shared" si="156"/>
        <v>0</v>
      </c>
      <c r="AQ104" s="16">
        <f t="shared" si="156"/>
        <v>0</v>
      </c>
      <c r="AR104" s="16">
        <f t="shared" si="156"/>
        <v>0</v>
      </c>
      <c r="AS104" s="16">
        <f t="shared" si="156"/>
        <v>0</v>
      </c>
      <c r="AT104" s="16">
        <f t="shared" si="156"/>
        <v>0</v>
      </c>
      <c r="AU104" s="16">
        <f t="shared" ref="AU104:AU106" si="161">SUM(AI104:AT104)</f>
        <v>0</v>
      </c>
    </row>
    <row r="105" spans="1:49">
      <c r="A105" s="813"/>
      <c r="B105" s="908" t="str">
        <f t="shared" ref="B105:E105" si="162">+B8</f>
        <v>Customer 2</v>
      </c>
      <c r="C105" s="908" t="str">
        <f t="shared" si="162"/>
        <v>Software - Gen 1</v>
      </c>
      <c r="D105" s="909">
        <f t="shared" si="162"/>
        <v>43952</v>
      </c>
      <c r="E105" s="910">
        <f t="shared" si="162"/>
        <v>40000</v>
      </c>
      <c r="F105" s="905">
        <v>12</v>
      </c>
      <c r="G105" s="16"/>
      <c r="H105" s="16"/>
      <c r="I105" s="16"/>
      <c r="J105" s="16">
        <f>IFERROR(+G8/$F105+I105,0)</f>
        <v>0</v>
      </c>
      <c r="K105" s="16">
        <f t="shared" ref="K105" si="163">IFERROR(+H8/$F105+J105,0)</f>
        <v>0</v>
      </c>
      <c r="L105" s="16">
        <f t="shared" ref="L105" si="164">IFERROR(+I8/$F105+K105,0)</f>
        <v>0</v>
      </c>
      <c r="M105" s="16">
        <f t="shared" ref="M105" si="165">IFERROR(+J8/$F105+L105,0)</f>
        <v>0</v>
      </c>
      <c r="N105" s="16">
        <f t="shared" ref="N105" si="166">IFERROR(+K8/$F105+M105,0)</f>
        <v>3333.3333333333335</v>
      </c>
      <c r="O105" s="16">
        <f t="shared" ref="O105" si="167">IFERROR(+L8/$F105+N105,0)</f>
        <v>3333.3333333333335</v>
      </c>
      <c r="P105" s="16">
        <f t="shared" ref="P105" si="168">IFERROR(+M8/$F105+O105,0)</f>
        <v>3333.3333333333335</v>
      </c>
      <c r="Q105" s="16">
        <f t="shared" ref="Q105" si="169">IFERROR(+N8/$F105+P105,0)</f>
        <v>3333.3333333333335</v>
      </c>
      <c r="R105" s="16">
        <f t="shared" ref="R105" si="170">IFERROR(+O8/$F105+Q105,0)</f>
        <v>3333.3333333333335</v>
      </c>
      <c r="S105" s="16">
        <f t="shared" si="159"/>
        <v>16666.666666666668</v>
      </c>
      <c r="T105" s="789"/>
      <c r="U105" s="16">
        <f>IFERROR(+P8/$F105+R105,0)</f>
        <v>3333.3333333333335</v>
      </c>
      <c r="V105" s="16">
        <f>IFERROR(+Q8/$F105+U105,0)</f>
        <v>3333.3333333333335</v>
      </c>
      <c r="W105" s="16">
        <f>IFERROR(+R8/$F105+V105,0)</f>
        <v>3333.3333333333335</v>
      </c>
      <c r="X105" s="16">
        <f t="shared" ref="X105" si="171">IFERROR(+U8/$F105+W105,0)</f>
        <v>3333.3333333333335</v>
      </c>
      <c r="Y105" s="16">
        <f t="shared" ref="Y105" si="172">IFERROR(+V8/$F105+X105,0)</f>
        <v>3333.3333333333335</v>
      </c>
      <c r="Z105" s="16">
        <f t="shared" ref="Z105" si="173">IFERROR(+W8/$F105+Y105,0)</f>
        <v>3333.3333333333335</v>
      </c>
      <c r="AA105" s="16">
        <f t="shared" ref="AA105" si="174">IFERROR(+X8/$F105+Z105,0)</f>
        <v>3333.3333333333335</v>
      </c>
      <c r="AB105" s="16">
        <f t="shared" ref="AB105" si="175">IFERROR(+Y8/$F105+AA105,0)</f>
        <v>3333.3333333333335</v>
      </c>
      <c r="AC105" s="16">
        <f t="shared" ref="AC105" si="176">IFERROR(+Z8/$F105+AB105,0)</f>
        <v>3333.3333333333335</v>
      </c>
      <c r="AD105" s="16">
        <f t="shared" ref="AD105" si="177">IFERROR(+AA8/$F105+AC105,0)</f>
        <v>3333.3333333333335</v>
      </c>
      <c r="AE105" s="16">
        <f t="shared" ref="AE105" si="178">IFERROR(+AB8/$F105+AD105,0)</f>
        <v>3333.3333333333335</v>
      </c>
      <c r="AF105" s="16">
        <f t="shared" ref="AF105" si="179">IFERROR(+AC8/$F105+AE105,0)</f>
        <v>3333.3333333333335</v>
      </c>
      <c r="AG105" s="16">
        <f t="shared" si="160"/>
        <v>40000</v>
      </c>
      <c r="AI105" s="16">
        <f>IFERROR(+AD8/$F105+AF105,0)</f>
        <v>3333.3333333333335</v>
      </c>
      <c r="AJ105" s="16">
        <f>IFERROR(+AE8/$F105+AI105,0)</f>
        <v>3333.3333333333335</v>
      </c>
      <c r="AK105" s="16">
        <f>IFERROR(+AF8/$F105+AJ105,0)</f>
        <v>3333.3333333333335</v>
      </c>
      <c r="AL105" s="16">
        <f t="shared" ref="AL105" si="180">IFERROR(+AI8/$F105+AK105,0)</f>
        <v>3333.3333333333335</v>
      </c>
      <c r="AM105" s="16">
        <f t="shared" ref="AM105" si="181">IFERROR(+AJ8/$F105+AL105,0)</f>
        <v>3333.3333333333335</v>
      </c>
      <c r="AN105" s="16">
        <f t="shared" ref="AN105" si="182">IFERROR(+AK8/$F105+AM105,0)</f>
        <v>3333.3333333333335</v>
      </c>
      <c r="AO105" s="16">
        <f t="shared" ref="AO105" si="183">IFERROR(+AL8/$F105+AN105,0)</f>
        <v>3333.3333333333335</v>
      </c>
      <c r="AP105" s="16">
        <f t="shared" ref="AP105" si="184">IFERROR(+AM8/$F105+AO105,0)</f>
        <v>3333.3333333333335</v>
      </c>
      <c r="AQ105" s="16">
        <f t="shared" ref="AQ105" si="185">IFERROR(+AN8/$F105+AP105,0)</f>
        <v>3333.3333333333335</v>
      </c>
      <c r="AR105" s="16">
        <f t="shared" ref="AR105" si="186">IFERROR(+AO8/$F105+AQ105,0)</f>
        <v>3333.3333333333335</v>
      </c>
      <c r="AS105" s="16">
        <f t="shared" ref="AS105" si="187">IFERROR(+AP8/$F105+AR105,0)</f>
        <v>3333.3333333333335</v>
      </c>
      <c r="AT105" s="16">
        <f t="shared" ref="AT105" si="188">IFERROR(+AQ8/$F105+AS105,0)</f>
        <v>3333.3333333333335</v>
      </c>
      <c r="AU105" s="16">
        <f t="shared" si="161"/>
        <v>40000</v>
      </c>
    </row>
    <row r="106" spans="1:49">
      <c r="A106" s="813"/>
      <c r="B106" s="908" t="str">
        <f t="shared" ref="B106:E106" si="189">+B9</f>
        <v>Customer 2</v>
      </c>
      <c r="C106" s="908" t="str">
        <f t="shared" si="189"/>
        <v>Implementation</v>
      </c>
      <c r="D106" s="909">
        <f t="shared" si="189"/>
        <v>43952</v>
      </c>
      <c r="E106" s="910">
        <f t="shared" si="189"/>
        <v>10000</v>
      </c>
      <c r="F106" s="905">
        <v>1</v>
      </c>
      <c r="G106" s="16"/>
      <c r="H106" s="16"/>
      <c r="I106" s="16"/>
      <c r="J106" s="16">
        <f t="shared" ref="J106:R107" si="190">IFERROR(+G9/$F106,0)</f>
        <v>0</v>
      </c>
      <c r="K106" s="16">
        <f t="shared" si="190"/>
        <v>0</v>
      </c>
      <c r="L106" s="16">
        <f t="shared" si="190"/>
        <v>0</v>
      </c>
      <c r="M106" s="16">
        <f t="shared" si="190"/>
        <v>0</v>
      </c>
      <c r="N106" s="16">
        <f t="shared" si="190"/>
        <v>10000</v>
      </c>
      <c r="O106" s="16">
        <f t="shared" si="190"/>
        <v>0</v>
      </c>
      <c r="P106" s="16">
        <f t="shared" si="190"/>
        <v>0</v>
      </c>
      <c r="Q106" s="16">
        <f t="shared" si="190"/>
        <v>0</v>
      </c>
      <c r="R106" s="16">
        <f t="shared" si="190"/>
        <v>0</v>
      </c>
      <c r="S106" s="16">
        <f t="shared" si="159"/>
        <v>10000</v>
      </c>
      <c r="T106" s="789"/>
      <c r="U106" s="16">
        <f t="shared" ref="U106:W107" si="191">IFERROR(+P9/$F106,0)</f>
        <v>0</v>
      </c>
      <c r="V106" s="16">
        <f t="shared" si="191"/>
        <v>0</v>
      </c>
      <c r="W106" s="16">
        <f t="shared" si="191"/>
        <v>0</v>
      </c>
      <c r="X106" s="16">
        <f t="shared" ref="X106:AF107" si="192">IFERROR(+U9/$F106,0)</f>
        <v>0</v>
      </c>
      <c r="Y106" s="16">
        <f t="shared" si="192"/>
        <v>0</v>
      </c>
      <c r="Z106" s="16">
        <f t="shared" si="192"/>
        <v>0</v>
      </c>
      <c r="AA106" s="16">
        <f t="shared" si="192"/>
        <v>0</v>
      </c>
      <c r="AB106" s="16">
        <f t="shared" si="192"/>
        <v>0</v>
      </c>
      <c r="AC106" s="16">
        <f t="shared" si="192"/>
        <v>0</v>
      </c>
      <c r="AD106" s="16">
        <f t="shared" si="192"/>
        <v>0</v>
      </c>
      <c r="AE106" s="16">
        <f t="shared" si="192"/>
        <v>0</v>
      </c>
      <c r="AF106" s="16">
        <f t="shared" si="192"/>
        <v>0</v>
      </c>
      <c r="AG106" s="16">
        <f t="shared" si="160"/>
        <v>0</v>
      </c>
      <c r="AI106" s="16">
        <f t="shared" ref="AI106:AK107" si="193">IFERROR(+AD9/$F106,0)</f>
        <v>0</v>
      </c>
      <c r="AJ106" s="16">
        <f t="shared" si="193"/>
        <v>0</v>
      </c>
      <c r="AK106" s="16">
        <f t="shared" si="193"/>
        <v>0</v>
      </c>
      <c r="AL106" s="16">
        <f t="shared" ref="AL106:AT107" si="194">IFERROR(+AI9/$F106,0)</f>
        <v>0</v>
      </c>
      <c r="AM106" s="16">
        <f t="shared" si="194"/>
        <v>0</v>
      </c>
      <c r="AN106" s="16">
        <f t="shared" si="194"/>
        <v>0</v>
      </c>
      <c r="AO106" s="16">
        <f t="shared" si="194"/>
        <v>0</v>
      </c>
      <c r="AP106" s="16">
        <f t="shared" si="194"/>
        <v>0</v>
      </c>
      <c r="AQ106" s="16">
        <f t="shared" si="194"/>
        <v>0</v>
      </c>
      <c r="AR106" s="16">
        <f t="shared" si="194"/>
        <v>0</v>
      </c>
      <c r="AS106" s="16">
        <f t="shared" si="194"/>
        <v>0</v>
      </c>
      <c r="AT106" s="16">
        <f t="shared" si="194"/>
        <v>0</v>
      </c>
      <c r="AU106" s="16">
        <f t="shared" si="161"/>
        <v>0</v>
      </c>
    </row>
    <row r="107" spans="1:49">
      <c r="A107" s="813"/>
      <c r="B107" s="908" t="str">
        <f t="shared" ref="B107:E107" si="195">+B10</f>
        <v>Customer 2</v>
      </c>
      <c r="C107" s="908" t="str">
        <f t="shared" si="195"/>
        <v>Consulting</v>
      </c>
      <c r="D107" s="909">
        <f t="shared" si="195"/>
        <v>43952</v>
      </c>
      <c r="E107" s="910">
        <f t="shared" si="195"/>
        <v>20000</v>
      </c>
      <c r="F107" s="905">
        <v>1</v>
      </c>
      <c r="G107" s="16"/>
      <c r="H107" s="16"/>
      <c r="I107" s="16"/>
      <c r="J107" s="16">
        <f t="shared" si="190"/>
        <v>0</v>
      </c>
      <c r="K107" s="16">
        <f t="shared" si="190"/>
        <v>0</v>
      </c>
      <c r="L107" s="16">
        <f t="shared" si="190"/>
        <v>0</v>
      </c>
      <c r="M107" s="16">
        <f t="shared" si="190"/>
        <v>0</v>
      </c>
      <c r="N107" s="16">
        <f t="shared" si="190"/>
        <v>20000</v>
      </c>
      <c r="O107" s="16">
        <f t="shared" si="190"/>
        <v>0</v>
      </c>
      <c r="P107" s="16">
        <f t="shared" si="190"/>
        <v>0</v>
      </c>
      <c r="Q107" s="16">
        <f t="shared" si="190"/>
        <v>0</v>
      </c>
      <c r="R107" s="16">
        <f t="shared" si="190"/>
        <v>0</v>
      </c>
      <c r="S107" s="16">
        <f t="shared" ref="S107:S161" si="196">SUM(G107:R107)</f>
        <v>20000</v>
      </c>
      <c r="T107" s="789"/>
      <c r="U107" s="16">
        <f t="shared" si="191"/>
        <v>0</v>
      </c>
      <c r="V107" s="16">
        <f t="shared" si="191"/>
        <v>0</v>
      </c>
      <c r="W107" s="16">
        <f t="shared" si="191"/>
        <v>0</v>
      </c>
      <c r="X107" s="16">
        <f t="shared" si="192"/>
        <v>0</v>
      </c>
      <c r="Y107" s="16">
        <f t="shared" si="192"/>
        <v>0</v>
      </c>
      <c r="Z107" s="16">
        <f t="shared" si="192"/>
        <v>0</v>
      </c>
      <c r="AA107" s="16">
        <f t="shared" si="192"/>
        <v>0</v>
      </c>
      <c r="AB107" s="16">
        <f t="shared" si="192"/>
        <v>0</v>
      </c>
      <c r="AC107" s="16">
        <f t="shared" si="192"/>
        <v>0</v>
      </c>
      <c r="AD107" s="16">
        <f t="shared" si="192"/>
        <v>0</v>
      </c>
      <c r="AE107" s="16">
        <f t="shared" si="192"/>
        <v>0</v>
      </c>
      <c r="AF107" s="16">
        <f t="shared" si="192"/>
        <v>0</v>
      </c>
      <c r="AG107" s="16">
        <f t="shared" ref="AG107:AG161" si="197">SUM(U107:AF107)</f>
        <v>0</v>
      </c>
      <c r="AI107" s="16">
        <f t="shared" si="193"/>
        <v>0</v>
      </c>
      <c r="AJ107" s="16">
        <f t="shared" si="193"/>
        <v>0</v>
      </c>
      <c r="AK107" s="16">
        <f t="shared" si="193"/>
        <v>0</v>
      </c>
      <c r="AL107" s="16">
        <f t="shared" si="194"/>
        <v>0</v>
      </c>
      <c r="AM107" s="16">
        <f t="shared" si="194"/>
        <v>0</v>
      </c>
      <c r="AN107" s="16">
        <f t="shared" si="194"/>
        <v>0</v>
      </c>
      <c r="AO107" s="16">
        <f t="shared" si="194"/>
        <v>0</v>
      </c>
      <c r="AP107" s="16">
        <f t="shared" si="194"/>
        <v>0</v>
      </c>
      <c r="AQ107" s="16">
        <f t="shared" si="194"/>
        <v>0</v>
      </c>
      <c r="AR107" s="16">
        <f t="shared" si="194"/>
        <v>0</v>
      </c>
      <c r="AS107" s="16">
        <f t="shared" si="194"/>
        <v>0</v>
      </c>
      <c r="AT107" s="16">
        <f t="shared" si="194"/>
        <v>0</v>
      </c>
      <c r="AU107" s="16">
        <f t="shared" ref="AU107:AU161" si="198">SUM(AI107:AT107)</f>
        <v>0</v>
      </c>
    </row>
    <row r="108" spans="1:49">
      <c r="A108" s="813"/>
      <c r="B108" s="908" t="str">
        <f t="shared" ref="B108:E108" si="199">+B11</f>
        <v>Customer 3</v>
      </c>
      <c r="C108" s="908" t="str">
        <f t="shared" si="199"/>
        <v>Software - Gen 1</v>
      </c>
      <c r="D108" s="909">
        <f t="shared" si="199"/>
        <v>44044</v>
      </c>
      <c r="E108" s="910">
        <f t="shared" si="199"/>
        <v>40000</v>
      </c>
      <c r="F108" s="905">
        <v>12</v>
      </c>
      <c r="G108" s="16"/>
      <c r="H108" s="16"/>
      <c r="I108" s="16"/>
      <c r="J108" s="16">
        <f>IFERROR(+G11/$F108+I108,0)</f>
        <v>0</v>
      </c>
      <c r="K108" s="16">
        <f t="shared" ref="K108" si="200">IFERROR(+H11/$F108+J108,0)</f>
        <v>0</v>
      </c>
      <c r="L108" s="16">
        <f t="shared" ref="L108" si="201">IFERROR(+I11/$F108+K108,0)</f>
        <v>0</v>
      </c>
      <c r="M108" s="16">
        <f t="shared" ref="M108" si="202">IFERROR(+J11/$F108+L108,0)</f>
        <v>0</v>
      </c>
      <c r="N108" s="16">
        <f t="shared" ref="N108" si="203">IFERROR(+K11/$F108+M108,0)</f>
        <v>0</v>
      </c>
      <c r="O108" s="16">
        <f t="shared" ref="O108" si="204">IFERROR(+L11/$F108+N108,0)</f>
        <v>0</v>
      </c>
      <c r="P108" s="16">
        <f t="shared" ref="P108" si="205">IFERROR(+M11/$F108+O108,0)</f>
        <v>0</v>
      </c>
      <c r="Q108" s="16">
        <f t="shared" ref="Q108" si="206">IFERROR(+N11/$F108+P108,0)</f>
        <v>3333.3333333333335</v>
      </c>
      <c r="R108" s="16">
        <f t="shared" ref="R108" si="207">IFERROR(+O11/$F108+Q108,0)</f>
        <v>3333.3333333333335</v>
      </c>
      <c r="S108" s="16">
        <f t="shared" si="196"/>
        <v>6666.666666666667</v>
      </c>
      <c r="T108" s="789"/>
      <c r="U108" s="16">
        <f>IFERROR(+P11/$F108+R108,0)</f>
        <v>3333.3333333333335</v>
      </c>
      <c r="V108" s="16">
        <f>IFERROR(+Q11/$F108+U108,0)</f>
        <v>3333.3333333333335</v>
      </c>
      <c r="W108" s="16">
        <f>IFERROR(+R11/$F108+V108,0)</f>
        <v>3333.3333333333335</v>
      </c>
      <c r="X108" s="16">
        <f t="shared" ref="X108" si="208">IFERROR(+U11/$F108+W108,0)</f>
        <v>3333.3333333333335</v>
      </c>
      <c r="Y108" s="16">
        <f t="shared" ref="Y108" si="209">IFERROR(+V11/$F108+X108,0)</f>
        <v>3333.3333333333335</v>
      </c>
      <c r="Z108" s="16">
        <f t="shared" ref="Z108" si="210">IFERROR(+W11/$F108+Y108,0)</f>
        <v>3333.3333333333335</v>
      </c>
      <c r="AA108" s="16">
        <f t="shared" ref="AA108" si="211">IFERROR(+X11/$F108+Z108,0)</f>
        <v>3333.3333333333335</v>
      </c>
      <c r="AB108" s="16">
        <f t="shared" ref="AB108" si="212">IFERROR(+Y11/$F108+AA108,0)</f>
        <v>3333.3333333333335</v>
      </c>
      <c r="AC108" s="16">
        <f t="shared" ref="AC108" si="213">IFERROR(+Z11/$F108+AB108,0)</f>
        <v>3333.3333333333335</v>
      </c>
      <c r="AD108" s="16">
        <f t="shared" ref="AD108" si="214">IFERROR(+AA11/$F108+AC108,0)</f>
        <v>3333.3333333333335</v>
      </c>
      <c r="AE108" s="16">
        <f t="shared" ref="AE108" si="215">IFERROR(+AB11/$F108+AD108,0)</f>
        <v>3333.3333333333335</v>
      </c>
      <c r="AF108" s="16">
        <f t="shared" ref="AF108" si="216">IFERROR(+AC11/$F108+AE108,0)</f>
        <v>3333.3333333333335</v>
      </c>
      <c r="AG108" s="16">
        <f t="shared" si="197"/>
        <v>40000</v>
      </c>
      <c r="AI108" s="16">
        <f>IFERROR(+AD11/$F108+AF108,0)</f>
        <v>3333.3333333333335</v>
      </c>
      <c r="AJ108" s="16">
        <f>IFERROR(+AE11/$F108+AI108,0)</f>
        <v>3333.3333333333335</v>
      </c>
      <c r="AK108" s="16">
        <f>IFERROR(+AF11/$F108+AJ108,0)</f>
        <v>3333.3333333333335</v>
      </c>
      <c r="AL108" s="16">
        <f t="shared" ref="AL108" si="217">IFERROR(+AI11/$F108+AK108,0)</f>
        <v>3333.3333333333335</v>
      </c>
      <c r="AM108" s="16">
        <f t="shared" ref="AM108" si="218">IFERROR(+AJ11/$F108+AL108,0)</f>
        <v>3333.3333333333335</v>
      </c>
      <c r="AN108" s="16">
        <f t="shared" ref="AN108" si="219">IFERROR(+AK11/$F108+AM108,0)</f>
        <v>3333.3333333333335</v>
      </c>
      <c r="AO108" s="16">
        <f t="shared" ref="AO108" si="220">IFERROR(+AL11/$F108+AN108,0)</f>
        <v>3333.3333333333335</v>
      </c>
      <c r="AP108" s="16">
        <f t="shared" ref="AP108" si="221">IFERROR(+AM11/$F108+AO108,0)</f>
        <v>3333.3333333333335</v>
      </c>
      <c r="AQ108" s="16">
        <f t="shared" ref="AQ108" si="222">IFERROR(+AN11/$F108+AP108,0)</f>
        <v>3333.3333333333335</v>
      </c>
      <c r="AR108" s="16">
        <f t="shared" ref="AR108" si="223">IFERROR(+AO11/$F108+AQ108,0)</f>
        <v>3333.3333333333335</v>
      </c>
      <c r="AS108" s="16">
        <f t="shared" ref="AS108" si="224">IFERROR(+AP11/$F108+AR108,0)</f>
        <v>3333.3333333333335</v>
      </c>
      <c r="AT108" s="16">
        <f t="shared" ref="AT108" si="225">IFERROR(+AQ11/$F108+AS108,0)</f>
        <v>3333.3333333333335</v>
      </c>
      <c r="AU108" s="16">
        <f t="shared" si="198"/>
        <v>40000</v>
      </c>
    </row>
    <row r="109" spans="1:49">
      <c r="A109" s="813"/>
      <c r="B109" s="908" t="str">
        <f t="shared" ref="B109:E109" si="226">+B12</f>
        <v>Customer 3</v>
      </c>
      <c r="C109" s="908" t="str">
        <f t="shared" si="226"/>
        <v>Implementation</v>
      </c>
      <c r="D109" s="909">
        <f t="shared" si="226"/>
        <v>44044</v>
      </c>
      <c r="E109" s="910">
        <f t="shared" si="226"/>
        <v>10000</v>
      </c>
      <c r="F109" s="905">
        <v>1</v>
      </c>
      <c r="G109" s="16"/>
      <c r="H109" s="16"/>
      <c r="I109" s="16"/>
      <c r="J109" s="16">
        <f t="shared" ref="J109:R110" si="227">IFERROR(+G12/$F109,0)</f>
        <v>0</v>
      </c>
      <c r="K109" s="16">
        <f t="shared" si="227"/>
        <v>0</v>
      </c>
      <c r="L109" s="16">
        <f t="shared" si="227"/>
        <v>0</v>
      </c>
      <c r="M109" s="16">
        <f t="shared" si="227"/>
        <v>0</v>
      </c>
      <c r="N109" s="16">
        <f t="shared" si="227"/>
        <v>0</v>
      </c>
      <c r="O109" s="16">
        <f t="shared" si="227"/>
        <v>0</v>
      </c>
      <c r="P109" s="16">
        <f t="shared" si="227"/>
        <v>0</v>
      </c>
      <c r="Q109" s="16">
        <f t="shared" si="227"/>
        <v>10000</v>
      </c>
      <c r="R109" s="16">
        <f t="shared" si="227"/>
        <v>0</v>
      </c>
      <c r="S109" s="16">
        <f t="shared" si="196"/>
        <v>10000</v>
      </c>
      <c r="T109" s="789"/>
      <c r="U109" s="16">
        <f t="shared" ref="U109:W110" si="228">IFERROR(+P12/$F109,0)</f>
        <v>0</v>
      </c>
      <c r="V109" s="16">
        <f t="shared" si="228"/>
        <v>0</v>
      </c>
      <c r="W109" s="16">
        <f t="shared" si="228"/>
        <v>0</v>
      </c>
      <c r="X109" s="16">
        <f t="shared" ref="X109:AF110" si="229">IFERROR(+U12/$F109,0)</f>
        <v>0</v>
      </c>
      <c r="Y109" s="16">
        <f t="shared" si="229"/>
        <v>0</v>
      </c>
      <c r="Z109" s="16">
        <f t="shared" si="229"/>
        <v>0</v>
      </c>
      <c r="AA109" s="16">
        <f t="shared" si="229"/>
        <v>0</v>
      </c>
      <c r="AB109" s="16">
        <f t="shared" si="229"/>
        <v>0</v>
      </c>
      <c r="AC109" s="16">
        <f t="shared" si="229"/>
        <v>0</v>
      </c>
      <c r="AD109" s="16">
        <f t="shared" si="229"/>
        <v>0</v>
      </c>
      <c r="AE109" s="16">
        <f t="shared" si="229"/>
        <v>0</v>
      </c>
      <c r="AF109" s="16">
        <f t="shared" si="229"/>
        <v>0</v>
      </c>
      <c r="AG109" s="16">
        <f t="shared" si="197"/>
        <v>0</v>
      </c>
      <c r="AI109" s="16">
        <f t="shared" ref="AI109:AK110" si="230">IFERROR(+AD12/$F109,0)</f>
        <v>0</v>
      </c>
      <c r="AJ109" s="16">
        <f t="shared" si="230"/>
        <v>0</v>
      </c>
      <c r="AK109" s="16">
        <f t="shared" si="230"/>
        <v>0</v>
      </c>
      <c r="AL109" s="16">
        <f t="shared" ref="AL109:AT110" si="231">IFERROR(+AI12/$F109,0)</f>
        <v>0</v>
      </c>
      <c r="AM109" s="16">
        <f t="shared" si="231"/>
        <v>0</v>
      </c>
      <c r="AN109" s="16">
        <f t="shared" si="231"/>
        <v>0</v>
      </c>
      <c r="AO109" s="16">
        <f t="shared" si="231"/>
        <v>0</v>
      </c>
      <c r="AP109" s="16">
        <f t="shared" si="231"/>
        <v>0</v>
      </c>
      <c r="AQ109" s="16">
        <f t="shared" si="231"/>
        <v>0</v>
      </c>
      <c r="AR109" s="16">
        <f t="shared" si="231"/>
        <v>0</v>
      </c>
      <c r="AS109" s="16">
        <f t="shared" si="231"/>
        <v>0</v>
      </c>
      <c r="AT109" s="16">
        <f t="shared" si="231"/>
        <v>0</v>
      </c>
      <c r="AU109" s="16">
        <f t="shared" si="198"/>
        <v>0</v>
      </c>
    </row>
    <row r="110" spans="1:49">
      <c r="A110" s="813"/>
      <c r="B110" s="908" t="str">
        <f t="shared" ref="B110:E110" si="232">+B13</f>
        <v>Customer 3</v>
      </c>
      <c r="C110" s="908" t="str">
        <f t="shared" si="232"/>
        <v>Consulting</v>
      </c>
      <c r="D110" s="909">
        <f t="shared" si="232"/>
        <v>44044</v>
      </c>
      <c r="E110" s="910">
        <f t="shared" si="232"/>
        <v>20000</v>
      </c>
      <c r="F110" s="905">
        <v>1</v>
      </c>
      <c r="G110" s="16"/>
      <c r="H110" s="16"/>
      <c r="I110" s="16"/>
      <c r="J110" s="16">
        <f t="shared" si="227"/>
        <v>0</v>
      </c>
      <c r="K110" s="16">
        <f t="shared" si="227"/>
        <v>0</v>
      </c>
      <c r="L110" s="16">
        <f t="shared" si="227"/>
        <v>0</v>
      </c>
      <c r="M110" s="16">
        <f t="shared" si="227"/>
        <v>0</v>
      </c>
      <c r="N110" s="16">
        <f t="shared" si="227"/>
        <v>0</v>
      </c>
      <c r="O110" s="16">
        <f t="shared" si="227"/>
        <v>0</v>
      </c>
      <c r="P110" s="16">
        <f t="shared" si="227"/>
        <v>0</v>
      </c>
      <c r="Q110" s="16">
        <f t="shared" si="227"/>
        <v>20000</v>
      </c>
      <c r="R110" s="16">
        <f t="shared" si="227"/>
        <v>0</v>
      </c>
      <c r="S110" s="16">
        <f t="shared" si="196"/>
        <v>20000</v>
      </c>
      <c r="T110" s="789"/>
      <c r="U110" s="16">
        <f t="shared" si="228"/>
        <v>0</v>
      </c>
      <c r="V110" s="16">
        <f t="shared" si="228"/>
        <v>0</v>
      </c>
      <c r="W110" s="16">
        <f t="shared" si="228"/>
        <v>0</v>
      </c>
      <c r="X110" s="16">
        <f t="shared" si="229"/>
        <v>0</v>
      </c>
      <c r="Y110" s="16">
        <f t="shared" si="229"/>
        <v>0</v>
      </c>
      <c r="Z110" s="16">
        <f t="shared" si="229"/>
        <v>0</v>
      </c>
      <c r="AA110" s="16">
        <f t="shared" si="229"/>
        <v>0</v>
      </c>
      <c r="AB110" s="16">
        <f t="shared" si="229"/>
        <v>0</v>
      </c>
      <c r="AC110" s="16">
        <f t="shared" si="229"/>
        <v>0</v>
      </c>
      <c r="AD110" s="16">
        <f t="shared" si="229"/>
        <v>0</v>
      </c>
      <c r="AE110" s="16">
        <f t="shared" si="229"/>
        <v>0</v>
      </c>
      <c r="AF110" s="16">
        <f t="shared" si="229"/>
        <v>0</v>
      </c>
      <c r="AG110" s="16">
        <f t="shared" si="197"/>
        <v>0</v>
      </c>
      <c r="AI110" s="16">
        <f t="shared" si="230"/>
        <v>0</v>
      </c>
      <c r="AJ110" s="16">
        <f t="shared" si="230"/>
        <v>0</v>
      </c>
      <c r="AK110" s="16">
        <f t="shared" si="230"/>
        <v>0</v>
      </c>
      <c r="AL110" s="16">
        <f t="shared" si="231"/>
        <v>0</v>
      </c>
      <c r="AM110" s="16">
        <f t="shared" si="231"/>
        <v>0</v>
      </c>
      <c r="AN110" s="16">
        <f t="shared" si="231"/>
        <v>0</v>
      </c>
      <c r="AO110" s="16">
        <f t="shared" si="231"/>
        <v>0</v>
      </c>
      <c r="AP110" s="16">
        <f t="shared" si="231"/>
        <v>0</v>
      </c>
      <c r="AQ110" s="16">
        <f t="shared" si="231"/>
        <v>0</v>
      </c>
      <c r="AR110" s="16">
        <f t="shared" si="231"/>
        <v>0</v>
      </c>
      <c r="AS110" s="16">
        <f t="shared" si="231"/>
        <v>0</v>
      </c>
      <c r="AT110" s="16">
        <f t="shared" si="231"/>
        <v>0</v>
      </c>
      <c r="AU110" s="16">
        <f t="shared" si="198"/>
        <v>0</v>
      </c>
    </row>
    <row r="111" spans="1:49">
      <c r="A111" s="813"/>
      <c r="B111" s="908" t="str">
        <f t="shared" ref="B111:E111" si="233">+B14</f>
        <v>Customer 4</v>
      </c>
      <c r="C111" s="908" t="str">
        <f t="shared" si="233"/>
        <v>Software - Gen 1</v>
      </c>
      <c r="D111" s="909">
        <f t="shared" si="233"/>
        <v>44105</v>
      </c>
      <c r="E111" s="910">
        <f t="shared" si="233"/>
        <v>40000</v>
      </c>
      <c r="F111" s="905">
        <v>12</v>
      </c>
      <c r="G111" s="16"/>
      <c r="H111" s="16"/>
      <c r="I111" s="16"/>
      <c r="J111" s="16">
        <f>IFERROR(+G14/$F111+I111,0)</f>
        <v>0</v>
      </c>
      <c r="K111" s="16">
        <f t="shared" ref="K111" si="234">IFERROR(+H14/$F111+J111,0)</f>
        <v>0</v>
      </c>
      <c r="L111" s="16">
        <f t="shared" ref="L111" si="235">IFERROR(+I14/$F111+K111,0)</f>
        <v>0</v>
      </c>
      <c r="M111" s="16">
        <f t="shared" ref="M111" si="236">IFERROR(+J14/$F111+L111,0)</f>
        <v>0</v>
      </c>
      <c r="N111" s="16">
        <f t="shared" ref="N111" si="237">IFERROR(+K14/$F111+M111,0)</f>
        <v>0</v>
      </c>
      <c r="O111" s="16">
        <f t="shared" ref="O111" si="238">IFERROR(+L14/$F111+N111,0)</f>
        <v>0</v>
      </c>
      <c r="P111" s="16">
        <f t="shared" ref="P111" si="239">IFERROR(+M14/$F111+O111,0)</f>
        <v>0</v>
      </c>
      <c r="Q111" s="16">
        <f t="shared" ref="Q111" si="240">IFERROR(+N14/$F111+P111,0)</f>
        <v>0</v>
      </c>
      <c r="R111" s="16">
        <f t="shared" ref="R111" si="241">IFERROR(+O14/$F111+Q111,0)</f>
        <v>0</v>
      </c>
      <c r="S111" s="16">
        <f t="shared" si="196"/>
        <v>0</v>
      </c>
      <c r="T111" s="789"/>
      <c r="U111" s="16">
        <f>IFERROR(+P14/$F111+R111,0)</f>
        <v>3333.3333333333335</v>
      </c>
      <c r="V111" s="16">
        <f>IFERROR(+Q14/$F111+U111,0)</f>
        <v>3333.3333333333335</v>
      </c>
      <c r="W111" s="16">
        <f>IFERROR(+R14/$F111+V111,0)</f>
        <v>3333.3333333333335</v>
      </c>
      <c r="X111" s="16">
        <f t="shared" ref="X111" si="242">IFERROR(+U14/$F111+W111,0)</f>
        <v>3333.3333333333335</v>
      </c>
      <c r="Y111" s="16">
        <f t="shared" ref="Y111" si="243">IFERROR(+V14/$F111+X111,0)</f>
        <v>3333.3333333333335</v>
      </c>
      <c r="Z111" s="16">
        <f t="shared" ref="Z111" si="244">IFERROR(+W14/$F111+Y111,0)</f>
        <v>3333.3333333333335</v>
      </c>
      <c r="AA111" s="16">
        <f t="shared" ref="AA111" si="245">IFERROR(+X14/$F111+Z111,0)</f>
        <v>3333.3333333333335</v>
      </c>
      <c r="AB111" s="16">
        <f t="shared" ref="AB111" si="246">IFERROR(+Y14/$F111+AA111,0)</f>
        <v>3333.3333333333335</v>
      </c>
      <c r="AC111" s="16">
        <f t="shared" ref="AC111" si="247">IFERROR(+Z14/$F111+AB111,0)</f>
        <v>3333.3333333333335</v>
      </c>
      <c r="AD111" s="16">
        <f t="shared" ref="AD111" si="248">IFERROR(+AA14/$F111+AC111,0)</f>
        <v>3333.3333333333335</v>
      </c>
      <c r="AE111" s="16">
        <f t="shared" ref="AE111" si="249">IFERROR(+AB14/$F111+AD111,0)</f>
        <v>3333.3333333333335</v>
      </c>
      <c r="AF111" s="16">
        <f t="shared" ref="AF111" si="250">IFERROR(+AC14/$F111+AE111,0)</f>
        <v>3333.3333333333335</v>
      </c>
      <c r="AG111" s="16">
        <f t="shared" si="197"/>
        <v>40000</v>
      </c>
      <c r="AI111" s="16">
        <f>IFERROR(+AD14/$F111+AF111,0)</f>
        <v>3333.3333333333335</v>
      </c>
      <c r="AJ111" s="16">
        <f>IFERROR(+AE14/$F111+AI111,0)</f>
        <v>3333.3333333333335</v>
      </c>
      <c r="AK111" s="16">
        <f>IFERROR(+AF14/$F111+AJ111,0)</f>
        <v>3333.3333333333335</v>
      </c>
      <c r="AL111" s="16">
        <f t="shared" ref="AL111" si="251">IFERROR(+AI14/$F111+AK111,0)</f>
        <v>3333.3333333333335</v>
      </c>
      <c r="AM111" s="16">
        <f t="shared" ref="AM111" si="252">IFERROR(+AJ14/$F111+AL111,0)</f>
        <v>3333.3333333333335</v>
      </c>
      <c r="AN111" s="16">
        <f t="shared" ref="AN111" si="253">IFERROR(+AK14/$F111+AM111,0)</f>
        <v>3333.3333333333335</v>
      </c>
      <c r="AO111" s="16">
        <f t="shared" ref="AO111" si="254">IFERROR(+AL14/$F111+AN111,0)</f>
        <v>3333.3333333333335</v>
      </c>
      <c r="AP111" s="16">
        <f t="shared" ref="AP111" si="255">IFERROR(+AM14/$F111+AO111,0)</f>
        <v>3333.3333333333335</v>
      </c>
      <c r="AQ111" s="16">
        <f t="shared" ref="AQ111" si="256">IFERROR(+AN14/$F111+AP111,0)</f>
        <v>3333.3333333333335</v>
      </c>
      <c r="AR111" s="16">
        <f t="shared" ref="AR111" si="257">IFERROR(+AO14/$F111+AQ111,0)</f>
        <v>3333.3333333333335</v>
      </c>
      <c r="AS111" s="16">
        <f t="shared" ref="AS111" si="258">IFERROR(+AP14/$F111+AR111,0)</f>
        <v>3333.3333333333335</v>
      </c>
      <c r="AT111" s="16">
        <f t="shared" ref="AT111" si="259">IFERROR(+AQ14/$F111+AS111,0)</f>
        <v>3333.3333333333335</v>
      </c>
      <c r="AU111" s="16">
        <f t="shared" si="198"/>
        <v>40000</v>
      </c>
    </row>
    <row r="112" spans="1:49">
      <c r="A112" s="813"/>
      <c r="B112" s="908" t="str">
        <f t="shared" ref="B112:E112" si="260">+B15</f>
        <v>Customer 4</v>
      </c>
      <c r="C112" s="908" t="str">
        <f t="shared" si="260"/>
        <v>Implementation</v>
      </c>
      <c r="D112" s="909">
        <f t="shared" si="260"/>
        <v>44105</v>
      </c>
      <c r="E112" s="910">
        <f t="shared" si="260"/>
        <v>10000</v>
      </c>
      <c r="F112" s="905">
        <v>1</v>
      </c>
      <c r="G112" s="16"/>
      <c r="H112" s="16"/>
      <c r="I112" s="16"/>
      <c r="J112" s="16">
        <f t="shared" ref="J112:R113" si="261">IFERROR(+G15/$F112,0)</f>
        <v>0</v>
      </c>
      <c r="K112" s="16">
        <f t="shared" si="261"/>
        <v>0</v>
      </c>
      <c r="L112" s="16">
        <f t="shared" si="261"/>
        <v>0</v>
      </c>
      <c r="M112" s="16">
        <f t="shared" si="261"/>
        <v>0</v>
      </c>
      <c r="N112" s="16">
        <f t="shared" si="261"/>
        <v>0</v>
      </c>
      <c r="O112" s="16">
        <f t="shared" si="261"/>
        <v>0</v>
      </c>
      <c r="P112" s="16">
        <f t="shared" si="261"/>
        <v>0</v>
      </c>
      <c r="Q112" s="16">
        <f t="shared" si="261"/>
        <v>0</v>
      </c>
      <c r="R112" s="16">
        <f t="shared" si="261"/>
        <v>0</v>
      </c>
      <c r="S112" s="16">
        <f t="shared" si="196"/>
        <v>0</v>
      </c>
      <c r="T112" s="789"/>
      <c r="U112" s="16">
        <f t="shared" ref="U112:W113" si="262">IFERROR(+P15/$F112,0)</f>
        <v>10000</v>
      </c>
      <c r="V112" s="16">
        <f t="shared" si="262"/>
        <v>0</v>
      </c>
      <c r="W112" s="16">
        <f t="shared" si="262"/>
        <v>0</v>
      </c>
      <c r="X112" s="16">
        <f t="shared" ref="X112:AF113" si="263">IFERROR(+U15/$F112,0)</f>
        <v>0</v>
      </c>
      <c r="Y112" s="16">
        <f t="shared" si="263"/>
        <v>0</v>
      </c>
      <c r="Z112" s="16">
        <f t="shared" si="263"/>
        <v>0</v>
      </c>
      <c r="AA112" s="16">
        <f t="shared" si="263"/>
        <v>0</v>
      </c>
      <c r="AB112" s="16">
        <f t="shared" si="263"/>
        <v>0</v>
      </c>
      <c r="AC112" s="16">
        <f t="shared" si="263"/>
        <v>0</v>
      </c>
      <c r="AD112" s="16">
        <f t="shared" si="263"/>
        <v>0</v>
      </c>
      <c r="AE112" s="16">
        <f t="shared" si="263"/>
        <v>0</v>
      </c>
      <c r="AF112" s="16">
        <f t="shared" si="263"/>
        <v>0</v>
      </c>
      <c r="AG112" s="16">
        <f t="shared" si="197"/>
        <v>10000</v>
      </c>
      <c r="AI112" s="16">
        <f t="shared" ref="AI112:AK113" si="264">IFERROR(+AD15/$F112,0)</f>
        <v>0</v>
      </c>
      <c r="AJ112" s="16">
        <f t="shared" si="264"/>
        <v>0</v>
      </c>
      <c r="AK112" s="16">
        <f t="shared" si="264"/>
        <v>0</v>
      </c>
      <c r="AL112" s="16">
        <f t="shared" ref="AL112:AT113" si="265">IFERROR(+AI15/$F112,0)</f>
        <v>0</v>
      </c>
      <c r="AM112" s="16">
        <f t="shared" si="265"/>
        <v>0</v>
      </c>
      <c r="AN112" s="16">
        <f t="shared" si="265"/>
        <v>0</v>
      </c>
      <c r="AO112" s="16">
        <f t="shared" si="265"/>
        <v>0</v>
      </c>
      <c r="AP112" s="16">
        <f t="shared" si="265"/>
        <v>0</v>
      </c>
      <c r="AQ112" s="16">
        <f t="shared" si="265"/>
        <v>0</v>
      </c>
      <c r="AR112" s="16">
        <f t="shared" si="265"/>
        <v>0</v>
      </c>
      <c r="AS112" s="16">
        <f t="shared" si="265"/>
        <v>0</v>
      </c>
      <c r="AT112" s="16">
        <f t="shared" si="265"/>
        <v>0</v>
      </c>
      <c r="AU112" s="16">
        <f t="shared" si="198"/>
        <v>0</v>
      </c>
    </row>
    <row r="113" spans="1:47">
      <c r="A113" s="813"/>
      <c r="B113" s="908" t="str">
        <f t="shared" ref="B113:E113" si="266">+B16</f>
        <v>Customer 4</v>
      </c>
      <c r="C113" s="908" t="str">
        <f t="shared" si="266"/>
        <v>Consulting</v>
      </c>
      <c r="D113" s="909">
        <f t="shared" si="266"/>
        <v>44105</v>
      </c>
      <c r="E113" s="910">
        <f t="shared" si="266"/>
        <v>20000</v>
      </c>
      <c r="F113" s="905">
        <v>1</v>
      </c>
      <c r="G113" s="16"/>
      <c r="H113" s="16"/>
      <c r="I113" s="16"/>
      <c r="J113" s="16">
        <f t="shared" si="261"/>
        <v>0</v>
      </c>
      <c r="K113" s="16">
        <f t="shared" si="261"/>
        <v>0</v>
      </c>
      <c r="L113" s="16">
        <f t="shared" si="261"/>
        <v>0</v>
      </c>
      <c r="M113" s="16">
        <f t="shared" si="261"/>
        <v>0</v>
      </c>
      <c r="N113" s="16">
        <f t="shared" si="261"/>
        <v>0</v>
      </c>
      <c r="O113" s="16">
        <f t="shared" si="261"/>
        <v>0</v>
      </c>
      <c r="P113" s="16">
        <f t="shared" si="261"/>
        <v>0</v>
      </c>
      <c r="Q113" s="16">
        <f t="shared" si="261"/>
        <v>0</v>
      </c>
      <c r="R113" s="16">
        <f t="shared" si="261"/>
        <v>0</v>
      </c>
      <c r="S113" s="16">
        <f t="shared" si="196"/>
        <v>0</v>
      </c>
      <c r="T113" s="789"/>
      <c r="U113" s="16">
        <f t="shared" si="262"/>
        <v>20000</v>
      </c>
      <c r="V113" s="16">
        <f t="shared" si="262"/>
        <v>0</v>
      </c>
      <c r="W113" s="16">
        <f t="shared" si="262"/>
        <v>0</v>
      </c>
      <c r="X113" s="16">
        <f t="shared" si="263"/>
        <v>0</v>
      </c>
      <c r="Y113" s="16">
        <f t="shared" si="263"/>
        <v>0</v>
      </c>
      <c r="Z113" s="16">
        <f t="shared" si="263"/>
        <v>0</v>
      </c>
      <c r="AA113" s="16">
        <f t="shared" si="263"/>
        <v>0</v>
      </c>
      <c r="AB113" s="16">
        <f t="shared" si="263"/>
        <v>0</v>
      </c>
      <c r="AC113" s="16">
        <f t="shared" si="263"/>
        <v>0</v>
      </c>
      <c r="AD113" s="16">
        <f t="shared" si="263"/>
        <v>0</v>
      </c>
      <c r="AE113" s="16">
        <f t="shared" si="263"/>
        <v>0</v>
      </c>
      <c r="AF113" s="16">
        <f t="shared" si="263"/>
        <v>0</v>
      </c>
      <c r="AG113" s="16">
        <f t="shared" si="197"/>
        <v>20000</v>
      </c>
      <c r="AI113" s="16">
        <f t="shared" si="264"/>
        <v>0</v>
      </c>
      <c r="AJ113" s="16">
        <f t="shared" si="264"/>
        <v>0</v>
      </c>
      <c r="AK113" s="16">
        <f t="shared" si="264"/>
        <v>0</v>
      </c>
      <c r="AL113" s="16">
        <f t="shared" si="265"/>
        <v>0</v>
      </c>
      <c r="AM113" s="16">
        <f t="shared" si="265"/>
        <v>0</v>
      </c>
      <c r="AN113" s="16">
        <f t="shared" si="265"/>
        <v>0</v>
      </c>
      <c r="AO113" s="16">
        <f t="shared" si="265"/>
        <v>0</v>
      </c>
      <c r="AP113" s="16">
        <f t="shared" si="265"/>
        <v>0</v>
      </c>
      <c r="AQ113" s="16">
        <f t="shared" si="265"/>
        <v>0</v>
      </c>
      <c r="AR113" s="16">
        <f t="shared" si="265"/>
        <v>0</v>
      </c>
      <c r="AS113" s="16">
        <f t="shared" si="265"/>
        <v>0</v>
      </c>
      <c r="AT113" s="16">
        <f t="shared" si="265"/>
        <v>0</v>
      </c>
      <c r="AU113" s="16">
        <f t="shared" si="198"/>
        <v>0</v>
      </c>
    </row>
    <row r="114" spans="1:47">
      <c r="A114" s="813"/>
      <c r="B114" s="908" t="str">
        <f t="shared" ref="B114:E114" si="267">+B17</f>
        <v>Customer 5</v>
      </c>
      <c r="C114" s="908" t="str">
        <f t="shared" si="267"/>
        <v>Software - Gen 1</v>
      </c>
      <c r="D114" s="909">
        <f t="shared" si="267"/>
        <v>44197</v>
      </c>
      <c r="E114" s="910">
        <f t="shared" si="267"/>
        <v>40000</v>
      </c>
      <c r="F114" s="905">
        <v>12</v>
      </c>
      <c r="G114" s="16"/>
      <c r="H114" s="16"/>
      <c r="I114" s="16"/>
      <c r="J114" s="16">
        <f>IFERROR(+G17/$F114+I114,0)</f>
        <v>0</v>
      </c>
      <c r="K114" s="16">
        <f t="shared" ref="K114" si="268">IFERROR(+H17/$F114+J114,0)</f>
        <v>0</v>
      </c>
      <c r="L114" s="16">
        <f t="shared" ref="L114" si="269">IFERROR(+I17/$F114+K114,0)</f>
        <v>0</v>
      </c>
      <c r="M114" s="16">
        <f t="shared" ref="M114" si="270">IFERROR(+J17/$F114+L114,0)</f>
        <v>0</v>
      </c>
      <c r="N114" s="16">
        <f t="shared" ref="N114" si="271">IFERROR(+K17/$F114+M114,0)</f>
        <v>0</v>
      </c>
      <c r="O114" s="16">
        <f t="shared" ref="O114" si="272">IFERROR(+L17/$F114+N114,0)</f>
        <v>0</v>
      </c>
      <c r="P114" s="16">
        <f t="shared" ref="P114" si="273">IFERROR(+M17/$F114+O114,0)</f>
        <v>0</v>
      </c>
      <c r="Q114" s="16">
        <f t="shared" ref="Q114" si="274">IFERROR(+N17/$F114+P114,0)</f>
        <v>0</v>
      </c>
      <c r="R114" s="16">
        <f t="shared" ref="R114" si="275">IFERROR(+O17/$F114+Q114,0)</f>
        <v>0</v>
      </c>
      <c r="S114" s="16">
        <f t="shared" si="196"/>
        <v>0</v>
      </c>
      <c r="T114" s="789"/>
      <c r="U114" s="16">
        <f>IFERROR(+P17/$F114+R114,0)</f>
        <v>0</v>
      </c>
      <c r="V114" s="16">
        <f>IFERROR(+Q17/$F114+U114,0)</f>
        <v>0</v>
      </c>
      <c r="W114" s="16">
        <f>IFERROR(+R17/$F114+V114,0)</f>
        <v>0</v>
      </c>
      <c r="X114" s="16">
        <f t="shared" ref="X114" si="276">IFERROR(+U17/$F114+W114,0)</f>
        <v>3333.3333333333335</v>
      </c>
      <c r="Y114" s="16">
        <f t="shared" ref="Y114" si="277">IFERROR(+V17/$F114+X114,0)</f>
        <v>3333.3333333333335</v>
      </c>
      <c r="Z114" s="16">
        <f t="shared" ref="Z114" si="278">IFERROR(+W17/$F114+Y114,0)</f>
        <v>3333.3333333333335</v>
      </c>
      <c r="AA114" s="16">
        <f t="shared" ref="AA114" si="279">IFERROR(+X17/$F114+Z114,0)</f>
        <v>3333.3333333333335</v>
      </c>
      <c r="AB114" s="16">
        <f t="shared" ref="AB114" si="280">IFERROR(+Y17/$F114+AA114,0)</f>
        <v>3333.3333333333335</v>
      </c>
      <c r="AC114" s="16">
        <f t="shared" ref="AC114" si="281">IFERROR(+Z17/$F114+AB114,0)</f>
        <v>3333.3333333333335</v>
      </c>
      <c r="AD114" s="16">
        <f t="shared" ref="AD114" si="282">IFERROR(+AA17/$F114+AC114,0)</f>
        <v>3333.3333333333335</v>
      </c>
      <c r="AE114" s="16">
        <f t="shared" ref="AE114" si="283">IFERROR(+AB17/$F114+AD114,0)</f>
        <v>3333.3333333333335</v>
      </c>
      <c r="AF114" s="16">
        <f t="shared" ref="AF114" si="284">IFERROR(+AC17/$F114+AE114,0)</f>
        <v>3333.3333333333335</v>
      </c>
      <c r="AG114" s="16">
        <f t="shared" si="197"/>
        <v>29999.999999999996</v>
      </c>
      <c r="AI114" s="16">
        <f>IFERROR(+AD17/$F114+AF114,0)</f>
        <v>3333.3333333333335</v>
      </c>
      <c r="AJ114" s="16">
        <f>IFERROR(+AE17/$F114+AI114,0)</f>
        <v>3333.3333333333335</v>
      </c>
      <c r="AK114" s="16">
        <f>IFERROR(+AF17/$F114+AJ114,0)</f>
        <v>3333.3333333333335</v>
      </c>
      <c r="AL114" s="16">
        <f t="shared" ref="AL114" si="285">IFERROR(+AI17/$F114+AK114,0)</f>
        <v>3333.3333333333335</v>
      </c>
      <c r="AM114" s="16">
        <f t="shared" ref="AM114" si="286">IFERROR(+AJ17/$F114+AL114,0)</f>
        <v>3333.3333333333335</v>
      </c>
      <c r="AN114" s="16">
        <f t="shared" ref="AN114" si="287">IFERROR(+AK17/$F114+AM114,0)</f>
        <v>3333.3333333333335</v>
      </c>
      <c r="AO114" s="16">
        <f t="shared" ref="AO114" si="288">IFERROR(+AL17/$F114+AN114,0)</f>
        <v>3333.3333333333335</v>
      </c>
      <c r="AP114" s="16">
        <f t="shared" ref="AP114" si="289">IFERROR(+AM17/$F114+AO114,0)</f>
        <v>3333.3333333333335</v>
      </c>
      <c r="AQ114" s="16">
        <f t="shared" ref="AQ114" si="290">IFERROR(+AN17/$F114+AP114,0)</f>
        <v>3333.3333333333335</v>
      </c>
      <c r="AR114" s="16">
        <f t="shared" ref="AR114" si="291">IFERROR(+AO17/$F114+AQ114,0)</f>
        <v>3333.3333333333335</v>
      </c>
      <c r="AS114" s="16">
        <f t="shared" ref="AS114" si="292">IFERROR(+AP17/$F114+AR114,0)</f>
        <v>3333.3333333333335</v>
      </c>
      <c r="AT114" s="16">
        <f t="shared" ref="AT114" si="293">IFERROR(+AQ17/$F114+AS114,0)</f>
        <v>3333.3333333333335</v>
      </c>
      <c r="AU114" s="16">
        <f t="shared" si="198"/>
        <v>40000</v>
      </c>
    </row>
    <row r="115" spans="1:47">
      <c r="A115" s="813"/>
      <c r="B115" s="908" t="str">
        <f t="shared" ref="B115:E115" si="294">+B18</f>
        <v>Customer 5</v>
      </c>
      <c r="C115" s="908" t="str">
        <f t="shared" si="294"/>
        <v>Implementation</v>
      </c>
      <c r="D115" s="909">
        <f t="shared" si="294"/>
        <v>44197</v>
      </c>
      <c r="E115" s="910">
        <f t="shared" si="294"/>
        <v>10000</v>
      </c>
      <c r="F115" s="905">
        <v>1</v>
      </c>
      <c r="G115" s="16"/>
      <c r="H115" s="16"/>
      <c r="I115" s="16"/>
      <c r="J115" s="16">
        <f t="shared" ref="J115:R116" si="295">IFERROR(+G18/$F115,0)</f>
        <v>0</v>
      </c>
      <c r="K115" s="16">
        <f t="shared" si="295"/>
        <v>0</v>
      </c>
      <c r="L115" s="16">
        <f t="shared" si="295"/>
        <v>0</v>
      </c>
      <c r="M115" s="16">
        <f t="shared" si="295"/>
        <v>0</v>
      </c>
      <c r="N115" s="16">
        <f t="shared" si="295"/>
        <v>0</v>
      </c>
      <c r="O115" s="16">
        <f t="shared" si="295"/>
        <v>0</v>
      </c>
      <c r="P115" s="16">
        <f t="shared" si="295"/>
        <v>0</v>
      </c>
      <c r="Q115" s="16">
        <f t="shared" si="295"/>
        <v>0</v>
      </c>
      <c r="R115" s="16">
        <f t="shared" si="295"/>
        <v>0</v>
      </c>
      <c r="S115" s="16">
        <f t="shared" si="196"/>
        <v>0</v>
      </c>
      <c r="T115" s="789"/>
      <c r="U115" s="16">
        <f t="shared" ref="U115:W116" si="296">IFERROR(+P18/$F115,0)</f>
        <v>0</v>
      </c>
      <c r="V115" s="16">
        <f t="shared" si="296"/>
        <v>0</v>
      </c>
      <c r="W115" s="16">
        <f t="shared" si="296"/>
        <v>0</v>
      </c>
      <c r="X115" s="16">
        <f t="shared" ref="X115:AF116" si="297">IFERROR(+U18/$F115,0)</f>
        <v>10000</v>
      </c>
      <c r="Y115" s="16">
        <f t="shared" si="297"/>
        <v>0</v>
      </c>
      <c r="Z115" s="16">
        <f t="shared" si="297"/>
        <v>0</v>
      </c>
      <c r="AA115" s="16">
        <f t="shared" si="297"/>
        <v>0</v>
      </c>
      <c r="AB115" s="16">
        <f t="shared" si="297"/>
        <v>0</v>
      </c>
      <c r="AC115" s="16">
        <f t="shared" si="297"/>
        <v>0</v>
      </c>
      <c r="AD115" s="16">
        <f t="shared" si="297"/>
        <v>0</v>
      </c>
      <c r="AE115" s="16">
        <f t="shared" si="297"/>
        <v>0</v>
      </c>
      <c r="AF115" s="16">
        <f t="shared" si="297"/>
        <v>0</v>
      </c>
      <c r="AG115" s="16">
        <f t="shared" si="197"/>
        <v>10000</v>
      </c>
      <c r="AI115" s="16">
        <f t="shared" ref="AI115:AK116" si="298">IFERROR(+AD18/$F115,0)</f>
        <v>0</v>
      </c>
      <c r="AJ115" s="16">
        <f t="shared" si="298"/>
        <v>0</v>
      </c>
      <c r="AK115" s="16">
        <f t="shared" si="298"/>
        <v>0</v>
      </c>
      <c r="AL115" s="16">
        <f t="shared" ref="AL115:AT116" si="299">IFERROR(+AI18/$F115,0)</f>
        <v>0</v>
      </c>
      <c r="AM115" s="16">
        <f t="shared" si="299"/>
        <v>0</v>
      </c>
      <c r="AN115" s="16">
        <f t="shared" si="299"/>
        <v>0</v>
      </c>
      <c r="AO115" s="16">
        <f t="shared" si="299"/>
        <v>0</v>
      </c>
      <c r="AP115" s="16">
        <f t="shared" si="299"/>
        <v>0</v>
      </c>
      <c r="AQ115" s="16">
        <f t="shared" si="299"/>
        <v>0</v>
      </c>
      <c r="AR115" s="16">
        <f t="shared" si="299"/>
        <v>0</v>
      </c>
      <c r="AS115" s="16">
        <f t="shared" si="299"/>
        <v>0</v>
      </c>
      <c r="AT115" s="16">
        <f t="shared" si="299"/>
        <v>0</v>
      </c>
      <c r="AU115" s="16">
        <f t="shared" si="198"/>
        <v>0</v>
      </c>
    </row>
    <row r="116" spans="1:47">
      <c r="A116" s="813"/>
      <c r="B116" s="908" t="str">
        <f t="shared" ref="B116:E116" si="300">+B19</f>
        <v>Customer 5</v>
      </c>
      <c r="C116" s="908" t="str">
        <f t="shared" si="300"/>
        <v>Consulting</v>
      </c>
      <c r="D116" s="909">
        <f t="shared" si="300"/>
        <v>44197</v>
      </c>
      <c r="E116" s="910">
        <f t="shared" si="300"/>
        <v>20000</v>
      </c>
      <c r="F116" s="905">
        <v>1</v>
      </c>
      <c r="G116" s="16"/>
      <c r="H116" s="16"/>
      <c r="I116" s="16"/>
      <c r="J116" s="16">
        <f t="shared" si="295"/>
        <v>0</v>
      </c>
      <c r="K116" s="16">
        <f t="shared" si="295"/>
        <v>0</v>
      </c>
      <c r="L116" s="16">
        <f t="shared" si="295"/>
        <v>0</v>
      </c>
      <c r="M116" s="16">
        <f t="shared" si="295"/>
        <v>0</v>
      </c>
      <c r="N116" s="16">
        <f t="shared" si="295"/>
        <v>0</v>
      </c>
      <c r="O116" s="16">
        <f t="shared" si="295"/>
        <v>0</v>
      </c>
      <c r="P116" s="16">
        <f t="shared" si="295"/>
        <v>0</v>
      </c>
      <c r="Q116" s="16">
        <f t="shared" si="295"/>
        <v>0</v>
      </c>
      <c r="R116" s="16">
        <f t="shared" si="295"/>
        <v>0</v>
      </c>
      <c r="S116" s="16">
        <f t="shared" si="196"/>
        <v>0</v>
      </c>
      <c r="T116" s="789"/>
      <c r="U116" s="16">
        <f t="shared" si="296"/>
        <v>0</v>
      </c>
      <c r="V116" s="16">
        <f t="shared" si="296"/>
        <v>0</v>
      </c>
      <c r="W116" s="16">
        <f t="shared" si="296"/>
        <v>0</v>
      </c>
      <c r="X116" s="16">
        <f t="shared" si="297"/>
        <v>20000</v>
      </c>
      <c r="Y116" s="16">
        <f t="shared" si="297"/>
        <v>0</v>
      </c>
      <c r="Z116" s="16">
        <f t="shared" si="297"/>
        <v>0</v>
      </c>
      <c r="AA116" s="16">
        <f t="shared" si="297"/>
        <v>0</v>
      </c>
      <c r="AB116" s="16">
        <f t="shared" si="297"/>
        <v>0</v>
      </c>
      <c r="AC116" s="16">
        <f t="shared" si="297"/>
        <v>0</v>
      </c>
      <c r="AD116" s="16">
        <f t="shared" si="297"/>
        <v>0</v>
      </c>
      <c r="AE116" s="16">
        <f t="shared" si="297"/>
        <v>0</v>
      </c>
      <c r="AF116" s="16">
        <f t="shared" si="297"/>
        <v>0</v>
      </c>
      <c r="AG116" s="16">
        <f t="shared" si="197"/>
        <v>20000</v>
      </c>
      <c r="AI116" s="16">
        <f t="shared" si="298"/>
        <v>0</v>
      </c>
      <c r="AJ116" s="16">
        <f t="shared" si="298"/>
        <v>0</v>
      </c>
      <c r="AK116" s="16">
        <f t="shared" si="298"/>
        <v>0</v>
      </c>
      <c r="AL116" s="16">
        <f t="shared" si="299"/>
        <v>0</v>
      </c>
      <c r="AM116" s="16">
        <f t="shared" si="299"/>
        <v>0</v>
      </c>
      <c r="AN116" s="16">
        <f t="shared" si="299"/>
        <v>0</v>
      </c>
      <c r="AO116" s="16">
        <f t="shared" si="299"/>
        <v>0</v>
      </c>
      <c r="AP116" s="16">
        <f t="shared" si="299"/>
        <v>0</v>
      </c>
      <c r="AQ116" s="16">
        <f t="shared" si="299"/>
        <v>0</v>
      </c>
      <c r="AR116" s="16">
        <f t="shared" si="299"/>
        <v>0</v>
      </c>
      <c r="AS116" s="16">
        <f t="shared" si="299"/>
        <v>0</v>
      </c>
      <c r="AT116" s="16">
        <f t="shared" si="299"/>
        <v>0</v>
      </c>
      <c r="AU116" s="16">
        <f t="shared" si="198"/>
        <v>0</v>
      </c>
    </row>
    <row r="117" spans="1:47">
      <c r="A117" s="813"/>
      <c r="B117" s="908" t="str">
        <f t="shared" ref="B117:E117" si="301">+B20</f>
        <v>Customer 6</v>
      </c>
      <c r="C117" s="908" t="str">
        <f t="shared" si="301"/>
        <v>Software - Gen 2</v>
      </c>
      <c r="D117" s="909">
        <f t="shared" si="301"/>
        <v>44256</v>
      </c>
      <c r="E117" s="910">
        <f t="shared" si="301"/>
        <v>60000</v>
      </c>
      <c r="F117" s="905">
        <v>12</v>
      </c>
      <c r="G117" s="16"/>
      <c r="H117" s="16"/>
      <c r="I117" s="16"/>
      <c r="J117" s="16">
        <f>IFERROR(+G20/$F117+I117,0)</f>
        <v>0</v>
      </c>
      <c r="K117" s="16">
        <f t="shared" ref="K117" si="302">IFERROR(+H20/$F117+J117,0)</f>
        <v>0</v>
      </c>
      <c r="L117" s="16">
        <f t="shared" ref="L117" si="303">IFERROR(+I20/$F117+K117,0)</f>
        <v>0</v>
      </c>
      <c r="M117" s="16">
        <f t="shared" ref="M117" si="304">IFERROR(+J20/$F117+L117,0)</f>
        <v>0</v>
      </c>
      <c r="N117" s="16">
        <f t="shared" ref="N117" si="305">IFERROR(+K20/$F117+M117,0)</f>
        <v>0</v>
      </c>
      <c r="O117" s="16">
        <f t="shared" ref="O117" si="306">IFERROR(+L20/$F117+N117,0)</f>
        <v>0</v>
      </c>
      <c r="P117" s="16">
        <f t="shared" ref="P117" si="307">IFERROR(+M20/$F117+O117,0)</f>
        <v>0</v>
      </c>
      <c r="Q117" s="16">
        <f t="shared" ref="Q117" si="308">IFERROR(+N20/$F117+P117,0)</f>
        <v>0</v>
      </c>
      <c r="R117" s="16">
        <f t="shared" ref="R117" si="309">IFERROR(+O20/$F117+Q117,0)</f>
        <v>0</v>
      </c>
      <c r="S117" s="16">
        <f t="shared" si="196"/>
        <v>0</v>
      </c>
      <c r="T117" s="789"/>
      <c r="U117" s="16">
        <f>IFERROR(+P20/$F117+R117,0)</f>
        <v>0</v>
      </c>
      <c r="V117" s="16">
        <f>IFERROR(+Q20/$F117+U117,0)</f>
        <v>0</v>
      </c>
      <c r="W117" s="16">
        <f>IFERROR(+R20/$F117+V117,0)</f>
        <v>0</v>
      </c>
      <c r="X117" s="16">
        <f t="shared" ref="X117" si="310">IFERROR(+U20/$F117+W117,0)</f>
        <v>0</v>
      </c>
      <c r="Y117" s="16">
        <f t="shared" ref="Y117" si="311">IFERROR(+V20/$F117+X117,0)</f>
        <v>0</v>
      </c>
      <c r="Z117" s="16">
        <f t="shared" ref="Z117" si="312">IFERROR(+W20/$F117+Y117,0)</f>
        <v>5000</v>
      </c>
      <c r="AA117" s="16">
        <f t="shared" ref="AA117" si="313">IFERROR(+X20/$F117+Z117,0)</f>
        <v>5000</v>
      </c>
      <c r="AB117" s="16">
        <f t="shared" ref="AB117" si="314">IFERROR(+Y20/$F117+AA117,0)</f>
        <v>5000</v>
      </c>
      <c r="AC117" s="16">
        <f t="shared" ref="AC117" si="315">IFERROR(+Z20/$F117+AB117,0)</f>
        <v>5000</v>
      </c>
      <c r="AD117" s="16">
        <f t="shared" ref="AD117" si="316">IFERROR(+AA20/$F117+AC117,0)</f>
        <v>5000</v>
      </c>
      <c r="AE117" s="16">
        <f t="shared" ref="AE117" si="317">IFERROR(+AB20/$F117+AD117,0)</f>
        <v>5000</v>
      </c>
      <c r="AF117" s="16">
        <f t="shared" ref="AF117" si="318">IFERROR(+AC20/$F117+AE117,0)</f>
        <v>5000</v>
      </c>
      <c r="AG117" s="16">
        <f t="shared" si="197"/>
        <v>35000</v>
      </c>
      <c r="AI117" s="16">
        <f>IFERROR(+AD20/$F117+AF117,0)</f>
        <v>5000</v>
      </c>
      <c r="AJ117" s="16">
        <f>IFERROR(+AE20/$F117+AI117,0)</f>
        <v>5000</v>
      </c>
      <c r="AK117" s="16">
        <f>IFERROR(+AF20/$F117+AJ117,0)</f>
        <v>5000</v>
      </c>
      <c r="AL117" s="16">
        <f t="shared" ref="AL117" si="319">IFERROR(+AI20/$F117+AK117,0)</f>
        <v>5000</v>
      </c>
      <c r="AM117" s="16">
        <f t="shared" ref="AM117" si="320">IFERROR(+AJ20/$F117+AL117,0)</f>
        <v>5000</v>
      </c>
      <c r="AN117" s="16">
        <f t="shared" ref="AN117" si="321">IFERROR(+AK20/$F117+AM117,0)</f>
        <v>5000</v>
      </c>
      <c r="AO117" s="16">
        <f t="shared" ref="AO117" si="322">IFERROR(+AL20/$F117+AN117,0)</f>
        <v>5000</v>
      </c>
      <c r="AP117" s="16">
        <f t="shared" ref="AP117" si="323">IFERROR(+AM20/$F117+AO117,0)</f>
        <v>5000</v>
      </c>
      <c r="AQ117" s="16">
        <f t="shared" ref="AQ117" si="324">IFERROR(+AN20/$F117+AP117,0)</f>
        <v>5000</v>
      </c>
      <c r="AR117" s="16">
        <f t="shared" ref="AR117" si="325">IFERROR(+AO20/$F117+AQ117,0)</f>
        <v>5000</v>
      </c>
      <c r="AS117" s="16">
        <f t="shared" ref="AS117" si="326">IFERROR(+AP20/$F117+AR117,0)</f>
        <v>5000</v>
      </c>
      <c r="AT117" s="16">
        <f t="shared" ref="AT117" si="327">IFERROR(+AQ20/$F117+AS117,0)</f>
        <v>5000</v>
      </c>
      <c r="AU117" s="16">
        <f t="shared" si="198"/>
        <v>60000</v>
      </c>
    </row>
    <row r="118" spans="1:47">
      <c r="A118" s="813"/>
      <c r="B118" s="908" t="str">
        <f t="shared" ref="B118:E118" si="328">+B21</f>
        <v>Customer 6</v>
      </c>
      <c r="C118" s="908" t="str">
        <f t="shared" si="328"/>
        <v>Implementation</v>
      </c>
      <c r="D118" s="909">
        <f t="shared" si="328"/>
        <v>44256</v>
      </c>
      <c r="E118" s="910">
        <f t="shared" si="328"/>
        <v>10000</v>
      </c>
      <c r="F118" s="905">
        <v>1</v>
      </c>
      <c r="G118" s="16"/>
      <c r="H118" s="16"/>
      <c r="I118" s="16"/>
      <c r="J118" s="16">
        <f t="shared" ref="J118:R119" si="329">IFERROR(+G21/$F118,0)</f>
        <v>0</v>
      </c>
      <c r="K118" s="16">
        <f t="shared" si="329"/>
        <v>0</v>
      </c>
      <c r="L118" s="16">
        <f t="shared" si="329"/>
        <v>0</v>
      </c>
      <c r="M118" s="16">
        <f t="shared" si="329"/>
        <v>0</v>
      </c>
      <c r="N118" s="16">
        <f t="shared" si="329"/>
        <v>0</v>
      </c>
      <c r="O118" s="16">
        <f t="shared" si="329"/>
        <v>0</v>
      </c>
      <c r="P118" s="16">
        <f t="shared" si="329"/>
        <v>0</v>
      </c>
      <c r="Q118" s="16">
        <f t="shared" si="329"/>
        <v>0</v>
      </c>
      <c r="R118" s="16">
        <f t="shared" si="329"/>
        <v>0</v>
      </c>
      <c r="S118" s="16">
        <f t="shared" si="196"/>
        <v>0</v>
      </c>
      <c r="T118" s="789"/>
      <c r="U118" s="16">
        <f t="shared" ref="U118:W119" si="330">IFERROR(+P21/$F118,0)</f>
        <v>0</v>
      </c>
      <c r="V118" s="16">
        <f t="shared" si="330"/>
        <v>0</v>
      </c>
      <c r="W118" s="16">
        <f t="shared" si="330"/>
        <v>0</v>
      </c>
      <c r="X118" s="16">
        <f t="shared" ref="X118:AF119" si="331">IFERROR(+U21/$F118,0)</f>
        <v>0</v>
      </c>
      <c r="Y118" s="16">
        <f t="shared" si="331"/>
        <v>0</v>
      </c>
      <c r="Z118" s="16">
        <f t="shared" si="331"/>
        <v>10000</v>
      </c>
      <c r="AA118" s="16">
        <f t="shared" si="331"/>
        <v>0</v>
      </c>
      <c r="AB118" s="16">
        <f t="shared" si="331"/>
        <v>0</v>
      </c>
      <c r="AC118" s="16">
        <f t="shared" si="331"/>
        <v>0</v>
      </c>
      <c r="AD118" s="16">
        <f t="shared" si="331"/>
        <v>0</v>
      </c>
      <c r="AE118" s="16">
        <f t="shared" si="331"/>
        <v>0</v>
      </c>
      <c r="AF118" s="16">
        <f t="shared" si="331"/>
        <v>0</v>
      </c>
      <c r="AG118" s="16">
        <f t="shared" si="197"/>
        <v>10000</v>
      </c>
      <c r="AI118" s="16">
        <f t="shared" ref="AI118:AK119" si="332">IFERROR(+AD21/$F118,0)</f>
        <v>0</v>
      </c>
      <c r="AJ118" s="16">
        <f t="shared" si="332"/>
        <v>0</v>
      </c>
      <c r="AK118" s="16">
        <f t="shared" si="332"/>
        <v>0</v>
      </c>
      <c r="AL118" s="16">
        <f t="shared" ref="AL118:AT119" si="333">IFERROR(+AI21/$F118,0)</f>
        <v>0</v>
      </c>
      <c r="AM118" s="16">
        <f t="shared" si="333"/>
        <v>0</v>
      </c>
      <c r="AN118" s="16">
        <f t="shared" si="333"/>
        <v>0</v>
      </c>
      <c r="AO118" s="16">
        <f t="shared" si="333"/>
        <v>0</v>
      </c>
      <c r="AP118" s="16">
        <f t="shared" si="333"/>
        <v>0</v>
      </c>
      <c r="AQ118" s="16">
        <f t="shared" si="333"/>
        <v>0</v>
      </c>
      <c r="AR118" s="16">
        <f t="shared" si="333"/>
        <v>0</v>
      </c>
      <c r="AS118" s="16">
        <f t="shared" si="333"/>
        <v>0</v>
      </c>
      <c r="AT118" s="16">
        <f t="shared" si="333"/>
        <v>0</v>
      </c>
      <c r="AU118" s="16">
        <f t="shared" si="198"/>
        <v>0</v>
      </c>
    </row>
    <row r="119" spans="1:47">
      <c r="A119" s="813"/>
      <c r="B119" s="908" t="str">
        <f t="shared" ref="B119:E119" si="334">+B22</f>
        <v>Customer 6</v>
      </c>
      <c r="C119" s="908" t="str">
        <f t="shared" si="334"/>
        <v>Consulting</v>
      </c>
      <c r="D119" s="909">
        <f t="shared" si="334"/>
        <v>44256</v>
      </c>
      <c r="E119" s="910">
        <f t="shared" si="334"/>
        <v>20000</v>
      </c>
      <c r="F119" s="905">
        <v>1</v>
      </c>
      <c r="G119" s="16"/>
      <c r="H119" s="16"/>
      <c r="I119" s="16"/>
      <c r="J119" s="16">
        <f t="shared" si="329"/>
        <v>0</v>
      </c>
      <c r="K119" s="16">
        <f t="shared" si="329"/>
        <v>0</v>
      </c>
      <c r="L119" s="16">
        <f t="shared" si="329"/>
        <v>0</v>
      </c>
      <c r="M119" s="16">
        <f t="shared" si="329"/>
        <v>0</v>
      </c>
      <c r="N119" s="16">
        <f t="shared" si="329"/>
        <v>0</v>
      </c>
      <c r="O119" s="16">
        <f t="shared" si="329"/>
        <v>0</v>
      </c>
      <c r="P119" s="16">
        <f t="shared" si="329"/>
        <v>0</v>
      </c>
      <c r="Q119" s="16">
        <f t="shared" si="329"/>
        <v>0</v>
      </c>
      <c r="R119" s="16">
        <f t="shared" si="329"/>
        <v>0</v>
      </c>
      <c r="S119" s="16">
        <f t="shared" si="196"/>
        <v>0</v>
      </c>
      <c r="T119" s="789"/>
      <c r="U119" s="16">
        <f t="shared" si="330"/>
        <v>0</v>
      </c>
      <c r="V119" s="16">
        <f t="shared" si="330"/>
        <v>0</v>
      </c>
      <c r="W119" s="16">
        <f t="shared" si="330"/>
        <v>0</v>
      </c>
      <c r="X119" s="16">
        <f t="shared" si="331"/>
        <v>0</v>
      </c>
      <c r="Y119" s="16">
        <f t="shared" si="331"/>
        <v>0</v>
      </c>
      <c r="Z119" s="16">
        <f t="shared" si="331"/>
        <v>20000</v>
      </c>
      <c r="AA119" s="16">
        <f t="shared" si="331"/>
        <v>0</v>
      </c>
      <c r="AB119" s="16">
        <f t="shared" si="331"/>
        <v>0</v>
      </c>
      <c r="AC119" s="16">
        <f t="shared" si="331"/>
        <v>0</v>
      </c>
      <c r="AD119" s="16">
        <f t="shared" si="331"/>
        <v>0</v>
      </c>
      <c r="AE119" s="16">
        <f t="shared" si="331"/>
        <v>0</v>
      </c>
      <c r="AF119" s="16">
        <f t="shared" si="331"/>
        <v>0</v>
      </c>
      <c r="AG119" s="16">
        <f t="shared" si="197"/>
        <v>20000</v>
      </c>
      <c r="AI119" s="16">
        <f t="shared" si="332"/>
        <v>0</v>
      </c>
      <c r="AJ119" s="16">
        <f t="shared" si="332"/>
        <v>0</v>
      </c>
      <c r="AK119" s="16">
        <f t="shared" si="332"/>
        <v>0</v>
      </c>
      <c r="AL119" s="16">
        <f t="shared" si="333"/>
        <v>0</v>
      </c>
      <c r="AM119" s="16">
        <f t="shared" si="333"/>
        <v>0</v>
      </c>
      <c r="AN119" s="16">
        <f t="shared" si="333"/>
        <v>0</v>
      </c>
      <c r="AO119" s="16">
        <f t="shared" si="333"/>
        <v>0</v>
      </c>
      <c r="AP119" s="16">
        <f t="shared" si="333"/>
        <v>0</v>
      </c>
      <c r="AQ119" s="16">
        <f t="shared" si="333"/>
        <v>0</v>
      </c>
      <c r="AR119" s="16">
        <f t="shared" si="333"/>
        <v>0</v>
      </c>
      <c r="AS119" s="16">
        <f t="shared" si="333"/>
        <v>0</v>
      </c>
      <c r="AT119" s="16">
        <f t="shared" si="333"/>
        <v>0</v>
      </c>
      <c r="AU119" s="16">
        <f t="shared" si="198"/>
        <v>0</v>
      </c>
    </row>
    <row r="120" spans="1:47">
      <c r="A120" s="813"/>
      <c r="B120" s="908" t="str">
        <f t="shared" ref="B120:E120" si="335">+B23</f>
        <v>Customer 7</v>
      </c>
      <c r="C120" s="908" t="str">
        <f t="shared" si="335"/>
        <v>Software - Gen 2</v>
      </c>
      <c r="D120" s="909">
        <f t="shared" si="335"/>
        <v>44287</v>
      </c>
      <c r="E120" s="910">
        <f t="shared" si="335"/>
        <v>60000</v>
      </c>
      <c r="F120" s="905">
        <v>12</v>
      </c>
      <c r="G120" s="16"/>
      <c r="H120" s="16"/>
      <c r="I120" s="16"/>
      <c r="J120" s="16">
        <f>IFERROR(+G23/$F120+I120,0)</f>
        <v>0</v>
      </c>
      <c r="K120" s="16">
        <f t="shared" ref="K120" si="336">IFERROR(+H23/$F120+J120,0)</f>
        <v>0</v>
      </c>
      <c r="L120" s="16">
        <f t="shared" ref="L120" si="337">IFERROR(+I23/$F120+K120,0)</f>
        <v>0</v>
      </c>
      <c r="M120" s="16">
        <f t="shared" ref="M120" si="338">IFERROR(+J23/$F120+L120,0)</f>
        <v>0</v>
      </c>
      <c r="N120" s="16">
        <f t="shared" ref="N120" si="339">IFERROR(+K23/$F120+M120,0)</f>
        <v>0</v>
      </c>
      <c r="O120" s="16">
        <f t="shared" ref="O120" si="340">IFERROR(+L23/$F120+N120,0)</f>
        <v>0</v>
      </c>
      <c r="P120" s="16">
        <f t="shared" ref="P120" si="341">IFERROR(+M23/$F120+O120,0)</f>
        <v>0</v>
      </c>
      <c r="Q120" s="16">
        <f t="shared" ref="Q120" si="342">IFERROR(+N23/$F120+P120,0)</f>
        <v>0</v>
      </c>
      <c r="R120" s="16">
        <f t="shared" ref="R120" si="343">IFERROR(+O23/$F120+Q120,0)</f>
        <v>0</v>
      </c>
      <c r="S120" s="16">
        <f t="shared" si="196"/>
        <v>0</v>
      </c>
      <c r="T120" s="789"/>
      <c r="U120" s="16">
        <f>IFERROR(+P23/$F120+R120,0)</f>
        <v>0</v>
      </c>
      <c r="V120" s="16">
        <f>IFERROR(+Q23/$F120+U120,0)</f>
        <v>0</v>
      </c>
      <c r="W120" s="16">
        <f>IFERROR(+R23/$F120+V120,0)</f>
        <v>0</v>
      </c>
      <c r="X120" s="16">
        <f t="shared" ref="X120" si="344">IFERROR(+U23/$F120+W120,0)</f>
        <v>0</v>
      </c>
      <c r="Y120" s="16">
        <f t="shared" ref="Y120" si="345">IFERROR(+V23/$F120+X120,0)</f>
        <v>0</v>
      </c>
      <c r="Z120" s="16">
        <f t="shared" ref="Z120" si="346">IFERROR(+W23/$F120+Y120,0)</f>
        <v>0</v>
      </c>
      <c r="AA120" s="16">
        <f t="shared" ref="AA120" si="347">IFERROR(+X23/$F120+Z120,0)</f>
        <v>5000</v>
      </c>
      <c r="AB120" s="16">
        <f t="shared" ref="AB120" si="348">IFERROR(+Y23/$F120+AA120,0)</f>
        <v>5000</v>
      </c>
      <c r="AC120" s="16">
        <f t="shared" ref="AC120" si="349">IFERROR(+Z23/$F120+AB120,0)</f>
        <v>5000</v>
      </c>
      <c r="AD120" s="16">
        <f t="shared" ref="AD120" si="350">IFERROR(+AA23/$F120+AC120,0)</f>
        <v>5000</v>
      </c>
      <c r="AE120" s="16">
        <f t="shared" ref="AE120" si="351">IFERROR(+AB23/$F120+AD120,0)</f>
        <v>5000</v>
      </c>
      <c r="AF120" s="16">
        <f t="shared" ref="AF120" si="352">IFERROR(+AC23/$F120+AE120,0)</f>
        <v>5000</v>
      </c>
      <c r="AG120" s="16">
        <f t="shared" si="197"/>
        <v>30000</v>
      </c>
      <c r="AI120" s="16">
        <f>IFERROR(+AD23/$F120+AF120,0)</f>
        <v>5000</v>
      </c>
      <c r="AJ120" s="16">
        <f>IFERROR(+AE23/$F120+AI120,0)</f>
        <v>5000</v>
      </c>
      <c r="AK120" s="16">
        <f>IFERROR(+AF23/$F120+AJ120,0)</f>
        <v>5000</v>
      </c>
      <c r="AL120" s="16">
        <f t="shared" ref="AL120" si="353">IFERROR(+AI23/$F120+AK120,0)</f>
        <v>5000</v>
      </c>
      <c r="AM120" s="16">
        <f t="shared" ref="AM120" si="354">IFERROR(+AJ23/$F120+AL120,0)</f>
        <v>5000</v>
      </c>
      <c r="AN120" s="16">
        <f t="shared" ref="AN120" si="355">IFERROR(+AK23/$F120+AM120,0)</f>
        <v>5000</v>
      </c>
      <c r="AO120" s="16">
        <f t="shared" ref="AO120" si="356">IFERROR(+AL23/$F120+AN120,0)</f>
        <v>5000</v>
      </c>
      <c r="AP120" s="16">
        <f t="shared" ref="AP120" si="357">IFERROR(+AM23/$F120+AO120,0)</f>
        <v>5000</v>
      </c>
      <c r="AQ120" s="16">
        <f t="shared" ref="AQ120" si="358">IFERROR(+AN23/$F120+AP120,0)</f>
        <v>5000</v>
      </c>
      <c r="AR120" s="16">
        <f t="shared" ref="AR120" si="359">IFERROR(+AO23/$F120+AQ120,0)</f>
        <v>5000</v>
      </c>
      <c r="AS120" s="16">
        <f t="shared" ref="AS120" si="360">IFERROR(+AP23/$F120+AR120,0)</f>
        <v>5000</v>
      </c>
      <c r="AT120" s="16">
        <f t="shared" ref="AT120" si="361">IFERROR(+AQ23/$F120+AS120,0)</f>
        <v>5000</v>
      </c>
      <c r="AU120" s="16">
        <f t="shared" si="198"/>
        <v>60000</v>
      </c>
    </row>
    <row r="121" spans="1:47">
      <c r="A121" s="813"/>
      <c r="B121" s="908" t="str">
        <f t="shared" ref="B121:E121" si="362">+B24</f>
        <v>Customer 7</v>
      </c>
      <c r="C121" s="908" t="str">
        <f t="shared" si="362"/>
        <v>Implementation</v>
      </c>
      <c r="D121" s="909">
        <f t="shared" si="362"/>
        <v>44287</v>
      </c>
      <c r="E121" s="910">
        <f t="shared" si="362"/>
        <v>10000</v>
      </c>
      <c r="F121" s="905">
        <v>1</v>
      </c>
      <c r="G121" s="16"/>
      <c r="H121" s="16"/>
      <c r="I121" s="16"/>
      <c r="J121" s="16">
        <f t="shared" ref="J121:R122" si="363">IFERROR(+G24/$F121,0)</f>
        <v>0</v>
      </c>
      <c r="K121" s="16">
        <f t="shared" si="363"/>
        <v>0</v>
      </c>
      <c r="L121" s="16">
        <f t="shared" si="363"/>
        <v>0</v>
      </c>
      <c r="M121" s="16">
        <f t="shared" si="363"/>
        <v>0</v>
      </c>
      <c r="N121" s="16">
        <f t="shared" si="363"/>
        <v>0</v>
      </c>
      <c r="O121" s="16">
        <f t="shared" si="363"/>
        <v>0</v>
      </c>
      <c r="P121" s="16">
        <f t="shared" si="363"/>
        <v>0</v>
      </c>
      <c r="Q121" s="16">
        <f t="shared" si="363"/>
        <v>0</v>
      </c>
      <c r="R121" s="16">
        <f t="shared" si="363"/>
        <v>0</v>
      </c>
      <c r="S121" s="16">
        <f t="shared" si="196"/>
        <v>0</v>
      </c>
      <c r="T121" s="789"/>
      <c r="U121" s="16">
        <f t="shared" ref="U121:W122" si="364">IFERROR(+P24/$F121,0)</f>
        <v>0</v>
      </c>
      <c r="V121" s="16">
        <f t="shared" si="364"/>
        <v>0</v>
      </c>
      <c r="W121" s="16">
        <f t="shared" si="364"/>
        <v>0</v>
      </c>
      <c r="X121" s="16">
        <f t="shared" ref="X121:AF122" si="365">IFERROR(+U24/$F121,0)</f>
        <v>0</v>
      </c>
      <c r="Y121" s="16">
        <f t="shared" si="365"/>
        <v>0</v>
      </c>
      <c r="Z121" s="16">
        <f t="shared" si="365"/>
        <v>0</v>
      </c>
      <c r="AA121" s="16">
        <f t="shared" si="365"/>
        <v>10000</v>
      </c>
      <c r="AB121" s="16">
        <f t="shared" si="365"/>
        <v>0</v>
      </c>
      <c r="AC121" s="16">
        <f t="shared" si="365"/>
        <v>0</v>
      </c>
      <c r="AD121" s="16">
        <f t="shared" si="365"/>
        <v>0</v>
      </c>
      <c r="AE121" s="16">
        <f t="shared" si="365"/>
        <v>0</v>
      </c>
      <c r="AF121" s="16">
        <f t="shared" si="365"/>
        <v>0</v>
      </c>
      <c r="AG121" s="16">
        <f t="shared" si="197"/>
        <v>10000</v>
      </c>
      <c r="AI121" s="16">
        <f t="shared" ref="AI121:AK122" si="366">IFERROR(+AD24/$F121,0)</f>
        <v>0</v>
      </c>
      <c r="AJ121" s="16">
        <f t="shared" si="366"/>
        <v>0</v>
      </c>
      <c r="AK121" s="16">
        <f t="shared" si="366"/>
        <v>0</v>
      </c>
      <c r="AL121" s="16">
        <f t="shared" ref="AL121:AT122" si="367">IFERROR(+AI24/$F121,0)</f>
        <v>0</v>
      </c>
      <c r="AM121" s="16">
        <f t="shared" si="367"/>
        <v>0</v>
      </c>
      <c r="AN121" s="16">
        <f t="shared" si="367"/>
        <v>0</v>
      </c>
      <c r="AO121" s="16">
        <f t="shared" si="367"/>
        <v>0</v>
      </c>
      <c r="AP121" s="16">
        <f t="shared" si="367"/>
        <v>0</v>
      </c>
      <c r="AQ121" s="16">
        <f t="shared" si="367"/>
        <v>0</v>
      </c>
      <c r="AR121" s="16">
        <f t="shared" si="367"/>
        <v>0</v>
      </c>
      <c r="AS121" s="16">
        <f t="shared" si="367"/>
        <v>0</v>
      </c>
      <c r="AT121" s="16">
        <f t="shared" si="367"/>
        <v>0</v>
      </c>
      <c r="AU121" s="16">
        <f t="shared" si="198"/>
        <v>0</v>
      </c>
    </row>
    <row r="122" spans="1:47">
      <c r="A122" s="813"/>
      <c r="B122" s="908" t="str">
        <f t="shared" ref="B122:E122" si="368">+B25</f>
        <v>Customer 7</v>
      </c>
      <c r="C122" s="908" t="str">
        <f t="shared" si="368"/>
        <v>Consulting</v>
      </c>
      <c r="D122" s="909">
        <f t="shared" si="368"/>
        <v>44287</v>
      </c>
      <c r="E122" s="910">
        <f t="shared" si="368"/>
        <v>20000</v>
      </c>
      <c r="F122" s="905">
        <v>1</v>
      </c>
      <c r="G122" s="16"/>
      <c r="H122" s="16"/>
      <c r="I122" s="16"/>
      <c r="J122" s="16">
        <f t="shared" si="363"/>
        <v>0</v>
      </c>
      <c r="K122" s="16">
        <f t="shared" si="363"/>
        <v>0</v>
      </c>
      <c r="L122" s="16">
        <f t="shared" si="363"/>
        <v>0</v>
      </c>
      <c r="M122" s="16">
        <f t="shared" si="363"/>
        <v>0</v>
      </c>
      <c r="N122" s="16">
        <f t="shared" si="363"/>
        <v>0</v>
      </c>
      <c r="O122" s="16">
        <f t="shared" si="363"/>
        <v>0</v>
      </c>
      <c r="P122" s="16">
        <f t="shared" si="363"/>
        <v>0</v>
      </c>
      <c r="Q122" s="16">
        <f t="shared" si="363"/>
        <v>0</v>
      </c>
      <c r="R122" s="16">
        <f t="shared" si="363"/>
        <v>0</v>
      </c>
      <c r="S122" s="16">
        <f t="shared" si="196"/>
        <v>0</v>
      </c>
      <c r="T122" s="789"/>
      <c r="U122" s="16">
        <f t="shared" si="364"/>
        <v>0</v>
      </c>
      <c r="V122" s="16">
        <f t="shared" si="364"/>
        <v>0</v>
      </c>
      <c r="W122" s="16">
        <f t="shared" si="364"/>
        <v>0</v>
      </c>
      <c r="X122" s="16">
        <f t="shared" si="365"/>
        <v>0</v>
      </c>
      <c r="Y122" s="16">
        <f t="shared" si="365"/>
        <v>0</v>
      </c>
      <c r="Z122" s="16">
        <f t="shared" si="365"/>
        <v>0</v>
      </c>
      <c r="AA122" s="16">
        <f t="shared" si="365"/>
        <v>20000</v>
      </c>
      <c r="AB122" s="16">
        <f t="shared" si="365"/>
        <v>0</v>
      </c>
      <c r="AC122" s="16">
        <f t="shared" si="365"/>
        <v>0</v>
      </c>
      <c r="AD122" s="16">
        <f t="shared" si="365"/>
        <v>0</v>
      </c>
      <c r="AE122" s="16">
        <f t="shared" si="365"/>
        <v>0</v>
      </c>
      <c r="AF122" s="16">
        <f t="shared" si="365"/>
        <v>0</v>
      </c>
      <c r="AG122" s="16">
        <f t="shared" si="197"/>
        <v>20000</v>
      </c>
      <c r="AI122" s="16">
        <f t="shared" si="366"/>
        <v>0</v>
      </c>
      <c r="AJ122" s="16">
        <f t="shared" si="366"/>
        <v>0</v>
      </c>
      <c r="AK122" s="16">
        <f t="shared" si="366"/>
        <v>0</v>
      </c>
      <c r="AL122" s="16">
        <f t="shared" si="367"/>
        <v>0</v>
      </c>
      <c r="AM122" s="16">
        <f t="shared" si="367"/>
        <v>0</v>
      </c>
      <c r="AN122" s="16">
        <f t="shared" si="367"/>
        <v>0</v>
      </c>
      <c r="AO122" s="16">
        <f t="shared" si="367"/>
        <v>0</v>
      </c>
      <c r="AP122" s="16">
        <f t="shared" si="367"/>
        <v>0</v>
      </c>
      <c r="AQ122" s="16">
        <f t="shared" si="367"/>
        <v>0</v>
      </c>
      <c r="AR122" s="16">
        <f t="shared" si="367"/>
        <v>0</v>
      </c>
      <c r="AS122" s="16">
        <f t="shared" si="367"/>
        <v>0</v>
      </c>
      <c r="AT122" s="16">
        <f t="shared" si="367"/>
        <v>0</v>
      </c>
      <c r="AU122" s="16">
        <f t="shared" si="198"/>
        <v>0</v>
      </c>
    </row>
    <row r="123" spans="1:47">
      <c r="A123" s="813"/>
      <c r="B123" s="908" t="str">
        <f t="shared" ref="B123:E123" si="369">+B26</f>
        <v>Customer 8</v>
      </c>
      <c r="C123" s="908" t="str">
        <f t="shared" si="369"/>
        <v>Software - Gen 2</v>
      </c>
      <c r="D123" s="909">
        <f t="shared" si="369"/>
        <v>44317</v>
      </c>
      <c r="E123" s="910">
        <f t="shared" si="369"/>
        <v>60000</v>
      </c>
      <c r="F123" s="905">
        <v>12</v>
      </c>
      <c r="G123" s="16"/>
      <c r="H123" s="16"/>
      <c r="I123" s="16"/>
      <c r="J123" s="16">
        <f>IFERROR(+G26/$F123+I123,0)</f>
        <v>0</v>
      </c>
      <c r="K123" s="16">
        <f t="shared" ref="K123" si="370">IFERROR(+H26/$F123+J123,0)</f>
        <v>0</v>
      </c>
      <c r="L123" s="16">
        <f t="shared" ref="L123" si="371">IFERROR(+I26/$F123+K123,0)</f>
        <v>0</v>
      </c>
      <c r="M123" s="16">
        <f t="shared" ref="M123" si="372">IFERROR(+J26/$F123+L123,0)</f>
        <v>0</v>
      </c>
      <c r="N123" s="16">
        <f t="shared" ref="N123" si="373">IFERROR(+K26/$F123+M123,0)</f>
        <v>0</v>
      </c>
      <c r="O123" s="16">
        <f t="shared" ref="O123" si="374">IFERROR(+L26/$F123+N123,0)</f>
        <v>0</v>
      </c>
      <c r="P123" s="16">
        <f t="shared" ref="P123" si="375">IFERROR(+M26/$F123+O123,0)</f>
        <v>0</v>
      </c>
      <c r="Q123" s="16">
        <f t="shared" ref="Q123" si="376">IFERROR(+N26/$F123+P123,0)</f>
        <v>0</v>
      </c>
      <c r="R123" s="16">
        <f t="shared" ref="R123" si="377">IFERROR(+O26/$F123+Q123,0)</f>
        <v>0</v>
      </c>
      <c r="S123" s="16">
        <f t="shared" si="196"/>
        <v>0</v>
      </c>
      <c r="T123" s="789"/>
      <c r="U123" s="16">
        <f>IFERROR(+P26/$F123+R123,0)</f>
        <v>0</v>
      </c>
      <c r="V123" s="16">
        <f>IFERROR(+Q26/$F123+U123,0)</f>
        <v>0</v>
      </c>
      <c r="W123" s="16">
        <f>IFERROR(+R26/$F123+V123,0)</f>
        <v>0</v>
      </c>
      <c r="X123" s="16">
        <f t="shared" ref="X123" si="378">IFERROR(+U26/$F123+W123,0)</f>
        <v>0</v>
      </c>
      <c r="Y123" s="16">
        <f t="shared" ref="Y123" si="379">IFERROR(+V26/$F123+X123,0)</f>
        <v>0</v>
      </c>
      <c r="Z123" s="16">
        <f t="shared" ref="Z123" si="380">IFERROR(+W26/$F123+Y123,0)</f>
        <v>0</v>
      </c>
      <c r="AA123" s="16">
        <f t="shared" ref="AA123" si="381">IFERROR(+X26/$F123+Z123,0)</f>
        <v>0</v>
      </c>
      <c r="AB123" s="16">
        <f t="shared" ref="AB123" si="382">IFERROR(+Y26/$F123+AA123,0)</f>
        <v>5000</v>
      </c>
      <c r="AC123" s="16">
        <f t="shared" ref="AC123" si="383">IFERROR(+Z26/$F123+AB123,0)</f>
        <v>5000</v>
      </c>
      <c r="AD123" s="16">
        <f t="shared" ref="AD123" si="384">IFERROR(+AA26/$F123+AC123,0)</f>
        <v>5000</v>
      </c>
      <c r="AE123" s="16">
        <f t="shared" ref="AE123" si="385">IFERROR(+AB26/$F123+AD123,0)</f>
        <v>5000</v>
      </c>
      <c r="AF123" s="16">
        <f t="shared" ref="AF123" si="386">IFERROR(+AC26/$F123+AE123,0)</f>
        <v>5000</v>
      </c>
      <c r="AG123" s="16">
        <f t="shared" si="197"/>
        <v>25000</v>
      </c>
      <c r="AI123" s="16">
        <f>IFERROR(+AD26/$F123+AF123,0)</f>
        <v>5000</v>
      </c>
      <c r="AJ123" s="16">
        <f>IFERROR(+AE26/$F123+AI123,0)</f>
        <v>5000</v>
      </c>
      <c r="AK123" s="16">
        <f>IFERROR(+AF26/$F123+AJ123,0)</f>
        <v>5000</v>
      </c>
      <c r="AL123" s="16">
        <f t="shared" ref="AL123" si="387">IFERROR(+AI26/$F123+AK123,0)</f>
        <v>5000</v>
      </c>
      <c r="AM123" s="16">
        <f t="shared" ref="AM123" si="388">IFERROR(+AJ26/$F123+AL123,0)</f>
        <v>5000</v>
      </c>
      <c r="AN123" s="16">
        <f t="shared" ref="AN123" si="389">IFERROR(+AK26/$F123+AM123,0)</f>
        <v>5000</v>
      </c>
      <c r="AO123" s="16">
        <f t="shared" ref="AO123" si="390">IFERROR(+AL26/$F123+AN123,0)</f>
        <v>5000</v>
      </c>
      <c r="AP123" s="16">
        <f t="shared" ref="AP123" si="391">IFERROR(+AM26/$F123+AO123,0)</f>
        <v>5000</v>
      </c>
      <c r="AQ123" s="16">
        <f t="shared" ref="AQ123" si="392">IFERROR(+AN26/$F123+AP123,0)</f>
        <v>5000</v>
      </c>
      <c r="AR123" s="16">
        <f t="shared" ref="AR123" si="393">IFERROR(+AO26/$F123+AQ123,0)</f>
        <v>5000</v>
      </c>
      <c r="AS123" s="16">
        <f t="shared" ref="AS123" si="394">IFERROR(+AP26/$F123+AR123,0)</f>
        <v>5000</v>
      </c>
      <c r="AT123" s="16">
        <f t="shared" ref="AT123" si="395">IFERROR(+AQ26/$F123+AS123,0)</f>
        <v>5000</v>
      </c>
      <c r="AU123" s="16">
        <f t="shared" si="198"/>
        <v>60000</v>
      </c>
    </row>
    <row r="124" spans="1:47">
      <c r="A124" s="813"/>
      <c r="B124" s="908" t="str">
        <f t="shared" ref="B124:E124" si="396">+B27</f>
        <v>Customer 8</v>
      </c>
      <c r="C124" s="908" t="str">
        <f t="shared" si="396"/>
        <v>Implementation</v>
      </c>
      <c r="D124" s="909">
        <f t="shared" si="396"/>
        <v>44317</v>
      </c>
      <c r="E124" s="910">
        <f t="shared" si="396"/>
        <v>10000</v>
      </c>
      <c r="F124" s="905">
        <v>1</v>
      </c>
      <c r="G124" s="16"/>
      <c r="H124" s="16"/>
      <c r="I124" s="16"/>
      <c r="J124" s="16">
        <f t="shared" ref="J124:R125" si="397">IFERROR(+G27/$F124,0)</f>
        <v>0</v>
      </c>
      <c r="K124" s="16">
        <f t="shared" si="397"/>
        <v>0</v>
      </c>
      <c r="L124" s="16">
        <f t="shared" si="397"/>
        <v>0</v>
      </c>
      <c r="M124" s="16">
        <f t="shared" si="397"/>
        <v>0</v>
      </c>
      <c r="N124" s="16">
        <f t="shared" si="397"/>
        <v>0</v>
      </c>
      <c r="O124" s="16">
        <f t="shared" si="397"/>
        <v>0</v>
      </c>
      <c r="P124" s="16">
        <f t="shared" si="397"/>
        <v>0</v>
      </c>
      <c r="Q124" s="16">
        <f t="shared" si="397"/>
        <v>0</v>
      </c>
      <c r="R124" s="16">
        <f t="shared" si="397"/>
        <v>0</v>
      </c>
      <c r="S124" s="16">
        <f t="shared" si="196"/>
        <v>0</v>
      </c>
      <c r="T124" s="789"/>
      <c r="U124" s="16">
        <f t="shared" ref="U124:W125" si="398">IFERROR(+P27/$F124,0)</f>
        <v>0</v>
      </c>
      <c r="V124" s="16">
        <f t="shared" si="398"/>
        <v>0</v>
      </c>
      <c r="W124" s="16">
        <f t="shared" si="398"/>
        <v>0</v>
      </c>
      <c r="X124" s="16">
        <f t="shared" ref="X124:AF125" si="399">IFERROR(+U27/$F124,0)</f>
        <v>0</v>
      </c>
      <c r="Y124" s="16">
        <f t="shared" si="399"/>
        <v>0</v>
      </c>
      <c r="Z124" s="16">
        <f t="shared" si="399"/>
        <v>0</v>
      </c>
      <c r="AA124" s="16">
        <f t="shared" si="399"/>
        <v>0</v>
      </c>
      <c r="AB124" s="16">
        <f t="shared" si="399"/>
        <v>10000</v>
      </c>
      <c r="AC124" s="16">
        <f t="shared" si="399"/>
        <v>0</v>
      </c>
      <c r="AD124" s="16">
        <f t="shared" si="399"/>
        <v>0</v>
      </c>
      <c r="AE124" s="16">
        <f t="shared" si="399"/>
        <v>0</v>
      </c>
      <c r="AF124" s="16">
        <f t="shared" si="399"/>
        <v>0</v>
      </c>
      <c r="AG124" s="16">
        <f t="shared" si="197"/>
        <v>10000</v>
      </c>
      <c r="AI124" s="16">
        <f t="shared" ref="AI124:AK125" si="400">IFERROR(+AD27/$F124,0)</f>
        <v>0</v>
      </c>
      <c r="AJ124" s="16">
        <f t="shared" si="400"/>
        <v>0</v>
      </c>
      <c r="AK124" s="16">
        <f t="shared" si="400"/>
        <v>0</v>
      </c>
      <c r="AL124" s="16">
        <f t="shared" ref="AL124:AT125" si="401">IFERROR(+AI27/$F124,0)</f>
        <v>0</v>
      </c>
      <c r="AM124" s="16">
        <f t="shared" si="401"/>
        <v>0</v>
      </c>
      <c r="AN124" s="16">
        <f t="shared" si="401"/>
        <v>0</v>
      </c>
      <c r="AO124" s="16">
        <f t="shared" si="401"/>
        <v>0</v>
      </c>
      <c r="AP124" s="16">
        <f t="shared" si="401"/>
        <v>0</v>
      </c>
      <c r="AQ124" s="16">
        <f t="shared" si="401"/>
        <v>0</v>
      </c>
      <c r="AR124" s="16">
        <f t="shared" si="401"/>
        <v>0</v>
      </c>
      <c r="AS124" s="16">
        <f t="shared" si="401"/>
        <v>0</v>
      </c>
      <c r="AT124" s="16">
        <f t="shared" si="401"/>
        <v>0</v>
      </c>
      <c r="AU124" s="16">
        <f t="shared" si="198"/>
        <v>0</v>
      </c>
    </row>
    <row r="125" spans="1:47">
      <c r="A125" s="813"/>
      <c r="B125" s="908" t="str">
        <f t="shared" ref="B125:E125" si="402">+B28</f>
        <v>Customer 8</v>
      </c>
      <c r="C125" s="908" t="str">
        <f t="shared" si="402"/>
        <v>Consulting</v>
      </c>
      <c r="D125" s="909">
        <f t="shared" si="402"/>
        <v>44317</v>
      </c>
      <c r="E125" s="910">
        <f t="shared" si="402"/>
        <v>20000</v>
      </c>
      <c r="F125" s="905">
        <v>1</v>
      </c>
      <c r="G125" s="16"/>
      <c r="H125" s="16"/>
      <c r="I125" s="16"/>
      <c r="J125" s="16">
        <f t="shared" si="397"/>
        <v>0</v>
      </c>
      <c r="K125" s="16">
        <f t="shared" si="397"/>
        <v>0</v>
      </c>
      <c r="L125" s="16">
        <f t="shared" si="397"/>
        <v>0</v>
      </c>
      <c r="M125" s="16">
        <f t="shared" si="397"/>
        <v>0</v>
      </c>
      <c r="N125" s="16">
        <f t="shared" si="397"/>
        <v>0</v>
      </c>
      <c r="O125" s="16">
        <f t="shared" si="397"/>
        <v>0</v>
      </c>
      <c r="P125" s="16">
        <f t="shared" si="397"/>
        <v>0</v>
      </c>
      <c r="Q125" s="16">
        <f t="shared" si="397"/>
        <v>0</v>
      </c>
      <c r="R125" s="16">
        <f t="shared" si="397"/>
        <v>0</v>
      </c>
      <c r="S125" s="16">
        <f t="shared" si="196"/>
        <v>0</v>
      </c>
      <c r="T125" s="789"/>
      <c r="U125" s="16">
        <f t="shared" si="398"/>
        <v>0</v>
      </c>
      <c r="V125" s="16">
        <f t="shared" si="398"/>
        <v>0</v>
      </c>
      <c r="W125" s="16">
        <f t="shared" si="398"/>
        <v>0</v>
      </c>
      <c r="X125" s="16">
        <f t="shared" si="399"/>
        <v>0</v>
      </c>
      <c r="Y125" s="16">
        <f t="shared" si="399"/>
        <v>0</v>
      </c>
      <c r="Z125" s="16">
        <f t="shared" si="399"/>
        <v>0</v>
      </c>
      <c r="AA125" s="16">
        <f t="shared" si="399"/>
        <v>0</v>
      </c>
      <c r="AB125" s="16">
        <f t="shared" si="399"/>
        <v>20000</v>
      </c>
      <c r="AC125" s="16">
        <f t="shared" si="399"/>
        <v>0</v>
      </c>
      <c r="AD125" s="16">
        <f t="shared" si="399"/>
        <v>0</v>
      </c>
      <c r="AE125" s="16">
        <f t="shared" si="399"/>
        <v>0</v>
      </c>
      <c r="AF125" s="16">
        <f t="shared" si="399"/>
        <v>0</v>
      </c>
      <c r="AG125" s="16">
        <f t="shared" si="197"/>
        <v>20000</v>
      </c>
      <c r="AI125" s="16">
        <f t="shared" si="400"/>
        <v>0</v>
      </c>
      <c r="AJ125" s="16">
        <f t="shared" si="400"/>
        <v>0</v>
      </c>
      <c r="AK125" s="16">
        <f t="shared" si="400"/>
        <v>0</v>
      </c>
      <c r="AL125" s="16">
        <f t="shared" si="401"/>
        <v>0</v>
      </c>
      <c r="AM125" s="16">
        <f t="shared" si="401"/>
        <v>0</v>
      </c>
      <c r="AN125" s="16">
        <f t="shared" si="401"/>
        <v>0</v>
      </c>
      <c r="AO125" s="16">
        <f t="shared" si="401"/>
        <v>0</v>
      </c>
      <c r="AP125" s="16">
        <f t="shared" si="401"/>
        <v>0</v>
      </c>
      <c r="AQ125" s="16">
        <f t="shared" si="401"/>
        <v>0</v>
      </c>
      <c r="AR125" s="16">
        <f t="shared" si="401"/>
        <v>0</v>
      </c>
      <c r="AS125" s="16">
        <f t="shared" si="401"/>
        <v>0</v>
      </c>
      <c r="AT125" s="16">
        <f t="shared" si="401"/>
        <v>0</v>
      </c>
      <c r="AU125" s="16">
        <f t="shared" si="198"/>
        <v>0</v>
      </c>
    </row>
    <row r="126" spans="1:47">
      <c r="A126" s="813"/>
      <c r="B126" s="908" t="str">
        <f t="shared" ref="B126:E126" si="403">+B29</f>
        <v>Customer 9</v>
      </c>
      <c r="C126" s="908" t="str">
        <f t="shared" si="403"/>
        <v>Software - Gen 3</v>
      </c>
      <c r="D126" s="909">
        <f t="shared" si="403"/>
        <v>44348</v>
      </c>
      <c r="E126" s="910">
        <f t="shared" si="403"/>
        <v>100000</v>
      </c>
      <c r="F126" s="905">
        <v>12</v>
      </c>
      <c r="G126" s="16"/>
      <c r="H126" s="16"/>
      <c r="I126" s="16"/>
      <c r="J126" s="16">
        <f>IFERROR(+G29/$F126+I126,0)</f>
        <v>0</v>
      </c>
      <c r="K126" s="16">
        <f t="shared" ref="K126" si="404">IFERROR(+H29/$F126+J126,0)</f>
        <v>0</v>
      </c>
      <c r="L126" s="16">
        <f t="shared" ref="L126" si="405">IFERROR(+I29/$F126+K126,0)</f>
        <v>0</v>
      </c>
      <c r="M126" s="16">
        <f t="shared" ref="M126" si="406">IFERROR(+J29/$F126+L126,0)</f>
        <v>0</v>
      </c>
      <c r="N126" s="16">
        <f t="shared" ref="N126" si="407">IFERROR(+K29/$F126+M126,0)</f>
        <v>0</v>
      </c>
      <c r="O126" s="16">
        <f t="shared" ref="O126" si="408">IFERROR(+L29/$F126+N126,0)</f>
        <v>0</v>
      </c>
      <c r="P126" s="16">
        <f t="shared" ref="P126" si="409">IFERROR(+M29/$F126+O126,0)</f>
        <v>0</v>
      </c>
      <c r="Q126" s="16">
        <f t="shared" ref="Q126" si="410">IFERROR(+N29/$F126+P126,0)</f>
        <v>0</v>
      </c>
      <c r="R126" s="16">
        <f t="shared" ref="R126" si="411">IFERROR(+O29/$F126+Q126,0)</f>
        <v>0</v>
      </c>
      <c r="S126" s="16">
        <f t="shared" si="196"/>
        <v>0</v>
      </c>
      <c r="T126" s="789"/>
      <c r="U126" s="16">
        <f>IFERROR(+P29/$F126+R126,0)</f>
        <v>0</v>
      </c>
      <c r="V126" s="16">
        <f>IFERROR(+Q29/$F126+U126,0)</f>
        <v>0</v>
      </c>
      <c r="W126" s="16">
        <f>IFERROR(+R29/$F126+V126,0)</f>
        <v>0</v>
      </c>
      <c r="X126" s="16">
        <f t="shared" ref="X126" si="412">IFERROR(+U29/$F126+W126,0)</f>
        <v>0</v>
      </c>
      <c r="Y126" s="16">
        <f t="shared" ref="Y126" si="413">IFERROR(+V29/$F126+X126,0)</f>
        <v>0</v>
      </c>
      <c r="Z126" s="16">
        <f t="shared" ref="Z126" si="414">IFERROR(+W29/$F126+Y126,0)</f>
        <v>0</v>
      </c>
      <c r="AA126" s="16">
        <f t="shared" ref="AA126" si="415">IFERROR(+X29/$F126+Z126,0)</f>
        <v>0</v>
      </c>
      <c r="AB126" s="16">
        <f t="shared" ref="AB126" si="416">IFERROR(+Y29/$F126+AA126,0)</f>
        <v>0</v>
      </c>
      <c r="AC126" s="16">
        <f t="shared" ref="AC126" si="417">IFERROR(+Z29/$F126+AB126,0)</f>
        <v>8333.3333333333339</v>
      </c>
      <c r="AD126" s="16">
        <f t="shared" ref="AD126" si="418">IFERROR(+AA29/$F126+AC126,0)</f>
        <v>8333.3333333333339</v>
      </c>
      <c r="AE126" s="16">
        <f t="shared" ref="AE126" si="419">IFERROR(+AB29/$F126+AD126,0)</f>
        <v>8333.3333333333339</v>
      </c>
      <c r="AF126" s="16">
        <f t="shared" ref="AF126" si="420">IFERROR(+AC29/$F126+AE126,0)</f>
        <v>8333.3333333333339</v>
      </c>
      <c r="AG126" s="16">
        <f t="shared" si="197"/>
        <v>33333.333333333336</v>
      </c>
      <c r="AI126" s="16">
        <f>IFERROR(+AD29/$F126+AF126,0)</f>
        <v>8333.3333333333339</v>
      </c>
      <c r="AJ126" s="16">
        <f>IFERROR(+AE29/$F126+AI126,0)</f>
        <v>8333.3333333333339</v>
      </c>
      <c r="AK126" s="16">
        <f>IFERROR(+AF29/$F126+AJ126,0)</f>
        <v>8333.3333333333339</v>
      </c>
      <c r="AL126" s="16">
        <f t="shared" ref="AL126" si="421">IFERROR(+AI29/$F126+AK126,0)</f>
        <v>8333.3333333333339</v>
      </c>
      <c r="AM126" s="16">
        <f t="shared" ref="AM126" si="422">IFERROR(+AJ29/$F126+AL126,0)</f>
        <v>8333.3333333333339</v>
      </c>
      <c r="AN126" s="16">
        <f t="shared" ref="AN126" si="423">IFERROR(+AK29/$F126+AM126,0)</f>
        <v>8333.3333333333339</v>
      </c>
      <c r="AO126" s="16">
        <f t="shared" ref="AO126" si="424">IFERROR(+AL29/$F126+AN126,0)</f>
        <v>8333.3333333333339</v>
      </c>
      <c r="AP126" s="16">
        <f t="shared" ref="AP126" si="425">IFERROR(+AM29/$F126+AO126,0)</f>
        <v>8333.3333333333339</v>
      </c>
      <c r="AQ126" s="16">
        <f t="shared" ref="AQ126" si="426">IFERROR(+AN29/$F126+AP126,0)</f>
        <v>8333.3333333333339</v>
      </c>
      <c r="AR126" s="16">
        <f t="shared" ref="AR126" si="427">IFERROR(+AO29/$F126+AQ126,0)</f>
        <v>8333.3333333333339</v>
      </c>
      <c r="AS126" s="16">
        <f t="shared" ref="AS126" si="428">IFERROR(+AP29/$F126+AR126,0)</f>
        <v>8333.3333333333339</v>
      </c>
      <c r="AT126" s="16">
        <f t="shared" ref="AT126" si="429">IFERROR(+AQ29/$F126+AS126,0)</f>
        <v>8333.3333333333339</v>
      </c>
      <c r="AU126" s="16">
        <f t="shared" si="198"/>
        <v>99999.999999999985</v>
      </c>
    </row>
    <row r="127" spans="1:47">
      <c r="A127" s="435"/>
      <c r="B127" s="908" t="str">
        <f t="shared" ref="B127:E127" si="430">+B30</f>
        <v>Customer 9</v>
      </c>
      <c r="C127" s="908" t="str">
        <f t="shared" si="430"/>
        <v>Implementation</v>
      </c>
      <c r="D127" s="909">
        <f t="shared" si="430"/>
        <v>44348</v>
      </c>
      <c r="E127" s="910">
        <f t="shared" si="430"/>
        <v>10000</v>
      </c>
      <c r="F127" s="905">
        <v>1</v>
      </c>
      <c r="G127" s="16"/>
      <c r="H127" s="16"/>
      <c r="I127" s="16"/>
      <c r="J127" s="16">
        <f t="shared" ref="J127:R128" si="431">IFERROR(+G30/$F127,0)</f>
        <v>0</v>
      </c>
      <c r="K127" s="16">
        <f t="shared" si="431"/>
        <v>0</v>
      </c>
      <c r="L127" s="16">
        <f t="shared" si="431"/>
        <v>0</v>
      </c>
      <c r="M127" s="16">
        <f t="shared" si="431"/>
        <v>0</v>
      </c>
      <c r="N127" s="16">
        <f t="shared" si="431"/>
        <v>0</v>
      </c>
      <c r="O127" s="16">
        <f t="shared" si="431"/>
        <v>0</v>
      </c>
      <c r="P127" s="16">
        <f t="shared" si="431"/>
        <v>0</v>
      </c>
      <c r="Q127" s="16">
        <f t="shared" si="431"/>
        <v>0</v>
      </c>
      <c r="R127" s="16">
        <f t="shared" si="431"/>
        <v>0</v>
      </c>
      <c r="S127" s="16">
        <f t="shared" si="196"/>
        <v>0</v>
      </c>
      <c r="T127" s="789"/>
      <c r="U127" s="16">
        <f t="shared" ref="U127:W128" si="432">IFERROR(+P30/$F127,0)</f>
        <v>0</v>
      </c>
      <c r="V127" s="16">
        <f t="shared" si="432"/>
        <v>0</v>
      </c>
      <c r="W127" s="16">
        <f t="shared" si="432"/>
        <v>0</v>
      </c>
      <c r="X127" s="16">
        <f t="shared" ref="X127:AF128" si="433">IFERROR(+U30/$F127,0)</f>
        <v>0</v>
      </c>
      <c r="Y127" s="16">
        <f t="shared" si="433"/>
        <v>0</v>
      </c>
      <c r="Z127" s="16">
        <f t="shared" si="433"/>
        <v>0</v>
      </c>
      <c r="AA127" s="16">
        <f t="shared" si="433"/>
        <v>0</v>
      </c>
      <c r="AB127" s="16">
        <f t="shared" si="433"/>
        <v>0</v>
      </c>
      <c r="AC127" s="16">
        <f t="shared" si="433"/>
        <v>10000</v>
      </c>
      <c r="AD127" s="16">
        <f t="shared" si="433"/>
        <v>0</v>
      </c>
      <c r="AE127" s="16">
        <f t="shared" si="433"/>
        <v>0</v>
      </c>
      <c r="AF127" s="16">
        <f t="shared" si="433"/>
        <v>0</v>
      </c>
      <c r="AG127" s="16">
        <f t="shared" si="197"/>
        <v>10000</v>
      </c>
      <c r="AI127" s="16">
        <f t="shared" ref="AI127:AK128" si="434">IFERROR(+AD30/$F127,0)</f>
        <v>0</v>
      </c>
      <c r="AJ127" s="16">
        <f t="shared" si="434"/>
        <v>0</v>
      </c>
      <c r="AK127" s="16">
        <f t="shared" si="434"/>
        <v>0</v>
      </c>
      <c r="AL127" s="16">
        <f t="shared" ref="AL127:AT128" si="435">IFERROR(+AI30/$F127,0)</f>
        <v>0</v>
      </c>
      <c r="AM127" s="16">
        <f t="shared" si="435"/>
        <v>0</v>
      </c>
      <c r="AN127" s="16">
        <f t="shared" si="435"/>
        <v>0</v>
      </c>
      <c r="AO127" s="16">
        <f t="shared" si="435"/>
        <v>0</v>
      </c>
      <c r="AP127" s="16">
        <f t="shared" si="435"/>
        <v>0</v>
      </c>
      <c r="AQ127" s="16">
        <f t="shared" si="435"/>
        <v>0</v>
      </c>
      <c r="AR127" s="16">
        <f t="shared" si="435"/>
        <v>0</v>
      </c>
      <c r="AS127" s="16">
        <f t="shared" si="435"/>
        <v>0</v>
      </c>
      <c r="AT127" s="16">
        <f t="shared" si="435"/>
        <v>0</v>
      </c>
      <c r="AU127" s="16">
        <f t="shared" si="198"/>
        <v>0</v>
      </c>
    </row>
    <row r="128" spans="1:47">
      <c r="A128" s="435"/>
      <c r="B128" s="908" t="str">
        <f t="shared" ref="B128:E128" si="436">+B31</f>
        <v>Customer 9</v>
      </c>
      <c r="C128" s="908" t="str">
        <f t="shared" si="436"/>
        <v>Consulting</v>
      </c>
      <c r="D128" s="909">
        <f t="shared" si="436"/>
        <v>44348</v>
      </c>
      <c r="E128" s="910">
        <f t="shared" si="436"/>
        <v>20000</v>
      </c>
      <c r="F128" s="905">
        <v>1</v>
      </c>
      <c r="G128" s="16"/>
      <c r="H128" s="16"/>
      <c r="I128" s="16"/>
      <c r="J128" s="16">
        <f t="shared" si="431"/>
        <v>0</v>
      </c>
      <c r="K128" s="16">
        <f t="shared" si="431"/>
        <v>0</v>
      </c>
      <c r="L128" s="16">
        <f t="shared" si="431"/>
        <v>0</v>
      </c>
      <c r="M128" s="16">
        <f t="shared" si="431"/>
        <v>0</v>
      </c>
      <c r="N128" s="16">
        <f t="shared" si="431"/>
        <v>0</v>
      </c>
      <c r="O128" s="16">
        <f t="shared" si="431"/>
        <v>0</v>
      </c>
      <c r="P128" s="16">
        <f t="shared" si="431"/>
        <v>0</v>
      </c>
      <c r="Q128" s="16">
        <f t="shared" si="431"/>
        <v>0</v>
      </c>
      <c r="R128" s="16">
        <f t="shared" si="431"/>
        <v>0</v>
      </c>
      <c r="S128" s="16">
        <f t="shared" si="196"/>
        <v>0</v>
      </c>
      <c r="T128" s="789"/>
      <c r="U128" s="16">
        <f t="shared" si="432"/>
        <v>0</v>
      </c>
      <c r="V128" s="16">
        <f t="shared" si="432"/>
        <v>0</v>
      </c>
      <c r="W128" s="16">
        <f t="shared" si="432"/>
        <v>0</v>
      </c>
      <c r="X128" s="16">
        <f t="shared" si="433"/>
        <v>0</v>
      </c>
      <c r="Y128" s="16">
        <f t="shared" si="433"/>
        <v>0</v>
      </c>
      <c r="Z128" s="16">
        <f t="shared" si="433"/>
        <v>0</v>
      </c>
      <c r="AA128" s="16">
        <f t="shared" si="433"/>
        <v>0</v>
      </c>
      <c r="AB128" s="16">
        <f t="shared" si="433"/>
        <v>0</v>
      </c>
      <c r="AC128" s="16">
        <f t="shared" si="433"/>
        <v>20000</v>
      </c>
      <c r="AD128" s="16">
        <f t="shared" si="433"/>
        <v>0</v>
      </c>
      <c r="AE128" s="16">
        <f t="shared" si="433"/>
        <v>0</v>
      </c>
      <c r="AF128" s="16">
        <f t="shared" si="433"/>
        <v>0</v>
      </c>
      <c r="AG128" s="16">
        <f t="shared" si="197"/>
        <v>20000</v>
      </c>
      <c r="AI128" s="16">
        <f t="shared" si="434"/>
        <v>0</v>
      </c>
      <c r="AJ128" s="16">
        <f t="shared" si="434"/>
        <v>0</v>
      </c>
      <c r="AK128" s="16">
        <f t="shared" si="434"/>
        <v>0</v>
      </c>
      <c r="AL128" s="16">
        <f t="shared" si="435"/>
        <v>0</v>
      </c>
      <c r="AM128" s="16">
        <f t="shared" si="435"/>
        <v>0</v>
      </c>
      <c r="AN128" s="16">
        <f t="shared" si="435"/>
        <v>0</v>
      </c>
      <c r="AO128" s="16">
        <f t="shared" si="435"/>
        <v>0</v>
      </c>
      <c r="AP128" s="16">
        <f t="shared" si="435"/>
        <v>0</v>
      </c>
      <c r="AQ128" s="16">
        <f t="shared" si="435"/>
        <v>0</v>
      </c>
      <c r="AR128" s="16">
        <f t="shared" si="435"/>
        <v>0</v>
      </c>
      <c r="AS128" s="16">
        <f t="shared" si="435"/>
        <v>0</v>
      </c>
      <c r="AT128" s="16">
        <f t="shared" si="435"/>
        <v>0</v>
      </c>
      <c r="AU128" s="16">
        <f t="shared" si="198"/>
        <v>0</v>
      </c>
    </row>
    <row r="129" spans="1:47">
      <c r="A129" s="8"/>
      <c r="B129" s="908" t="str">
        <f t="shared" ref="B129:E129" si="437">+B32</f>
        <v>Customer 10</v>
      </c>
      <c r="C129" s="908" t="str">
        <f t="shared" si="437"/>
        <v>Software - Gen 3</v>
      </c>
      <c r="D129" s="909">
        <f t="shared" si="437"/>
        <v>44378</v>
      </c>
      <c r="E129" s="910">
        <f t="shared" si="437"/>
        <v>100000</v>
      </c>
      <c r="F129" s="905">
        <v>12</v>
      </c>
      <c r="G129" s="16"/>
      <c r="H129" s="16"/>
      <c r="I129" s="16"/>
      <c r="J129" s="16">
        <f>IFERROR(+G32/$F129+I129,0)</f>
        <v>0</v>
      </c>
      <c r="K129" s="16">
        <f t="shared" ref="K129" si="438">IFERROR(+H32/$F129+J129,0)</f>
        <v>0</v>
      </c>
      <c r="L129" s="16">
        <f t="shared" ref="L129" si="439">IFERROR(+I32/$F129+K129,0)</f>
        <v>0</v>
      </c>
      <c r="M129" s="16">
        <f t="shared" ref="M129" si="440">IFERROR(+J32/$F129+L129,0)</f>
        <v>0</v>
      </c>
      <c r="N129" s="16">
        <f t="shared" ref="N129" si="441">IFERROR(+K32/$F129+M129,0)</f>
        <v>0</v>
      </c>
      <c r="O129" s="16">
        <f t="shared" ref="O129" si="442">IFERROR(+L32/$F129+N129,0)</f>
        <v>0</v>
      </c>
      <c r="P129" s="16">
        <f t="shared" ref="P129" si="443">IFERROR(+M32/$F129+O129,0)</f>
        <v>0</v>
      </c>
      <c r="Q129" s="16">
        <f t="shared" ref="Q129" si="444">IFERROR(+N32/$F129+P129,0)</f>
        <v>0</v>
      </c>
      <c r="R129" s="16">
        <f t="shared" ref="R129" si="445">IFERROR(+O32/$F129+Q129,0)</f>
        <v>0</v>
      </c>
      <c r="S129" s="16">
        <f t="shared" si="196"/>
        <v>0</v>
      </c>
      <c r="T129" s="789"/>
      <c r="U129" s="16">
        <f>IFERROR(+P32/$F129+R129,0)</f>
        <v>0</v>
      </c>
      <c r="V129" s="16">
        <f>IFERROR(+Q32/$F129+U129,0)</f>
        <v>0</v>
      </c>
      <c r="W129" s="16">
        <f>IFERROR(+R32/$F129+V129,0)</f>
        <v>0</v>
      </c>
      <c r="X129" s="16">
        <f t="shared" ref="X129" si="446">IFERROR(+U32/$F129+W129,0)</f>
        <v>0</v>
      </c>
      <c r="Y129" s="16">
        <f t="shared" ref="Y129" si="447">IFERROR(+V32/$F129+X129,0)</f>
        <v>0</v>
      </c>
      <c r="Z129" s="16">
        <f t="shared" ref="Z129" si="448">IFERROR(+W32/$F129+Y129,0)</f>
        <v>0</v>
      </c>
      <c r="AA129" s="16">
        <f t="shared" ref="AA129" si="449">IFERROR(+X32/$F129+Z129,0)</f>
        <v>0</v>
      </c>
      <c r="AB129" s="16">
        <f t="shared" ref="AB129" si="450">IFERROR(+Y32/$F129+AA129,0)</f>
        <v>0</v>
      </c>
      <c r="AC129" s="16">
        <f t="shared" ref="AC129" si="451">IFERROR(+Z32/$F129+AB129,0)</f>
        <v>0</v>
      </c>
      <c r="AD129" s="16">
        <f t="shared" ref="AD129" si="452">IFERROR(+AA32/$F129+AC129,0)</f>
        <v>8333.3333333333339</v>
      </c>
      <c r="AE129" s="16">
        <f t="shared" ref="AE129" si="453">IFERROR(+AB32/$F129+AD129,0)</f>
        <v>8333.3333333333339</v>
      </c>
      <c r="AF129" s="16">
        <f t="shared" ref="AF129" si="454">IFERROR(+AC32/$F129+AE129,0)</f>
        <v>8333.3333333333339</v>
      </c>
      <c r="AG129" s="16">
        <f t="shared" si="197"/>
        <v>25000</v>
      </c>
      <c r="AI129" s="16">
        <f>IFERROR(+AD32/$F129+AF129,0)</f>
        <v>8333.3333333333339</v>
      </c>
      <c r="AJ129" s="16">
        <f>IFERROR(+AE32/$F129+AI129,0)</f>
        <v>8333.3333333333339</v>
      </c>
      <c r="AK129" s="16">
        <f>IFERROR(+AF32/$F129+AJ129,0)</f>
        <v>8333.3333333333339</v>
      </c>
      <c r="AL129" s="16">
        <f t="shared" ref="AL129" si="455">IFERROR(+AI32/$F129+AK129,0)</f>
        <v>8333.3333333333339</v>
      </c>
      <c r="AM129" s="16">
        <f t="shared" ref="AM129" si="456">IFERROR(+AJ32/$F129+AL129,0)</f>
        <v>8333.3333333333339</v>
      </c>
      <c r="AN129" s="16">
        <f t="shared" ref="AN129" si="457">IFERROR(+AK32/$F129+AM129,0)</f>
        <v>8333.3333333333339</v>
      </c>
      <c r="AO129" s="16">
        <f t="shared" ref="AO129" si="458">IFERROR(+AL32/$F129+AN129,0)</f>
        <v>8333.3333333333339</v>
      </c>
      <c r="AP129" s="16">
        <f t="shared" ref="AP129" si="459">IFERROR(+AM32/$F129+AO129,0)</f>
        <v>8333.3333333333339</v>
      </c>
      <c r="AQ129" s="16">
        <f t="shared" ref="AQ129" si="460">IFERROR(+AN32/$F129+AP129,0)</f>
        <v>8333.3333333333339</v>
      </c>
      <c r="AR129" s="16">
        <f t="shared" ref="AR129" si="461">IFERROR(+AO32/$F129+AQ129,0)</f>
        <v>8333.3333333333339</v>
      </c>
      <c r="AS129" s="16">
        <f t="shared" ref="AS129" si="462">IFERROR(+AP32/$F129+AR129,0)</f>
        <v>8333.3333333333339</v>
      </c>
      <c r="AT129" s="16">
        <f t="shared" ref="AT129" si="463">IFERROR(+AQ32/$F129+AS129,0)</f>
        <v>8333.3333333333339</v>
      </c>
      <c r="AU129" s="16">
        <f t="shared" si="198"/>
        <v>99999.999999999985</v>
      </c>
    </row>
    <row r="130" spans="1:47">
      <c r="A130" s="8"/>
      <c r="B130" s="908" t="str">
        <f t="shared" ref="B130:E130" si="464">+B33</f>
        <v>Customer 10</v>
      </c>
      <c r="C130" s="908" t="str">
        <f t="shared" si="464"/>
        <v>Implementation</v>
      </c>
      <c r="D130" s="909">
        <f t="shared" si="464"/>
        <v>44378</v>
      </c>
      <c r="E130" s="910">
        <f t="shared" si="464"/>
        <v>10000</v>
      </c>
      <c r="F130" s="905">
        <v>1</v>
      </c>
      <c r="G130" s="16"/>
      <c r="H130" s="16"/>
      <c r="I130" s="16"/>
      <c r="J130" s="16">
        <f t="shared" ref="J130:R131" si="465">IFERROR(+G33/$F130,0)</f>
        <v>0</v>
      </c>
      <c r="K130" s="16">
        <f t="shared" si="465"/>
        <v>0</v>
      </c>
      <c r="L130" s="16">
        <f t="shared" si="465"/>
        <v>0</v>
      </c>
      <c r="M130" s="16">
        <f t="shared" si="465"/>
        <v>0</v>
      </c>
      <c r="N130" s="16">
        <f t="shared" si="465"/>
        <v>0</v>
      </c>
      <c r="O130" s="16">
        <f t="shared" si="465"/>
        <v>0</v>
      </c>
      <c r="P130" s="16">
        <f t="shared" si="465"/>
        <v>0</v>
      </c>
      <c r="Q130" s="16">
        <f t="shared" si="465"/>
        <v>0</v>
      </c>
      <c r="R130" s="16">
        <f t="shared" si="465"/>
        <v>0</v>
      </c>
      <c r="S130" s="16">
        <f t="shared" si="196"/>
        <v>0</v>
      </c>
      <c r="T130" s="789"/>
      <c r="U130" s="16">
        <f t="shared" ref="U130:W131" si="466">IFERROR(+P33/$F130,0)</f>
        <v>0</v>
      </c>
      <c r="V130" s="16">
        <f t="shared" si="466"/>
        <v>0</v>
      </c>
      <c r="W130" s="16">
        <f t="shared" si="466"/>
        <v>0</v>
      </c>
      <c r="X130" s="16">
        <f t="shared" ref="X130:AF131" si="467">IFERROR(+U33/$F130,0)</f>
        <v>0</v>
      </c>
      <c r="Y130" s="16">
        <f t="shared" si="467"/>
        <v>0</v>
      </c>
      <c r="Z130" s="16">
        <f t="shared" si="467"/>
        <v>0</v>
      </c>
      <c r="AA130" s="16">
        <f t="shared" si="467"/>
        <v>0</v>
      </c>
      <c r="AB130" s="16">
        <f t="shared" si="467"/>
        <v>0</v>
      </c>
      <c r="AC130" s="16">
        <f t="shared" si="467"/>
        <v>0</v>
      </c>
      <c r="AD130" s="16">
        <f t="shared" si="467"/>
        <v>10000</v>
      </c>
      <c r="AE130" s="16">
        <f t="shared" si="467"/>
        <v>0</v>
      </c>
      <c r="AF130" s="16">
        <f t="shared" si="467"/>
        <v>0</v>
      </c>
      <c r="AG130" s="16">
        <f t="shared" si="197"/>
        <v>10000</v>
      </c>
      <c r="AI130" s="16">
        <f t="shared" ref="AI130:AK131" si="468">IFERROR(+AD33/$F130,0)</f>
        <v>0</v>
      </c>
      <c r="AJ130" s="16">
        <f t="shared" si="468"/>
        <v>0</v>
      </c>
      <c r="AK130" s="16">
        <f t="shared" si="468"/>
        <v>0</v>
      </c>
      <c r="AL130" s="16">
        <f t="shared" ref="AL130:AT131" si="469">IFERROR(+AI33/$F130,0)</f>
        <v>0</v>
      </c>
      <c r="AM130" s="16">
        <f t="shared" si="469"/>
        <v>0</v>
      </c>
      <c r="AN130" s="16">
        <f t="shared" si="469"/>
        <v>0</v>
      </c>
      <c r="AO130" s="16">
        <f t="shared" si="469"/>
        <v>0</v>
      </c>
      <c r="AP130" s="16">
        <f t="shared" si="469"/>
        <v>0</v>
      </c>
      <c r="AQ130" s="16">
        <f t="shared" si="469"/>
        <v>0</v>
      </c>
      <c r="AR130" s="16">
        <f t="shared" si="469"/>
        <v>0</v>
      </c>
      <c r="AS130" s="16">
        <f t="shared" si="469"/>
        <v>0</v>
      </c>
      <c r="AT130" s="16">
        <f t="shared" si="469"/>
        <v>0</v>
      </c>
      <c r="AU130" s="16">
        <f t="shared" si="198"/>
        <v>0</v>
      </c>
    </row>
    <row r="131" spans="1:47">
      <c r="A131" s="8"/>
      <c r="B131" s="908" t="str">
        <f t="shared" ref="B131:E131" si="470">+B34</f>
        <v>Customer 10</v>
      </c>
      <c r="C131" s="908" t="str">
        <f t="shared" si="470"/>
        <v>Consulting</v>
      </c>
      <c r="D131" s="909">
        <f t="shared" si="470"/>
        <v>44378</v>
      </c>
      <c r="E131" s="910">
        <f t="shared" si="470"/>
        <v>20000</v>
      </c>
      <c r="F131" s="905">
        <v>1</v>
      </c>
      <c r="G131" s="16"/>
      <c r="H131" s="16"/>
      <c r="I131" s="16"/>
      <c r="J131" s="16">
        <f t="shared" si="465"/>
        <v>0</v>
      </c>
      <c r="K131" s="16">
        <f t="shared" si="465"/>
        <v>0</v>
      </c>
      <c r="L131" s="16">
        <f t="shared" si="465"/>
        <v>0</v>
      </c>
      <c r="M131" s="16">
        <f t="shared" si="465"/>
        <v>0</v>
      </c>
      <c r="N131" s="16">
        <f t="shared" si="465"/>
        <v>0</v>
      </c>
      <c r="O131" s="16">
        <f t="shared" si="465"/>
        <v>0</v>
      </c>
      <c r="P131" s="16">
        <f t="shared" si="465"/>
        <v>0</v>
      </c>
      <c r="Q131" s="16">
        <f t="shared" si="465"/>
        <v>0</v>
      </c>
      <c r="R131" s="16">
        <f t="shared" si="465"/>
        <v>0</v>
      </c>
      <c r="S131" s="16">
        <f t="shared" si="196"/>
        <v>0</v>
      </c>
      <c r="T131" s="789"/>
      <c r="U131" s="16">
        <f t="shared" si="466"/>
        <v>0</v>
      </c>
      <c r="V131" s="16">
        <f t="shared" si="466"/>
        <v>0</v>
      </c>
      <c r="W131" s="16">
        <f t="shared" si="466"/>
        <v>0</v>
      </c>
      <c r="X131" s="16">
        <f t="shared" si="467"/>
        <v>0</v>
      </c>
      <c r="Y131" s="16">
        <f t="shared" si="467"/>
        <v>0</v>
      </c>
      <c r="Z131" s="16">
        <f t="shared" si="467"/>
        <v>0</v>
      </c>
      <c r="AA131" s="16">
        <f t="shared" si="467"/>
        <v>0</v>
      </c>
      <c r="AB131" s="16">
        <f t="shared" si="467"/>
        <v>0</v>
      </c>
      <c r="AC131" s="16">
        <f t="shared" si="467"/>
        <v>0</v>
      </c>
      <c r="AD131" s="16">
        <f t="shared" si="467"/>
        <v>20000</v>
      </c>
      <c r="AE131" s="16">
        <f t="shared" si="467"/>
        <v>0</v>
      </c>
      <c r="AF131" s="16">
        <f t="shared" si="467"/>
        <v>0</v>
      </c>
      <c r="AG131" s="16">
        <f t="shared" si="197"/>
        <v>20000</v>
      </c>
      <c r="AI131" s="16">
        <f t="shared" si="468"/>
        <v>0</v>
      </c>
      <c r="AJ131" s="16">
        <f t="shared" si="468"/>
        <v>0</v>
      </c>
      <c r="AK131" s="16">
        <f t="shared" si="468"/>
        <v>0</v>
      </c>
      <c r="AL131" s="16">
        <f t="shared" si="469"/>
        <v>0</v>
      </c>
      <c r="AM131" s="16">
        <f t="shared" si="469"/>
        <v>0</v>
      </c>
      <c r="AN131" s="16">
        <f t="shared" si="469"/>
        <v>0</v>
      </c>
      <c r="AO131" s="16">
        <f t="shared" si="469"/>
        <v>0</v>
      </c>
      <c r="AP131" s="16">
        <f t="shared" si="469"/>
        <v>0</v>
      </c>
      <c r="AQ131" s="16">
        <f t="shared" si="469"/>
        <v>0</v>
      </c>
      <c r="AR131" s="16">
        <f t="shared" si="469"/>
        <v>0</v>
      </c>
      <c r="AS131" s="16">
        <f t="shared" si="469"/>
        <v>0</v>
      </c>
      <c r="AT131" s="16">
        <f t="shared" si="469"/>
        <v>0</v>
      </c>
      <c r="AU131" s="16">
        <f t="shared" si="198"/>
        <v>0</v>
      </c>
    </row>
    <row r="132" spans="1:47">
      <c r="A132" s="8"/>
      <c r="B132" s="908" t="str">
        <f t="shared" ref="B132:E132" si="471">+B35</f>
        <v>Customer 11</v>
      </c>
      <c r="C132" s="908" t="str">
        <f t="shared" si="471"/>
        <v>Software - Gen 3</v>
      </c>
      <c r="D132" s="909">
        <f t="shared" si="471"/>
        <v>44409</v>
      </c>
      <c r="E132" s="910">
        <f t="shared" si="471"/>
        <v>100000</v>
      </c>
      <c r="F132" s="905">
        <v>12</v>
      </c>
      <c r="G132" s="16"/>
      <c r="H132" s="16"/>
      <c r="I132" s="16"/>
      <c r="J132" s="16">
        <f>IFERROR(+G35/$F132+I132,0)</f>
        <v>0</v>
      </c>
      <c r="K132" s="16">
        <f t="shared" ref="K132" si="472">IFERROR(+H35/$F132+J132,0)</f>
        <v>0</v>
      </c>
      <c r="L132" s="16">
        <f t="shared" ref="L132" si="473">IFERROR(+I35/$F132+K132,0)</f>
        <v>0</v>
      </c>
      <c r="M132" s="16">
        <f t="shared" ref="M132" si="474">IFERROR(+J35/$F132+L132,0)</f>
        <v>0</v>
      </c>
      <c r="N132" s="16">
        <f t="shared" ref="N132" si="475">IFERROR(+K35/$F132+M132,0)</f>
        <v>0</v>
      </c>
      <c r="O132" s="16">
        <f t="shared" ref="O132" si="476">IFERROR(+L35/$F132+N132,0)</f>
        <v>0</v>
      </c>
      <c r="P132" s="16">
        <f t="shared" ref="P132" si="477">IFERROR(+M35/$F132+O132,0)</f>
        <v>0</v>
      </c>
      <c r="Q132" s="16">
        <f t="shared" ref="Q132" si="478">IFERROR(+N35/$F132+P132,0)</f>
        <v>0</v>
      </c>
      <c r="R132" s="16">
        <f t="shared" ref="R132" si="479">IFERROR(+O35/$F132+Q132,0)</f>
        <v>0</v>
      </c>
      <c r="S132" s="16">
        <f t="shared" si="196"/>
        <v>0</v>
      </c>
      <c r="T132" s="789"/>
      <c r="U132" s="16">
        <f>IFERROR(+P35/$F132+R132,0)</f>
        <v>0</v>
      </c>
      <c r="V132" s="16">
        <f>IFERROR(+Q35/$F132+U132,0)</f>
        <v>0</v>
      </c>
      <c r="W132" s="16">
        <f>IFERROR(+R35/$F132+V132,0)</f>
        <v>0</v>
      </c>
      <c r="X132" s="16">
        <f t="shared" ref="X132" si="480">IFERROR(+U35/$F132+W132,0)</f>
        <v>0</v>
      </c>
      <c r="Y132" s="16">
        <f t="shared" ref="Y132" si="481">IFERROR(+V35/$F132+X132,0)</f>
        <v>0</v>
      </c>
      <c r="Z132" s="16">
        <f t="shared" ref="Z132" si="482">IFERROR(+W35/$F132+Y132,0)</f>
        <v>0</v>
      </c>
      <c r="AA132" s="16">
        <f t="shared" ref="AA132" si="483">IFERROR(+X35/$F132+Z132,0)</f>
        <v>0</v>
      </c>
      <c r="AB132" s="16">
        <f t="shared" ref="AB132" si="484">IFERROR(+Y35/$F132+AA132,0)</f>
        <v>0</v>
      </c>
      <c r="AC132" s="16">
        <f t="shared" ref="AC132" si="485">IFERROR(+Z35/$F132+AB132,0)</f>
        <v>0</v>
      </c>
      <c r="AD132" s="16">
        <f t="shared" ref="AD132" si="486">IFERROR(+AA35/$F132+AC132,0)</f>
        <v>0</v>
      </c>
      <c r="AE132" s="16">
        <f t="shared" ref="AE132" si="487">IFERROR(+AB35/$F132+AD132,0)</f>
        <v>8333.3333333333339</v>
      </c>
      <c r="AF132" s="16">
        <f t="shared" ref="AF132" si="488">IFERROR(+AC35/$F132+AE132,0)</f>
        <v>8333.3333333333339</v>
      </c>
      <c r="AG132" s="16">
        <f t="shared" si="197"/>
        <v>16666.666666666668</v>
      </c>
      <c r="AI132" s="16">
        <f>IFERROR(+AD35/$F132+AF132,0)</f>
        <v>8333.3333333333339</v>
      </c>
      <c r="AJ132" s="16">
        <f>IFERROR(+AE35/$F132+AI132,0)</f>
        <v>8333.3333333333339</v>
      </c>
      <c r="AK132" s="16">
        <f>IFERROR(+AF35/$F132+AJ132,0)</f>
        <v>8333.3333333333339</v>
      </c>
      <c r="AL132" s="16">
        <f t="shared" ref="AL132" si="489">IFERROR(+AI35/$F132+AK132,0)</f>
        <v>8333.3333333333339</v>
      </c>
      <c r="AM132" s="16">
        <f t="shared" ref="AM132" si="490">IFERROR(+AJ35/$F132+AL132,0)</f>
        <v>8333.3333333333339</v>
      </c>
      <c r="AN132" s="16">
        <f t="shared" ref="AN132" si="491">IFERROR(+AK35/$F132+AM132,0)</f>
        <v>8333.3333333333339</v>
      </c>
      <c r="AO132" s="16">
        <f t="shared" ref="AO132" si="492">IFERROR(+AL35/$F132+AN132,0)</f>
        <v>8333.3333333333339</v>
      </c>
      <c r="AP132" s="16">
        <f t="shared" ref="AP132" si="493">IFERROR(+AM35/$F132+AO132,0)</f>
        <v>8333.3333333333339</v>
      </c>
      <c r="AQ132" s="16">
        <f t="shared" ref="AQ132" si="494">IFERROR(+AN35/$F132+AP132,0)</f>
        <v>8333.3333333333339</v>
      </c>
      <c r="AR132" s="16">
        <f t="shared" ref="AR132" si="495">IFERROR(+AO35/$F132+AQ132,0)</f>
        <v>8333.3333333333339</v>
      </c>
      <c r="AS132" s="16">
        <f t="shared" ref="AS132" si="496">IFERROR(+AP35/$F132+AR132,0)</f>
        <v>8333.3333333333339</v>
      </c>
      <c r="AT132" s="16">
        <f t="shared" ref="AT132" si="497">IFERROR(+AQ35/$F132+AS132,0)</f>
        <v>8333.3333333333339</v>
      </c>
      <c r="AU132" s="16">
        <f t="shared" si="198"/>
        <v>99999.999999999985</v>
      </c>
    </row>
    <row r="133" spans="1:47">
      <c r="A133" s="8"/>
      <c r="B133" s="908" t="str">
        <f t="shared" ref="B133:E133" si="498">+B36</f>
        <v>Customer 11</v>
      </c>
      <c r="C133" s="908" t="str">
        <f t="shared" si="498"/>
        <v>Implementation</v>
      </c>
      <c r="D133" s="909">
        <f t="shared" si="498"/>
        <v>44409</v>
      </c>
      <c r="E133" s="910">
        <f t="shared" si="498"/>
        <v>10000</v>
      </c>
      <c r="F133" s="905">
        <v>1</v>
      </c>
      <c r="G133" s="16"/>
      <c r="H133" s="16"/>
      <c r="I133" s="16"/>
      <c r="J133" s="16">
        <f t="shared" ref="J133:R134" si="499">IFERROR(+G36/$F133,0)</f>
        <v>0</v>
      </c>
      <c r="K133" s="16">
        <f t="shared" si="499"/>
        <v>0</v>
      </c>
      <c r="L133" s="16">
        <f t="shared" si="499"/>
        <v>0</v>
      </c>
      <c r="M133" s="16">
        <f t="shared" si="499"/>
        <v>0</v>
      </c>
      <c r="N133" s="16">
        <f t="shared" si="499"/>
        <v>0</v>
      </c>
      <c r="O133" s="16">
        <f t="shared" si="499"/>
        <v>0</v>
      </c>
      <c r="P133" s="16">
        <f t="shared" si="499"/>
        <v>0</v>
      </c>
      <c r="Q133" s="16">
        <f t="shared" si="499"/>
        <v>0</v>
      </c>
      <c r="R133" s="16">
        <f t="shared" si="499"/>
        <v>0</v>
      </c>
      <c r="S133" s="16">
        <f t="shared" si="196"/>
        <v>0</v>
      </c>
      <c r="T133" s="789"/>
      <c r="U133" s="16">
        <f t="shared" ref="U133:W134" si="500">IFERROR(+P36/$F133,0)</f>
        <v>0</v>
      </c>
      <c r="V133" s="16">
        <f t="shared" si="500"/>
        <v>0</v>
      </c>
      <c r="W133" s="16">
        <f t="shared" si="500"/>
        <v>0</v>
      </c>
      <c r="X133" s="16">
        <f t="shared" ref="X133:AF134" si="501">IFERROR(+U36/$F133,0)</f>
        <v>0</v>
      </c>
      <c r="Y133" s="16">
        <f t="shared" si="501"/>
        <v>0</v>
      </c>
      <c r="Z133" s="16">
        <f t="shared" si="501"/>
        <v>0</v>
      </c>
      <c r="AA133" s="16">
        <f t="shared" si="501"/>
        <v>0</v>
      </c>
      <c r="AB133" s="16">
        <f t="shared" si="501"/>
        <v>0</v>
      </c>
      <c r="AC133" s="16">
        <f t="shared" si="501"/>
        <v>0</v>
      </c>
      <c r="AD133" s="16">
        <f t="shared" si="501"/>
        <v>0</v>
      </c>
      <c r="AE133" s="16">
        <f t="shared" si="501"/>
        <v>10000</v>
      </c>
      <c r="AF133" s="16">
        <f t="shared" si="501"/>
        <v>0</v>
      </c>
      <c r="AG133" s="16">
        <f t="shared" si="197"/>
        <v>10000</v>
      </c>
      <c r="AI133" s="16">
        <f t="shared" ref="AI133:AK134" si="502">IFERROR(+AD36/$F133,0)</f>
        <v>0</v>
      </c>
      <c r="AJ133" s="16">
        <f t="shared" si="502"/>
        <v>0</v>
      </c>
      <c r="AK133" s="16">
        <f t="shared" si="502"/>
        <v>0</v>
      </c>
      <c r="AL133" s="16">
        <f t="shared" ref="AL133:AT134" si="503">IFERROR(+AI36/$F133,0)</f>
        <v>0</v>
      </c>
      <c r="AM133" s="16">
        <f t="shared" si="503"/>
        <v>0</v>
      </c>
      <c r="AN133" s="16">
        <f t="shared" si="503"/>
        <v>0</v>
      </c>
      <c r="AO133" s="16">
        <f t="shared" si="503"/>
        <v>0</v>
      </c>
      <c r="AP133" s="16">
        <f t="shared" si="503"/>
        <v>0</v>
      </c>
      <c r="AQ133" s="16">
        <f t="shared" si="503"/>
        <v>0</v>
      </c>
      <c r="AR133" s="16">
        <f t="shared" si="503"/>
        <v>0</v>
      </c>
      <c r="AS133" s="16">
        <f t="shared" si="503"/>
        <v>0</v>
      </c>
      <c r="AT133" s="16">
        <f t="shared" si="503"/>
        <v>0</v>
      </c>
      <c r="AU133" s="16">
        <f t="shared" si="198"/>
        <v>0</v>
      </c>
    </row>
    <row r="134" spans="1:47">
      <c r="A134" s="8"/>
      <c r="B134" s="908" t="str">
        <f t="shared" ref="B134:E134" si="504">+B37</f>
        <v>Customer 11</v>
      </c>
      <c r="C134" s="908" t="str">
        <f t="shared" si="504"/>
        <v>Consulting</v>
      </c>
      <c r="D134" s="909">
        <f t="shared" si="504"/>
        <v>44409</v>
      </c>
      <c r="E134" s="910">
        <f t="shared" si="504"/>
        <v>20000</v>
      </c>
      <c r="F134" s="905">
        <v>1</v>
      </c>
      <c r="G134" s="16"/>
      <c r="H134" s="16"/>
      <c r="I134" s="16"/>
      <c r="J134" s="16">
        <f t="shared" si="499"/>
        <v>0</v>
      </c>
      <c r="K134" s="16">
        <f t="shared" si="499"/>
        <v>0</v>
      </c>
      <c r="L134" s="16">
        <f t="shared" si="499"/>
        <v>0</v>
      </c>
      <c r="M134" s="16">
        <f t="shared" si="499"/>
        <v>0</v>
      </c>
      <c r="N134" s="16">
        <f t="shared" si="499"/>
        <v>0</v>
      </c>
      <c r="O134" s="16">
        <f t="shared" si="499"/>
        <v>0</v>
      </c>
      <c r="P134" s="16">
        <f t="shared" si="499"/>
        <v>0</v>
      </c>
      <c r="Q134" s="16">
        <f t="shared" si="499"/>
        <v>0</v>
      </c>
      <c r="R134" s="16">
        <f t="shared" si="499"/>
        <v>0</v>
      </c>
      <c r="S134" s="16">
        <f t="shared" si="196"/>
        <v>0</v>
      </c>
      <c r="T134" s="789"/>
      <c r="U134" s="16">
        <f t="shared" si="500"/>
        <v>0</v>
      </c>
      <c r="V134" s="16">
        <f t="shared" si="500"/>
        <v>0</v>
      </c>
      <c r="W134" s="16">
        <f t="shared" si="500"/>
        <v>0</v>
      </c>
      <c r="X134" s="16">
        <f t="shared" si="501"/>
        <v>0</v>
      </c>
      <c r="Y134" s="16">
        <f t="shared" si="501"/>
        <v>0</v>
      </c>
      <c r="Z134" s="16">
        <f t="shared" si="501"/>
        <v>0</v>
      </c>
      <c r="AA134" s="16">
        <f t="shared" si="501"/>
        <v>0</v>
      </c>
      <c r="AB134" s="16">
        <f t="shared" si="501"/>
        <v>0</v>
      </c>
      <c r="AC134" s="16">
        <f t="shared" si="501"/>
        <v>0</v>
      </c>
      <c r="AD134" s="16">
        <f t="shared" si="501"/>
        <v>0</v>
      </c>
      <c r="AE134" s="16">
        <f t="shared" si="501"/>
        <v>20000</v>
      </c>
      <c r="AF134" s="16">
        <f t="shared" si="501"/>
        <v>0</v>
      </c>
      <c r="AG134" s="16">
        <f t="shared" si="197"/>
        <v>20000</v>
      </c>
      <c r="AI134" s="16">
        <f t="shared" si="502"/>
        <v>0</v>
      </c>
      <c r="AJ134" s="16">
        <f t="shared" si="502"/>
        <v>0</v>
      </c>
      <c r="AK134" s="16">
        <f t="shared" si="502"/>
        <v>0</v>
      </c>
      <c r="AL134" s="16">
        <f t="shared" si="503"/>
        <v>0</v>
      </c>
      <c r="AM134" s="16">
        <f t="shared" si="503"/>
        <v>0</v>
      </c>
      <c r="AN134" s="16">
        <f t="shared" si="503"/>
        <v>0</v>
      </c>
      <c r="AO134" s="16">
        <f t="shared" si="503"/>
        <v>0</v>
      </c>
      <c r="AP134" s="16">
        <f t="shared" si="503"/>
        <v>0</v>
      </c>
      <c r="AQ134" s="16">
        <f t="shared" si="503"/>
        <v>0</v>
      </c>
      <c r="AR134" s="16">
        <f t="shared" si="503"/>
        <v>0</v>
      </c>
      <c r="AS134" s="16">
        <f t="shared" si="503"/>
        <v>0</v>
      </c>
      <c r="AT134" s="16">
        <f t="shared" si="503"/>
        <v>0</v>
      </c>
      <c r="AU134" s="16">
        <f t="shared" si="198"/>
        <v>0</v>
      </c>
    </row>
    <row r="135" spans="1:47">
      <c r="A135" s="8"/>
      <c r="B135" s="908" t="str">
        <f t="shared" ref="B135:E135" si="505">+B38</f>
        <v>Customer 12</v>
      </c>
      <c r="C135" s="908" t="str">
        <f t="shared" si="505"/>
        <v>Software - Gen 3</v>
      </c>
      <c r="D135" s="909">
        <f t="shared" si="505"/>
        <v>44440</v>
      </c>
      <c r="E135" s="910">
        <f t="shared" si="505"/>
        <v>100000</v>
      </c>
      <c r="F135" s="905">
        <v>12</v>
      </c>
      <c r="G135" s="16"/>
      <c r="H135" s="16"/>
      <c r="I135" s="16"/>
      <c r="J135" s="16">
        <f>IFERROR(+G38/$F135+I135,0)</f>
        <v>0</v>
      </c>
      <c r="K135" s="16">
        <f t="shared" ref="K135" si="506">IFERROR(+H38/$F135+J135,0)</f>
        <v>0</v>
      </c>
      <c r="L135" s="16">
        <f t="shared" ref="L135" si="507">IFERROR(+I38/$F135+K135,0)</f>
        <v>0</v>
      </c>
      <c r="M135" s="16">
        <f t="shared" ref="M135" si="508">IFERROR(+J38/$F135+L135,0)</f>
        <v>0</v>
      </c>
      <c r="N135" s="16">
        <f t="shared" ref="N135" si="509">IFERROR(+K38/$F135+M135,0)</f>
        <v>0</v>
      </c>
      <c r="O135" s="16">
        <f t="shared" ref="O135" si="510">IFERROR(+L38/$F135+N135,0)</f>
        <v>0</v>
      </c>
      <c r="P135" s="16">
        <f t="shared" ref="P135" si="511">IFERROR(+M38/$F135+O135,0)</f>
        <v>0</v>
      </c>
      <c r="Q135" s="16">
        <f t="shared" ref="Q135" si="512">IFERROR(+N38/$F135+P135,0)</f>
        <v>0</v>
      </c>
      <c r="R135" s="16">
        <f t="shared" ref="R135" si="513">IFERROR(+O38/$F135+Q135,0)</f>
        <v>0</v>
      </c>
      <c r="S135" s="16">
        <f t="shared" si="196"/>
        <v>0</v>
      </c>
      <c r="T135" s="789"/>
      <c r="U135" s="16">
        <f>IFERROR(+P38/$F135+R135,0)</f>
        <v>0</v>
      </c>
      <c r="V135" s="16">
        <f>IFERROR(+Q38/$F135+U135,0)</f>
        <v>0</v>
      </c>
      <c r="W135" s="16">
        <f>IFERROR(+R38/$F135+V135,0)</f>
        <v>0</v>
      </c>
      <c r="X135" s="16">
        <f t="shared" ref="X135" si="514">IFERROR(+U38/$F135+W135,0)</f>
        <v>0</v>
      </c>
      <c r="Y135" s="16">
        <f t="shared" ref="Y135" si="515">IFERROR(+V38/$F135+X135,0)</f>
        <v>0</v>
      </c>
      <c r="Z135" s="16">
        <f t="shared" ref="Z135" si="516">IFERROR(+W38/$F135+Y135,0)</f>
        <v>0</v>
      </c>
      <c r="AA135" s="16">
        <f t="shared" ref="AA135" si="517">IFERROR(+X38/$F135+Z135,0)</f>
        <v>0</v>
      </c>
      <c r="AB135" s="16">
        <f t="shared" ref="AB135" si="518">IFERROR(+Y38/$F135+AA135,0)</f>
        <v>0</v>
      </c>
      <c r="AC135" s="16">
        <f t="shared" ref="AC135" si="519">IFERROR(+Z38/$F135+AB135,0)</f>
        <v>0</v>
      </c>
      <c r="AD135" s="16">
        <f t="shared" ref="AD135" si="520">IFERROR(+AA38/$F135+AC135,0)</f>
        <v>0</v>
      </c>
      <c r="AE135" s="16">
        <f t="shared" ref="AE135" si="521">IFERROR(+AB38/$F135+AD135,0)</f>
        <v>0</v>
      </c>
      <c r="AF135" s="16">
        <f t="shared" ref="AF135" si="522">IFERROR(+AC38/$F135+AE135,0)</f>
        <v>8333.3333333333339</v>
      </c>
      <c r="AG135" s="16">
        <f t="shared" si="197"/>
        <v>8333.3333333333339</v>
      </c>
      <c r="AI135" s="16">
        <f>IFERROR(+AD38/$F135+AF135,0)</f>
        <v>8333.3333333333339</v>
      </c>
      <c r="AJ135" s="16">
        <f>IFERROR(+AE38/$F135+AI135,0)</f>
        <v>8333.3333333333339</v>
      </c>
      <c r="AK135" s="16">
        <f>IFERROR(+AF38/$F135+AJ135,0)</f>
        <v>8333.3333333333339</v>
      </c>
      <c r="AL135" s="16">
        <f t="shared" ref="AL135" si="523">IFERROR(+AI38/$F135+AK135,0)</f>
        <v>8333.3333333333339</v>
      </c>
      <c r="AM135" s="16">
        <f t="shared" ref="AM135" si="524">IFERROR(+AJ38/$F135+AL135,0)</f>
        <v>8333.3333333333339</v>
      </c>
      <c r="AN135" s="16">
        <f t="shared" ref="AN135" si="525">IFERROR(+AK38/$F135+AM135,0)</f>
        <v>8333.3333333333339</v>
      </c>
      <c r="AO135" s="16">
        <f t="shared" ref="AO135" si="526">IFERROR(+AL38/$F135+AN135,0)</f>
        <v>8333.3333333333339</v>
      </c>
      <c r="AP135" s="16">
        <f t="shared" ref="AP135" si="527">IFERROR(+AM38/$F135+AO135,0)</f>
        <v>8333.3333333333339</v>
      </c>
      <c r="AQ135" s="16">
        <f t="shared" ref="AQ135" si="528">IFERROR(+AN38/$F135+AP135,0)</f>
        <v>8333.3333333333339</v>
      </c>
      <c r="AR135" s="16">
        <f t="shared" ref="AR135" si="529">IFERROR(+AO38/$F135+AQ135,0)</f>
        <v>8333.3333333333339</v>
      </c>
      <c r="AS135" s="16">
        <f t="shared" ref="AS135" si="530">IFERROR(+AP38/$F135+AR135,0)</f>
        <v>8333.3333333333339</v>
      </c>
      <c r="AT135" s="16">
        <f t="shared" ref="AT135" si="531">IFERROR(+AQ38/$F135+AS135,0)</f>
        <v>8333.3333333333339</v>
      </c>
      <c r="AU135" s="16">
        <f t="shared" si="198"/>
        <v>99999.999999999985</v>
      </c>
    </row>
    <row r="136" spans="1:47">
      <c r="A136" s="8"/>
      <c r="B136" s="908" t="str">
        <f t="shared" ref="B136:E136" si="532">+B39</f>
        <v>Customer 12</v>
      </c>
      <c r="C136" s="908" t="str">
        <f t="shared" si="532"/>
        <v>Implementation</v>
      </c>
      <c r="D136" s="909">
        <f t="shared" si="532"/>
        <v>44440</v>
      </c>
      <c r="E136" s="910">
        <f t="shared" si="532"/>
        <v>10000</v>
      </c>
      <c r="F136" s="905">
        <v>1</v>
      </c>
      <c r="G136" s="16"/>
      <c r="H136" s="16"/>
      <c r="I136" s="16"/>
      <c r="J136" s="16">
        <f t="shared" ref="J136:R137" si="533">IFERROR(+G39/$F136,0)</f>
        <v>0</v>
      </c>
      <c r="K136" s="16">
        <f t="shared" si="533"/>
        <v>0</v>
      </c>
      <c r="L136" s="16">
        <f t="shared" si="533"/>
        <v>0</v>
      </c>
      <c r="M136" s="16">
        <f t="shared" si="533"/>
        <v>0</v>
      </c>
      <c r="N136" s="16">
        <f t="shared" si="533"/>
        <v>0</v>
      </c>
      <c r="O136" s="16">
        <f t="shared" si="533"/>
        <v>0</v>
      </c>
      <c r="P136" s="16">
        <f t="shared" si="533"/>
        <v>0</v>
      </c>
      <c r="Q136" s="16">
        <f t="shared" si="533"/>
        <v>0</v>
      </c>
      <c r="R136" s="16">
        <f t="shared" si="533"/>
        <v>0</v>
      </c>
      <c r="S136" s="16">
        <f t="shared" si="196"/>
        <v>0</v>
      </c>
      <c r="T136" s="789"/>
      <c r="U136" s="16">
        <f t="shared" ref="U136:W137" si="534">IFERROR(+P39/$F136,0)</f>
        <v>0</v>
      </c>
      <c r="V136" s="16">
        <f t="shared" si="534"/>
        <v>0</v>
      </c>
      <c r="W136" s="16">
        <f t="shared" si="534"/>
        <v>0</v>
      </c>
      <c r="X136" s="16">
        <f t="shared" ref="X136:AF137" si="535">IFERROR(+U39/$F136,0)</f>
        <v>0</v>
      </c>
      <c r="Y136" s="16">
        <f t="shared" si="535"/>
        <v>0</v>
      </c>
      <c r="Z136" s="16">
        <f t="shared" si="535"/>
        <v>0</v>
      </c>
      <c r="AA136" s="16">
        <f t="shared" si="535"/>
        <v>0</v>
      </c>
      <c r="AB136" s="16">
        <f t="shared" si="535"/>
        <v>0</v>
      </c>
      <c r="AC136" s="16">
        <f t="shared" si="535"/>
        <v>0</v>
      </c>
      <c r="AD136" s="16">
        <f t="shared" si="535"/>
        <v>0</v>
      </c>
      <c r="AE136" s="16">
        <f t="shared" si="535"/>
        <v>0</v>
      </c>
      <c r="AF136" s="16">
        <f t="shared" si="535"/>
        <v>10000</v>
      </c>
      <c r="AG136" s="16">
        <f t="shared" si="197"/>
        <v>10000</v>
      </c>
      <c r="AI136" s="16">
        <f t="shared" ref="AI136:AK137" si="536">IFERROR(+AD39/$F136,0)</f>
        <v>0</v>
      </c>
      <c r="AJ136" s="16">
        <f t="shared" si="536"/>
        <v>0</v>
      </c>
      <c r="AK136" s="16">
        <f t="shared" si="536"/>
        <v>0</v>
      </c>
      <c r="AL136" s="16">
        <f t="shared" ref="AL136:AT137" si="537">IFERROR(+AI39/$F136,0)</f>
        <v>0</v>
      </c>
      <c r="AM136" s="16">
        <f t="shared" si="537"/>
        <v>0</v>
      </c>
      <c r="AN136" s="16">
        <f t="shared" si="537"/>
        <v>0</v>
      </c>
      <c r="AO136" s="16">
        <f t="shared" si="537"/>
        <v>0</v>
      </c>
      <c r="AP136" s="16">
        <f t="shared" si="537"/>
        <v>0</v>
      </c>
      <c r="AQ136" s="16">
        <f t="shared" si="537"/>
        <v>0</v>
      </c>
      <c r="AR136" s="16">
        <f t="shared" si="537"/>
        <v>0</v>
      </c>
      <c r="AS136" s="16">
        <f t="shared" si="537"/>
        <v>0</v>
      </c>
      <c r="AT136" s="16">
        <f t="shared" si="537"/>
        <v>0</v>
      </c>
      <c r="AU136" s="16">
        <f t="shared" si="198"/>
        <v>0</v>
      </c>
    </row>
    <row r="137" spans="1:47">
      <c r="A137" s="8"/>
      <c r="B137" s="908" t="str">
        <f t="shared" ref="B137:E137" si="538">+B40</f>
        <v>Customer 12</v>
      </c>
      <c r="C137" s="908" t="str">
        <f t="shared" si="538"/>
        <v>Consulting</v>
      </c>
      <c r="D137" s="909">
        <f t="shared" si="538"/>
        <v>44440</v>
      </c>
      <c r="E137" s="910">
        <f t="shared" si="538"/>
        <v>20000</v>
      </c>
      <c r="F137" s="905">
        <v>1</v>
      </c>
      <c r="G137" s="16"/>
      <c r="H137" s="16"/>
      <c r="I137" s="16"/>
      <c r="J137" s="16">
        <f t="shared" si="533"/>
        <v>0</v>
      </c>
      <c r="K137" s="16">
        <f t="shared" si="533"/>
        <v>0</v>
      </c>
      <c r="L137" s="16">
        <f t="shared" si="533"/>
        <v>0</v>
      </c>
      <c r="M137" s="16">
        <f t="shared" si="533"/>
        <v>0</v>
      </c>
      <c r="N137" s="16">
        <f t="shared" si="533"/>
        <v>0</v>
      </c>
      <c r="O137" s="16">
        <f t="shared" si="533"/>
        <v>0</v>
      </c>
      <c r="P137" s="16">
        <f t="shared" si="533"/>
        <v>0</v>
      </c>
      <c r="Q137" s="16">
        <f t="shared" si="533"/>
        <v>0</v>
      </c>
      <c r="R137" s="16">
        <f t="shared" si="533"/>
        <v>0</v>
      </c>
      <c r="S137" s="16">
        <f t="shared" si="196"/>
        <v>0</v>
      </c>
      <c r="T137" s="789"/>
      <c r="U137" s="16">
        <f t="shared" si="534"/>
        <v>0</v>
      </c>
      <c r="V137" s="16">
        <f t="shared" si="534"/>
        <v>0</v>
      </c>
      <c r="W137" s="16">
        <f t="shared" si="534"/>
        <v>0</v>
      </c>
      <c r="X137" s="16">
        <f t="shared" si="535"/>
        <v>0</v>
      </c>
      <c r="Y137" s="16">
        <f t="shared" si="535"/>
        <v>0</v>
      </c>
      <c r="Z137" s="16">
        <f t="shared" si="535"/>
        <v>0</v>
      </c>
      <c r="AA137" s="16">
        <f t="shared" si="535"/>
        <v>0</v>
      </c>
      <c r="AB137" s="16">
        <f t="shared" si="535"/>
        <v>0</v>
      </c>
      <c r="AC137" s="16">
        <f t="shared" si="535"/>
        <v>0</v>
      </c>
      <c r="AD137" s="16">
        <f t="shared" si="535"/>
        <v>0</v>
      </c>
      <c r="AE137" s="16">
        <f t="shared" si="535"/>
        <v>0</v>
      </c>
      <c r="AF137" s="16">
        <f t="shared" si="535"/>
        <v>20000</v>
      </c>
      <c r="AG137" s="16">
        <f t="shared" si="197"/>
        <v>20000</v>
      </c>
      <c r="AI137" s="16">
        <f t="shared" si="536"/>
        <v>0</v>
      </c>
      <c r="AJ137" s="16">
        <f t="shared" si="536"/>
        <v>0</v>
      </c>
      <c r="AK137" s="16">
        <f t="shared" si="536"/>
        <v>0</v>
      </c>
      <c r="AL137" s="16">
        <f t="shared" si="537"/>
        <v>0</v>
      </c>
      <c r="AM137" s="16">
        <f t="shared" si="537"/>
        <v>0</v>
      </c>
      <c r="AN137" s="16">
        <f t="shared" si="537"/>
        <v>0</v>
      </c>
      <c r="AO137" s="16">
        <f t="shared" si="537"/>
        <v>0</v>
      </c>
      <c r="AP137" s="16">
        <f t="shared" si="537"/>
        <v>0</v>
      </c>
      <c r="AQ137" s="16">
        <f t="shared" si="537"/>
        <v>0</v>
      </c>
      <c r="AR137" s="16">
        <f t="shared" si="537"/>
        <v>0</v>
      </c>
      <c r="AS137" s="16">
        <f t="shared" si="537"/>
        <v>0</v>
      </c>
      <c r="AT137" s="16">
        <f t="shared" si="537"/>
        <v>0</v>
      </c>
      <c r="AU137" s="16">
        <f t="shared" si="198"/>
        <v>0</v>
      </c>
    </row>
    <row r="138" spans="1:47">
      <c r="A138" s="8"/>
      <c r="B138" s="908" t="str">
        <f t="shared" ref="B138:E138" si="539">+B41</f>
        <v>Customer 13</v>
      </c>
      <c r="C138" s="908" t="str">
        <f t="shared" si="539"/>
        <v>Software - Gen 3</v>
      </c>
      <c r="D138" s="909">
        <f t="shared" si="539"/>
        <v>44470</v>
      </c>
      <c r="E138" s="910">
        <f t="shared" si="539"/>
        <v>100000</v>
      </c>
      <c r="F138" s="905">
        <v>12</v>
      </c>
      <c r="G138" s="16"/>
      <c r="H138" s="16"/>
      <c r="I138" s="16"/>
      <c r="J138" s="16">
        <f>IFERROR(+G41/$F138+I138,0)</f>
        <v>0</v>
      </c>
      <c r="K138" s="16">
        <f t="shared" ref="K138" si="540">IFERROR(+H41/$F138+J138,0)</f>
        <v>0</v>
      </c>
      <c r="L138" s="16">
        <f t="shared" ref="L138" si="541">IFERROR(+I41/$F138+K138,0)</f>
        <v>0</v>
      </c>
      <c r="M138" s="16">
        <f t="shared" ref="M138" si="542">IFERROR(+J41/$F138+L138,0)</f>
        <v>0</v>
      </c>
      <c r="N138" s="16">
        <f t="shared" ref="N138" si="543">IFERROR(+K41/$F138+M138,0)</f>
        <v>0</v>
      </c>
      <c r="O138" s="16">
        <f t="shared" ref="O138" si="544">IFERROR(+L41/$F138+N138,0)</f>
        <v>0</v>
      </c>
      <c r="P138" s="16">
        <f t="shared" ref="P138" si="545">IFERROR(+M41/$F138+O138,0)</f>
        <v>0</v>
      </c>
      <c r="Q138" s="16">
        <f t="shared" ref="Q138" si="546">IFERROR(+N41/$F138+P138,0)</f>
        <v>0</v>
      </c>
      <c r="R138" s="16">
        <f t="shared" ref="R138" si="547">IFERROR(+O41/$F138+Q138,0)</f>
        <v>0</v>
      </c>
      <c r="S138" s="16">
        <f t="shared" si="196"/>
        <v>0</v>
      </c>
      <c r="T138" s="789"/>
      <c r="U138" s="16">
        <f>IFERROR(+P41/$F138+R138,0)</f>
        <v>0</v>
      </c>
      <c r="V138" s="16">
        <f>IFERROR(+Q41/$F138+U138,0)</f>
        <v>0</v>
      </c>
      <c r="W138" s="16">
        <f>IFERROR(+R41/$F138+V138,0)</f>
        <v>0</v>
      </c>
      <c r="X138" s="16">
        <f t="shared" ref="X138" si="548">IFERROR(+U41/$F138+W138,0)</f>
        <v>0</v>
      </c>
      <c r="Y138" s="16">
        <f t="shared" ref="Y138" si="549">IFERROR(+V41/$F138+X138,0)</f>
        <v>0</v>
      </c>
      <c r="Z138" s="16">
        <f t="shared" ref="Z138" si="550">IFERROR(+W41/$F138+Y138,0)</f>
        <v>0</v>
      </c>
      <c r="AA138" s="16">
        <f t="shared" ref="AA138" si="551">IFERROR(+X41/$F138+Z138,0)</f>
        <v>0</v>
      </c>
      <c r="AB138" s="16">
        <f t="shared" ref="AB138" si="552">IFERROR(+Y41/$F138+AA138,0)</f>
        <v>0</v>
      </c>
      <c r="AC138" s="16">
        <f t="shared" ref="AC138" si="553">IFERROR(+Z41/$F138+AB138,0)</f>
        <v>0</v>
      </c>
      <c r="AD138" s="16">
        <f t="shared" ref="AD138" si="554">IFERROR(+AA41/$F138+AC138,0)</f>
        <v>0</v>
      </c>
      <c r="AE138" s="16">
        <f t="shared" ref="AE138" si="555">IFERROR(+AB41/$F138+AD138,0)</f>
        <v>0</v>
      </c>
      <c r="AF138" s="16">
        <f t="shared" ref="AF138" si="556">IFERROR(+AC41/$F138+AE138,0)</f>
        <v>0</v>
      </c>
      <c r="AG138" s="16">
        <f t="shared" si="197"/>
        <v>0</v>
      </c>
      <c r="AI138" s="16">
        <f>IFERROR(+AD41/$F138+AF138,0)</f>
        <v>8333.3333333333339</v>
      </c>
      <c r="AJ138" s="16">
        <f>IFERROR(+AE41/$F138+AI138,0)</f>
        <v>8333.3333333333339</v>
      </c>
      <c r="AK138" s="16">
        <f>IFERROR(+AF41/$F138+AJ138,0)</f>
        <v>8333.3333333333339</v>
      </c>
      <c r="AL138" s="16">
        <f t="shared" ref="AL138" si="557">IFERROR(+AI41/$F138+AK138,0)</f>
        <v>8333.3333333333339</v>
      </c>
      <c r="AM138" s="16">
        <f t="shared" ref="AM138" si="558">IFERROR(+AJ41/$F138+AL138,0)</f>
        <v>8333.3333333333339</v>
      </c>
      <c r="AN138" s="16">
        <f t="shared" ref="AN138" si="559">IFERROR(+AK41/$F138+AM138,0)</f>
        <v>8333.3333333333339</v>
      </c>
      <c r="AO138" s="16">
        <f t="shared" ref="AO138" si="560">IFERROR(+AL41/$F138+AN138,0)</f>
        <v>8333.3333333333339</v>
      </c>
      <c r="AP138" s="16">
        <f t="shared" ref="AP138" si="561">IFERROR(+AM41/$F138+AO138,0)</f>
        <v>8333.3333333333339</v>
      </c>
      <c r="AQ138" s="16">
        <f t="shared" ref="AQ138" si="562">IFERROR(+AN41/$F138+AP138,0)</f>
        <v>8333.3333333333339</v>
      </c>
      <c r="AR138" s="16">
        <f t="shared" ref="AR138" si="563">IFERROR(+AO41/$F138+AQ138,0)</f>
        <v>8333.3333333333339</v>
      </c>
      <c r="AS138" s="16">
        <f t="shared" ref="AS138" si="564">IFERROR(+AP41/$F138+AR138,0)</f>
        <v>8333.3333333333339</v>
      </c>
      <c r="AT138" s="16">
        <f t="shared" ref="AT138" si="565">IFERROR(+AQ41/$F138+AS138,0)</f>
        <v>8333.3333333333339</v>
      </c>
      <c r="AU138" s="16">
        <f t="shared" si="198"/>
        <v>99999.999999999985</v>
      </c>
    </row>
    <row r="139" spans="1:47">
      <c r="A139" s="8"/>
      <c r="B139" s="908" t="str">
        <f t="shared" ref="B139:E139" si="566">+B42</f>
        <v>Customer 13</v>
      </c>
      <c r="C139" s="908" t="str">
        <f t="shared" si="566"/>
        <v>Implementation</v>
      </c>
      <c r="D139" s="909">
        <f t="shared" si="566"/>
        <v>44470</v>
      </c>
      <c r="E139" s="910">
        <f t="shared" si="566"/>
        <v>10000</v>
      </c>
      <c r="F139" s="905">
        <v>1</v>
      </c>
      <c r="G139" s="16"/>
      <c r="H139" s="16"/>
      <c r="I139" s="16"/>
      <c r="J139" s="16">
        <f t="shared" ref="J139:R140" si="567">IFERROR(+G42/$F139,0)</f>
        <v>0</v>
      </c>
      <c r="K139" s="16">
        <f t="shared" si="567"/>
        <v>0</v>
      </c>
      <c r="L139" s="16">
        <f t="shared" si="567"/>
        <v>0</v>
      </c>
      <c r="M139" s="16">
        <f t="shared" si="567"/>
        <v>0</v>
      </c>
      <c r="N139" s="16">
        <f t="shared" si="567"/>
        <v>0</v>
      </c>
      <c r="O139" s="16">
        <f t="shared" si="567"/>
        <v>0</v>
      </c>
      <c r="P139" s="16">
        <f t="shared" si="567"/>
        <v>0</v>
      </c>
      <c r="Q139" s="16">
        <f t="shared" si="567"/>
        <v>0</v>
      </c>
      <c r="R139" s="16">
        <f t="shared" si="567"/>
        <v>0</v>
      </c>
      <c r="S139" s="16">
        <f t="shared" si="196"/>
        <v>0</v>
      </c>
      <c r="T139" s="789"/>
      <c r="U139" s="16">
        <f t="shared" ref="U139:W140" si="568">IFERROR(+P42/$F139,0)</f>
        <v>0</v>
      </c>
      <c r="V139" s="16">
        <f t="shared" si="568"/>
        <v>0</v>
      </c>
      <c r="W139" s="16">
        <f t="shared" si="568"/>
        <v>0</v>
      </c>
      <c r="X139" s="16">
        <f t="shared" ref="X139:AF140" si="569">IFERROR(+U42/$F139,0)</f>
        <v>0</v>
      </c>
      <c r="Y139" s="16">
        <f t="shared" si="569"/>
        <v>0</v>
      </c>
      <c r="Z139" s="16">
        <f t="shared" si="569"/>
        <v>0</v>
      </c>
      <c r="AA139" s="16">
        <f t="shared" si="569"/>
        <v>0</v>
      </c>
      <c r="AB139" s="16">
        <f t="shared" si="569"/>
        <v>0</v>
      </c>
      <c r="AC139" s="16">
        <f t="shared" si="569"/>
        <v>0</v>
      </c>
      <c r="AD139" s="16">
        <f t="shared" si="569"/>
        <v>0</v>
      </c>
      <c r="AE139" s="16">
        <f t="shared" si="569"/>
        <v>0</v>
      </c>
      <c r="AF139" s="16">
        <f t="shared" si="569"/>
        <v>0</v>
      </c>
      <c r="AG139" s="16">
        <f t="shared" si="197"/>
        <v>0</v>
      </c>
      <c r="AI139" s="16">
        <f t="shared" ref="AI139:AK140" si="570">IFERROR(+AD42/$F139,0)</f>
        <v>10000</v>
      </c>
      <c r="AJ139" s="16">
        <f t="shared" si="570"/>
        <v>0</v>
      </c>
      <c r="AK139" s="16">
        <f t="shared" si="570"/>
        <v>0</v>
      </c>
      <c r="AL139" s="16">
        <f t="shared" ref="AL139:AT140" si="571">IFERROR(+AI42/$F139,0)</f>
        <v>0</v>
      </c>
      <c r="AM139" s="16">
        <f t="shared" si="571"/>
        <v>0</v>
      </c>
      <c r="AN139" s="16">
        <f t="shared" si="571"/>
        <v>0</v>
      </c>
      <c r="AO139" s="16">
        <f t="shared" si="571"/>
        <v>0</v>
      </c>
      <c r="AP139" s="16">
        <f t="shared" si="571"/>
        <v>0</v>
      </c>
      <c r="AQ139" s="16">
        <f t="shared" si="571"/>
        <v>0</v>
      </c>
      <c r="AR139" s="16">
        <f t="shared" si="571"/>
        <v>0</v>
      </c>
      <c r="AS139" s="16">
        <f t="shared" si="571"/>
        <v>0</v>
      </c>
      <c r="AT139" s="16">
        <f t="shared" si="571"/>
        <v>0</v>
      </c>
      <c r="AU139" s="16">
        <f t="shared" si="198"/>
        <v>10000</v>
      </c>
    </row>
    <row r="140" spans="1:47">
      <c r="A140" s="8"/>
      <c r="B140" s="908" t="str">
        <f t="shared" ref="B140:E140" si="572">+B43</f>
        <v>Customer 13</v>
      </c>
      <c r="C140" s="908" t="str">
        <f t="shared" si="572"/>
        <v>Consulting</v>
      </c>
      <c r="D140" s="909">
        <f t="shared" si="572"/>
        <v>44470</v>
      </c>
      <c r="E140" s="910">
        <f t="shared" si="572"/>
        <v>20000</v>
      </c>
      <c r="F140" s="905">
        <v>1</v>
      </c>
      <c r="G140" s="16"/>
      <c r="H140" s="16"/>
      <c r="I140" s="16"/>
      <c r="J140" s="16">
        <f t="shared" si="567"/>
        <v>0</v>
      </c>
      <c r="K140" s="16">
        <f t="shared" si="567"/>
        <v>0</v>
      </c>
      <c r="L140" s="16">
        <f t="shared" si="567"/>
        <v>0</v>
      </c>
      <c r="M140" s="16">
        <f t="shared" si="567"/>
        <v>0</v>
      </c>
      <c r="N140" s="16">
        <f t="shared" si="567"/>
        <v>0</v>
      </c>
      <c r="O140" s="16">
        <f t="shared" si="567"/>
        <v>0</v>
      </c>
      <c r="P140" s="16">
        <f t="shared" si="567"/>
        <v>0</v>
      </c>
      <c r="Q140" s="16">
        <f t="shared" si="567"/>
        <v>0</v>
      </c>
      <c r="R140" s="16">
        <f t="shared" si="567"/>
        <v>0</v>
      </c>
      <c r="S140" s="16">
        <f t="shared" si="196"/>
        <v>0</v>
      </c>
      <c r="T140" s="789"/>
      <c r="U140" s="16">
        <f t="shared" si="568"/>
        <v>0</v>
      </c>
      <c r="V140" s="16">
        <f t="shared" si="568"/>
        <v>0</v>
      </c>
      <c r="W140" s="16">
        <f t="shared" si="568"/>
        <v>0</v>
      </c>
      <c r="X140" s="16">
        <f t="shared" si="569"/>
        <v>0</v>
      </c>
      <c r="Y140" s="16">
        <f t="shared" si="569"/>
        <v>0</v>
      </c>
      <c r="Z140" s="16">
        <f t="shared" si="569"/>
        <v>0</v>
      </c>
      <c r="AA140" s="16">
        <f t="shared" si="569"/>
        <v>0</v>
      </c>
      <c r="AB140" s="16">
        <f t="shared" si="569"/>
        <v>0</v>
      </c>
      <c r="AC140" s="16">
        <f t="shared" si="569"/>
        <v>0</v>
      </c>
      <c r="AD140" s="16">
        <f t="shared" si="569"/>
        <v>0</v>
      </c>
      <c r="AE140" s="16">
        <f t="shared" si="569"/>
        <v>0</v>
      </c>
      <c r="AF140" s="16">
        <f t="shared" si="569"/>
        <v>0</v>
      </c>
      <c r="AG140" s="16">
        <f t="shared" si="197"/>
        <v>0</v>
      </c>
      <c r="AI140" s="16">
        <f t="shared" si="570"/>
        <v>20000</v>
      </c>
      <c r="AJ140" s="16">
        <f t="shared" si="570"/>
        <v>0</v>
      </c>
      <c r="AK140" s="16">
        <f t="shared" si="570"/>
        <v>0</v>
      </c>
      <c r="AL140" s="16">
        <f t="shared" si="571"/>
        <v>0</v>
      </c>
      <c r="AM140" s="16">
        <f t="shared" si="571"/>
        <v>0</v>
      </c>
      <c r="AN140" s="16">
        <f t="shared" si="571"/>
        <v>0</v>
      </c>
      <c r="AO140" s="16">
        <f t="shared" si="571"/>
        <v>0</v>
      </c>
      <c r="AP140" s="16">
        <f t="shared" si="571"/>
        <v>0</v>
      </c>
      <c r="AQ140" s="16">
        <f t="shared" si="571"/>
        <v>0</v>
      </c>
      <c r="AR140" s="16">
        <f t="shared" si="571"/>
        <v>0</v>
      </c>
      <c r="AS140" s="16">
        <f t="shared" si="571"/>
        <v>0</v>
      </c>
      <c r="AT140" s="16">
        <f t="shared" si="571"/>
        <v>0</v>
      </c>
      <c r="AU140" s="16">
        <f t="shared" si="198"/>
        <v>20000</v>
      </c>
    </row>
    <row r="141" spans="1:47">
      <c r="A141" s="8"/>
      <c r="B141" s="908" t="str">
        <f t="shared" ref="B141:E141" si="573">+B44</f>
        <v>Customer 14</v>
      </c>
      <c r="C141" s="908" t="str">
        <f t="shared" si="573"/>
        <v>Software - Gen 3</v>
      </c>
      <c r="D141" s="909">
        <f t="shared" si="573"/>
        <v>44501</v>
      </c>
      <c r="E141" s="910">
        <f t="shared" si="573"/>
        <v>100000</v>
      </c>
      <c r="F141" s="905">
        <v>12</v>
      </c>
      <c r="G141" s="16"/>
      <c r="H141" s="16"/>
      <c r="I141" s="16"/>
      <c r="J141" s="16">
        <f>IFERROR(+G44/$F141+I141,0)</f>
        <v>0</v>
      </c>
      <c r="K141" s="16">
        <f t="shared" ref="K141" si="574">IFERROR(+H44/$F141+J141,0)</f>
        <v>0</v>
      </c>
      <c r="L141" s="16">
        <f t="shared" ref="L141" si="575">IFERROR(+I44/$F141+K141,0)</f>
        <v>0</v>
      </c>
      <c r="M141" s="16">
        <f t="shared" ref="M141" si="576">IFERROR(+J44/$F141+L141,0)</f>
        <v>0</v>
      </c>
      <c r="N141" s="16">
        <f t="shared" ref="N141" si="577">IFERROR(+K44/$F141+M141,0)</f>
        <v>0</v>
      </c>
      <c r="O141" s="16">
        <f t="shared" ref="O141" si="578">IFERROR(+L44/$F141+N141,0)</f>
        <v>0</v>
      </c>
      <c r="P141" s="16">
        <f t="shared" ref="P141" si="579">IFERROR(+M44/$F141+O141,0)</f>
        <v>0</v>
      </c>
      <c r="Q141" s="16">
        <f t="shared" ref="Q141" si="580">IFERROR(+N44/$F141+P141,0)</f>
        <v>0</v>
      </c>
      <c r="R141" s="16">
        <f t="shared" ref="R141" si="581">IFERROR(+O44/$F141+Q141,0)</f>
        <v>0</v>
      </c>
      <c r="S141" s="16">
        <f t="shared" si="196"/>
        <v>0</v>
      </c>
      <c r="T141" s="789"/>
      <c r="U141" s="16">
        <f>IFERROR(+P44/$F141+R141,0)</f>
        <v>0</v>
      </c>
      <c r="V141" s="16">
        <f>IFERROR(+Q44/$F141+U141,0)</f>
        <v>0</v>
      </c>
      <c r="W141" s="16">
        <f>IFERROR(+R44/$F141+V141,0)</f>
        <v>0</v>
      </c>
      <c r="X141" s="16">
        <f t="shared" ref="X141" si="582">IFERROR(+U44/$F141+W141,0)</f>
        <v>0</v>
      </c>
      <c r="Y141" s="16">
        <f t="shared" ref="Y141" si="583">IFERROR(+V44/$F141+X141,0)</f>
        <v>0</v>
      </c>
      <c r="Z141" s="16">
        <f t="shared" ref="Z141" si="584">IFERROR(+W44/$F141+Y141,0)</f>
        <v>0</v>
      </c>
      <c r="AA141" s="16">
        <f t="shared" ref="AA141" si="585">IFERROR(+X44/$F141+Z141,0)</f>
        <v>0</v>
      </c>
      <c r="AB141" s="16">
        <f t="shared" ref="AB141" si="586">IFERROR(+Y44/$F141+AA141,0)</f>
        <v>0</v>
      </c>
      <c r="AC141" s="16">
        <f t="shared" ref="AC141" si="587">IFERROR(+Z44/$F141+AB141,0)</f>
        <v>0</v>
      </c>
      <c r="AD141" s="16">
        <f t="shared" ref="AD141" si="588">IFERROR(+AA44/$F141+AC141,0)</f>
        <v>0</v>
      </c>
      <c r="AE141" s="16">
        <f t="shared" ref="AE141" si="589">IFERROR(+AB44/$F141+AD141,0)</f>
        <v>0</v>
      </c>
      <c r="AF141" s="16">
        <f t="shared" ref="AF141" si="590">IFERROR(+AC44/$F141+AE141,0)</f>
        <v>0</v>
      </c>
      <c r="AG141" s="16">
        <f t="shared" si="197"/>
        <v>0</v>
      </c>
      <c r="AI141" s="16">
        <f>IFERROR(+AD44/$F141+AF141,0)</f>
        <v>0</v>
      </c>
      <c r="AJ141" s="16">
        <f>IFERROR(+AE44/$F141+AI141,0)</f>
        <v>8333.3333333333339</v>
      </c>
      <c r="AK141" s="16">
        <f>IFERROR(+AF44/$F141+AJ141,0)</f>
        <v>8333.3333333333339</v>
      </c>
      <c r="AL141" s="16">
        <f t="shared" ref="AL141" si="591">IFERROR(+AI44/$F141+AK141,0)</f>
        <v>8333.3333333333339</v>
      </c>
      <c r="AM141" s="16">
        <f t="shared" ref="AM141" si="592">IFERROR(+AJ44/$F141+AL141,0)</f>
        <v>8333.3333333333339</v>
      </c>
      <c r="AN141" s="16">
        <f t="shared" ref="AN141" si="593">IFERROR(+AK44/$F141+AM141,0)</f>
        <v>8333.3333333333339</v>
      </c>
      <c r="AO141" s="16">
        <f t="shared" ref="AO141" si="594">IFERROR(+AL44/$F141+AN141,0)</f>
        <v>8333.3333333333339</v>
      </c>
      <c r="AP141" s="16">
        <f t="shared" ref="AP141" si="595">IFERROR(+AM44/$F141+AO141,0)</f>
        <v>8333.3333333333339</v>
      </c>
      <c r="AQ141" s="16">
        <f t="shared" ref="AQ141" si="596">IFERROR(+AN44/$F141+AP141,0)</f>
        <v>8333.3333333333339</v>
      </c>
      <c r="AR141" s="16">
        <f t="shared" ref="AR141" si="597">IFERROR(+AO44/$F141+AQ141,0)</f>
        <v>8333.3333333333339</v>
      </c>
      <c r="AS141" s="16">
        <f t="shared" ref="AS141" si="598">IFERROR(+AP44/$F141+AR141,0)</f>
        <v>8333.3333333333339</v>
      </c>
      <c r="AT141" s="16">
        <f t="shared" ref="AT141" si="599">IFERROR(+AQ44/$F141+AS141,0)</f>
        <v>8333.3333333333339</v>
      </c>
      <c r="AU141" s="16">
        <f t="shared" si="198"/>
        <v>91666.666666666657</v>
      </c>
    </row>
    <row r="142" spans="1:47">
      <c r="A142" s="8"/>
      <c r="B142" s="908" t="str">
        <f t="shared" ref="B142:E142" si="600">+B45</f>
        <v>Customer 14</v>
      </c>
      <c r="C142" s="908" t="str">
        <f t="shared" si="600"/>
        <v>Implementation</v>
      </c>
      <c r="D142" s="909">
        <f t="shared" si="600"/>
        <v>44501</v>
      </c>
      <c r="E142" s="910">
        <f t="shared" si="600"/>
        <v>10000</v>
      </c>
      <c r="F142" s="905">
        <v>1</v>
      </c>
      <c r="G142" s="16"/>
      <c r="H142" s="16"/>
      <c r="I142" s="16"/>
      <c r="J142" s="16">
        <f t="shared" ref="J142:R143" si="601">IFERROR(+G45/$F142,0)</f>
        <v>0</v>
      </c>
      <c r="K142" s="16">
        <f t="shared" si="601"/>
        <v>0</v>
      </c>
      <c r="L142" s="16">
        <f t="shared" si="601"/>
        <v>0</v>
      </c>
      <c r="M142" s="16">
        <f t="shared" si="601"/>
        <v>0</v>
      </c>
      <c r="N142" s="16">
        <f t="shared" si="601"/>
        <v>0</v>
      </c>
      <c r="O142" s="16">
        <f t="shared" si="601"/>
        <v>0</v>
      </c>
      <c r="P142" s="16">
        <f t="shared" si="601"/>
        <v>0</v>
      </c>
      <c r="Q142" s="16">
        <f t="shared" si="601"/>
        <v>0</v>
      </c>
      <c r="R142" s="16">
        <f t="shared" si="601"/>
        <v>0</v>
      </c>
      <c r="S142" s="16">
        <f t="shared" si="196"/>
        <v>0</v>
      </c>
      <c r="T142" s="789"/>
      <c r="U142" s="16">
        <f t="shared" ref="U142:W143" si="602">IFERROR(+P45/$F142,0)</f>
        <v>0</v>
      </c>
      <c r="V142" s="16">
        <f t="shared" si="602"/>
        <v>0</v>
      </c>
      <c r="W142" s="16">
        <f t="shared" si="602"/>
        <v>0</v>
      </c>
      <c r="X142" s="16">
        <f t="shared" ref="X142:AF143" si="603">IFERROR(+U45/$F142,0)</f>
        <v>0</v>
      </c>
      <c r="Y142" s="16">
        <f t="shared" si="603"/>
        <v>0</v>
      </c>
      <c r="Z142" s="16">
        <f t="shared" si="603"/>
        <v>0</v>
      </c>
      <c r="AA142" s="16">
        <f t="shared" si="603"/>
        <v>0</v>
      </c>
      <c r="AB142" s="16">
        <f t="shared" si="603"/>
        <v>0</v>
      </c>
      <c r="AC142" s="16">
        <f t="shared" si="603"/>
        <v>0</v>
      </c>
      <c r="AD142" s="16">
        <f t="shared" si="603"/>
        <v>0</v>
      </c>
      <c r="AE142" s="16">
        <f t="shared" si="603"/>
        <v>0</v>
      </c>
      <c r="AF142" s="16">
        <f t="shared" si="603"/>
        <v>0</v>
      </c>
      <c r="AG142" s="16">
        <f t="shared" si="197"/>
        <v>0</v>
      </c>
      <c r="AI142" s="16">
        <f t="shared" ref="AI142:AK143" si="604">IFERROR(+AD45/$F142,0)</f>
        <v>0</v>
      </c>
      <c r="AJ142" s="16">
        <f t="shared" si="604"/>
        <v>10000</v>
      </c>
      <c r="AK142" s="16">
        <f t="shared" si="604"/>
        <v>0</v>
      </c>
      <c r="AL142" s="16">
        <f t="shared" ref="AL142:AT143" si="605">IFERROR(+AI45/$F142,0)</f>
        <v>0</v>
      </c>
      <c r="AM142" s="16">
        <f t="shared" si="605"/>
        <v>0</v>
      </c>
      <c r="AN142" s="16">
        <f t="shared" si="605"/>
        <v>0</v>
      </c>
      <c r="AO142" s="16">
        <f t="shared" si="605"/>
        <v>0</v>
      </c>
      <c r="AP142" s="16">
        <f t="shared" si="605"/>
        <v>0</v>
      </c>
      <c r="AQ142" s="16">
        <f t="shared" si="605"/>
        <v>0</v>
      </c>
      <c r="AR142" s="16">
        <f t="shared" si="605"/>
        <v>0</v>
      </c>
      <c r="AS142" s="16">
        <f t="shared" si="605"/>
        <v>0</v>
      </c>
      <c r="AT142" s="16">
        <f t="shared" si="605"/>
        <v>0</v>
      </c>
      <c r="AU142" s="16">
        <f t="shared" si="198"/>
        <v>10000</v>
      </c>
    </row>
    <row r="143" spans="1:47">
      <c r="A143" s="8"/>
      <c r="B143" s="908" t="str">
        <f t="shared" ref="B143:E143" si="606">+B46</f>
        <v>Customer 14</v>
      </c>
      <c r="C143" s="908" t="str">
        <f t="shared" si="606"/>
        <v>Consulting</v>
      </c>
      <c r="D143" s="909">
        <f t="shared" si="606"/>
        <v>44501</v>
      </c>
      <c r="E143" s="910">
        <f t="shared" si="606"/>
        <v>20000</v>
      </c>
      <c r="F143" s="905">
        <v>1</v>
      </c>
      <c r="G143" s="16"/>
      <c r="H143" s="16"/>
      <c r="I143" s="16"/>
      <c r="J143" s="16">
        <f t="shared" si="601"/>
        <v>0</v>
      </c>
      <c r="K143" s="16">
        <f t="shared" si="601"/>
        <v>0</v>
      </c>
      <c r="L143" s="16">
        <f t="shared" si="601"/>
        <v>0</v>
      </c>
      <c r="M143" s="16">
        <f t="shared" si="601"/>
        <v>0</v>
      </c>
      <c r="N143" s="16">
        <f t="shared" si="601"/>
        <v>0</v>
      </c>
      <c r="O143" s="16">
        <f t="shared" si="601"/>
        <v>0</v>
      </c>
      <c r="P143" s="16">
        <f t="shared" si="601"/>
        <v>0</v>
      </c>
      <c r="Q143" s="16">
        <f t="shared" si="601"/>
        <v>0</v>
      </c>
      <c r="R143" s="16">
        <f t="shared" si="601"/>
        <v>0</v>
      </c>
      <c r="S143" s="16">
        <f t="shared" si="196"/>
        <v>0</v>
      </c>
      <c r="T143" s="789"/>
      <c r="U143" s="16">
        <f t="shared" si="602"/>
        <v>0</v>
      </c>
      <c r="V143" s="16">
        <f t="shared" si="602"/>
        <v>0</v>
      </c>
      <c r="W143" s="16">
        <f t="shared" si="602"/>
        <v>0</v>
      </c>
      <c r="X143" s="16">
        <f t="shared" si="603"/>
        <v>0</v>
      </c>
      <c r="Y143" s="16">
        <f t="shared" si="603"/>
        <v>0</v>
      </c>
      <c r="Z143" s="16">
        <f t="shared" si="603"/>
        <v>0</v>
      </c>
      <c r="AA143" s="16">
        <f t="shared" si="603"/>
        <v>0</v>
      </c>
      <c r="AB143" s="16">
        <f t="shared" si="603"/>
        <v>0</v>
      </c>
      <c r="AC143" s="16">
        <f t="shared" si="603"/>
        <v>0</v>
      </c>
      <c r="AD143" s="16">
        <f t="shared" si="603"/>
        <v>0</v>
      </c>
      <c r="AE143" s="16">
        <f t="shared" si="603"/>
        <v>0</v>
      </c>
      <c r="AF143" s="16">
        <f t="shared" si="603"/>
        <v>0</v>
      </c>
      <c r="AG143" s="16">
        <f t="shared" si="197"/>
        <v>0</v>
      </c>
      <c r="AI143" s="16">
        <f t="shared" si="604"/>
        <v>0</v>
      </c>
      <c r="AJ143" s="16">
        <f t="shared" si="604"/>
        <v>20000</v>
      </c>
      <c r="AK143" s="16">
        <f t="shared" si="604"/>
        <v>0</v>
      </c>
      <c r="AL143" s="16">
        <f t="shared" si="605"/>
        <v>0</v>
      </c>
      <c r="AM143" s="16">
        <f t="shared" si="605"/>
        <v>0</v>
      </c>
      <c r="AN143" s="16">
        <f t="shared" si="605"/>
        <v>0</v>
      </c>
      <c r="AO143" s="16">
        <f t="shared" si="605"/>
        <v>0</v>
      </c>
      <c r="AP143" s="16">
        <f t="shared" si="605"/>
        <v>0</v>
      </c>
      <c r="AQ143" s="16">
        <f t="shared" si="605"/>
        <v>0</v>
      </c>
      <c r="AR143" s="16">
        <f t="shared" si="605"/>
        <v>0</v>
      </c>
      <c r="AS143" s="16">
        <f t="shared" si="605"/>
        <v>0</v>
      </c>
      <c r="AT143" s="16">
        <f t="shared" si="605"/>
        <v>0</v>
      </c>
      <c r="AU143" s="16">
        <f t="shared" si="198"/>
        <v>20000</v>
      </c>
    </row>
    <row r="144" spans="1:47">
      <c r="A144" s="8"/>
      <c r="B144" s="908" t="str">
        <f t="shared" ref="B144:E144" si="607">+B47</f>
        <v>Customer 15</v>
      </c>
      <c r="C144" s="908" t="str">
        <f t="shared" si="607"/>
        <v>Software - Gen 3</v>
      </c>
      <c r="D144" s="909">
        <f t="shared" si="607"/>
        <v>44531</v>
      </c>
      <c r="E144" s="910">
        <f t="shared" si="607"/>
        <v>100000</v>
      </c>
      <c r="F144" s="905">
        <v>12</v>
      </c>
      <c r="G144" s="16"/>
      <c r="H144" s="16"/>
      <c r="I144" s="16"/>
      <c r="J144" s="16">
        <f>IFERROR(+G47/$F144+I144,0)</f>
        <v>0</v>
      </c>
      <c r="K144" s="16">
        <f t="shared" ref="K144" si="608">IFERROR(+H47/$F144+J144,0)</f>
        <v>0</v>
      </c>
      <c r="L144" s="16">
        <f t="shared" ref="L144" si="609">IFERROR(+I47/$F144+K144,0)</f>
        <v>0</v>
      </c>
      <c r="M144" s="16">
        <f t="shared" ref="M144" si="610">IFERROR(+J47/$F144+L144,0)</f>
        <v>0</v>
      </c>
      <c r="N144" s="16">
        <f t="shared" ref="N144" si="611">IFERROR(+K47/$F144+M144,0)</f>
        <v>0</v>
      </c>
      <c r="O144" s="16">
        <f t="shared" ref="O144" si="612">IFERROR(+L47/$F144+N144,0)</f>
        <v>0</v>
      </c>
      <c r="P144" s="16">
        <f t="shared" ref="P144" si="613">IFERROR(+M47/$F144+O144,0)</f>
        <v>0</v>
      </c>
      <c r="Q144" s="16">
        <f t="shared" ref="Q144" si="614">IFERROR(+N47/$F144+P144,0)</f>
        <v>0</v>
      </c>
      <c r="R144" s="16">
        <f t="shared" ref="R144" si="615">IFERROR(+O47/$F144+Q144,0)</f>
        <v>0</v>
      </c>
      <c r="S144" s="16">
        <f t="shared" si="196"/>
        <v>0</v>
      </c>
      <c r="T144" s="789"/>
      <c r="U144" s="16">
        <f>IFERROR(+P47/$F144+R144,0)</f>
        <v>0</v>
      </c>
      <c r="V144" s="16">
        <f>IFERROR(+Q47/$F144+U144,0)</f>
        <v>0</v>
      </c>
      <c r="W144" s="16">
        <f>IFERROR(+R47/$F144+V144,0)</f>
        <v>0</v>
      </c>
      <c r="X144" s="16">
        <f t="shared" ref="X144" si="616">IFERROR(+U47/$F144+W144,0)</f>
        <v>0</v>
      </c>
      <c r="Y144" s="16">
        <f t="shared" ref="Y144" si="617">IFERROR(+V47/$F144+X144,0)</f>
        <v>0</v>
      </c>
      <c r="Z144" s="16">
        <f t="shared" ref="Z144" si="618">IFERROR(+W47/$F144+Y144,0)</f>
        <v>0</v>
      </c>
      <c r="AA144" s="16">
        <f t="shared" ref="AA144" si="619">IFERROR(+X47/$F144+Z144,0)</f>
        <v>0</v>
      </c>
      <c r="AB144" s="16">
        <f t="shared" ref="AB144" si="620">IFERROR(+Y47/$F144+AA144,0)</f>
        <v>0</v>
      </c>
      <c r="AC144" s="16">
        <f t="shared" ref="AC144" si="621">IFERROR(+Z47/$F144+AB144,0)</f>
        <v>0</v>
      </c>
      <c r="AD144" s="16">
        <f t="shared" ref="AD144" si="622">IFERROR(+AA47/$F144+AC144,0)</f>
        <v>0</v>
      </c>
      <c r="AE144" s="16">
        <f t="shared" ref="AE144" si="623">IFERROR(+AB47/$F144+AD144,0)</f>
        <v>0</v>
      </c>
      <c r="AF144" s="16">
        <f t="shared" ref="AF144" si="624">IFERROR(+AC47/$F144+AE144,0)</f>
        <v>0</v>
      </c>
      <c r="AG144" s="16">
        <f t="shared" si="197"/>
        <v>0</v>
      </c>
      <c r="AI144" s="16">
        <f>IFERROR(+AD47/$F144+AF144,0)</f>
        <v>0</v>
      </c>
      <c r="AJ144" s="16">
        <f>IFERROR(+AE47/$F144+AI144,0)</f>
        <v>0</v>
      </c>
      <c r="AK144" s="16">
        <f>IFERROR(+AF47/$F144+AJ144,0)</f>
        <v>8333.3333333333339</v>
      </c>
      <c r="AL144" s="16">
        <f t="shared" ref="AL144" si="625">IFERROR(+AI47/$F144+AK144,0)</f>
        <v>8333.3333333333339</v>
      </c>
      <c r="AM144" s="16">
        <f t="shared" ref="AM144" si="626">IFERROR(+AJ47/$F144+AL144,0)</f>
        <v>8333.3333333333339</v>
      </c>
      <c r="AN144" s="16">
        <f t="shared" ref="AN144" si="627">IFERROR(+AK47/$F144+AM144,0)</f>
        <v>8333.3333333333339</v>
      </c>
      <c r="AO144" s="16">
        <f t="shared" ref="AO144" si="628">IFERROR(+AL47/$F144+AN144,0)</f>
        <v>8333.3333333333339</v>
      </c>
      <c r="AP144" s="16">
        <f t="shared" ref="AP144" si="629">IFERROR(+AM47/$F144+AO144,0)</f>
        <v>8333.3333333333339</v>
      </c>
      <c r="AQ144" s="16">
        <f t="shared" ref="AQ144" si="630">IFERROR(+AN47/$F144+AP144,0)</f>
        <v>8333.3333333333339</v>
      </c>
      <c r="AR144" s="16">
        <f t="shared" ref="AR144" si="631">IFERROR(+AO47/$F144+AQ144,0)</f>
        <v>8333.3333333333339</v>
      </c>
      <c r="AS144" s="16">
        <f t="shared" ref="AS144" si="632">IFERROR(+AP47/$F144+AR144,0)</f>
        <v>8333.3333333333339</v>
      </c>
      <c r="AT144" s="16">
        <f t="shared" ref="AT144" si="633">IFERROR(+AQ47/$F144+AS144,0)</f>
        <v>8333.3333333333339</v>
      </c>
      <c r="AU144" s="16">
        <f t="shared" si="198"/>
        <v>83333.333333333328</v>
      </c>
    </row>
    <row r="145" spans="1:47">
      <c r="A145" s="8"/>
      <c r="B145" s="908" t="str">
        <f t="shared" ref="B145:E145" si="634">+B48</f>
        <v>Customer 15</v>
      </c>
      <c r="C145" s="908" t="str">
        <f t="shared" si="634"/>
        <v>Implementation</v>
      </c>
      <c r="D145" s="909">
        <f t="shared" si="634"/>
        <v>44531</v>
      </c>
      <c r="E145" s="910">
        <f t="shared" si="634"/>
        <v>10000</v>
      </c>
      <c r="F145" s="905">
        <v>1</v>
      </c>
      <c r="G145" s="16"/>
      <c r="H145" s="16"/>
      <c r="I145" s="16"/>
      <c r="J145" s="16">
        <f t="shared" ref="J145:R146" si="635">IFERROR(+G48/$F145,0)</f>
        <v>0</v>
      </c>
      <c r="K145" s="16">
        <f t="shared" si="635"/>
        <v>0</v>
      </c>
      <c r="L145" s="16">
        <f t="shared" si="635"/>
        <v>0</v>
      </c>
      <c r="M145" s="16">
        <f t="shared" si="635"/>
        <v>0</v>
      </c>
      <c r="N145" s="16">
        <f t="shared" si="635"/>
        <v>0</v>
      </c>
      <c r="O145" s="16">
        <f t="shared" si="635"/>
        <v>0</v>
      </c>
      <c r="P145" s="16">
        <f t="shared" si="635"/>
        <v>0</v>
      </c>
      <c r="Q145" s="16">
        <f t="shared" si="635"/>
        <v>0</v>
      </c>
      <c r="R145" s="16">
        <f t="shared" si="635"/>
        <v>0</v>
      </c>
      <c r="S145" s="16">
        <f t="shared" si="196"/>
        <v>0</v>
      </c>
      <c r="T145" s="789"/>
      <c r="U145" s="16">
        <f t="shared" ref="U145:W146" si="636">IFERROR(+P48/$F145,0)</f>
        <v>0</v>
      </c>
      <c r="V145" s="16">
        <f t="shared" si="636"/>
        <v>0</v>
      </c>
      <c r="W145" s="16">
        <f t="shared" si="636"/>
        <v>0</v>
      </c>
      <c r="X145" s="16">
        <f t="shared" ref="X145:AF146" si="637">IFERROR(+U48/$F145,0)</f>
        <v>0</v>
      </c>
      <c r="Y145" s="16">
        <f t="shared" si="637"/>
        <v>0</v>
      </c>
      <c r="Z145" s="16">
        <f t="shared" si="637"/>
        <v>0</v>
      </c>
      <c r="AA145" s="16">
        <f t="shared" si="637"/>
        <v>0</v>
      </c>
      <c r="AB145" s="16">
        <f t="shared" si="637"/>
        <v>0</v>
      </c>
      <c r="AC145" s="16">
        <f t="shared" si="637"/>
        <v>0</v>
      </c>
      <c r="AD145" s="16">
        <f t="shared" si="637"/>
        <v>0</v>
      </c>
      <c r="AE145" s="16">
        <f t="shared" si="637"/>
        <v>0</v>
      </c>
      <c r="AF145" s="16">
        <f t="shared" si="637"/>
        <v>0</v>
      </c>
      <c r="AG145" s="16">
        <f t="shared" si="197"/>
        <v>0</v>
      </c>
      <c r="AI145" s="16">
        <f t="shared" ref="AI145:AK146" si="638">IFERROR(+AD48/$F145,0)</f>
        <v>0</v>
      </c>
      <c r="AJ145" s="16">
        <f t="shared" si="638"/>
        <v>0</v>
      </c>
      <c r="AK145" s="16">
        <f t="shared" si="638"/>
        <v>10000</v>
      </c>
      <c r="AL145" s="16">
        <f t="shared" ref="AL145:AT146" si="639">IFERROR(+AI48/$F145,0)</f>
        <v>0</v>
      </c>
      <c r="AM145" s="16">
        <f t="shared" si="639"/>
        <v>0</v>
      </c>
      <c r="AN145" s="16">
        <f t="shared" si="639"/>
        <v>0</v>
      </c>
      <c r="AO145" s="16">
        <f t="shared" si="639"/>
        <v>0</v>
      </c>
      <c r="AP145" s="16">
        <f t="shared" si="639"/>
        <v>0</v>
      </c>
      <c r="AQ145" s="16">
        <f t="shared" si="639"/>
        <v>0</v>
      </c>
      <c r="AR145" s="16">
        <f t="shared" si="639"/>
        <v>0</v>
      </c>
      <c r="AS145" s="16">
        <f t="shared" si="639"/>
        <v>0</v>
      </c>
      <c r="AT145" s="16">
        <f t="shared" si="639"/>
        <v>0</v>
      </c>
      <c r="AU145" s="16">
        <f t="shared" si="198"/>
        <v>10000</v>
      </c>
    </row>
    <row r="146" spans="1:47">
      <c r="A146" s="8"/>
      <c r="B146" s="908" t="str">
        <f t="shared" ref="B146:E146" si="640">+B49</f>
        <v>Customer 15</v>
      </c>
      <c r="C146" s="908" t="str">
        <f t="shared" si="640"/>
        <v>Consulting</v>
      </c>
      <c r="D146" s="909">
        <f t="shared" si="640"/>
        <v>44531</v>
      </c>
      <c r="E146" s="910">
        <f t="shared" si="640"/>
        <v>20000</v>
      </c>
      <c r="F146" s="905">
        <v>1</v>
      </c>
      <c r="G146" s="16"/>
      <c r="H146" s="16"/>
      <c r="I146" s="16"/>
      <c r="J146" s="16">
        <f t="shared" si="635"/>
        <v>0</v>
      </c>
      <c r="K146" s="16">
        <f t="shared" si="635"/>
        <v>0</v>
      </c>
      <c r="L146" s="16">
        <f t="shared" si="635"/>
        <v>0</v>
      </c>
      <c r="M146" s="16">
        <f t="shared" si="635"/>
        <v>0</v>
      </c>
      <c r="N146" s="16">
        <f t="shared" si="635"/>
        <v>0</v>
      </c>
      <c r="O146" s="16">
        <f t="shared" si="635"/>
        <v>0</v>
      </c>
      <c r="P146" s="16">
        <f t="shared" si="635"/>
        <v>0</v>
      </c>
      <c r="Q146" s="16">
        <f t="shared" si="635"/>
        <v>0</v>
      </c>
      <c r="R146" s="16">
        <f t="shared" si="635"/>
        <v>0</v>
      </c>
      <c r="S146" s="16">
        <f t="shared" si="196"/>
        <v>0</v>
      </c>
      <c r="T146" s="789"/>
      <c r="U146" s="16">
        <f t="shared" si="636"/>
        <v>0</v>
      </c>
      <c r="V146" s="16">
        <f t="shared" si="636"/>
        <v>0</v>
      </c>
      <c r="W146" s="16">
        <f t="shared" si="636"/>
        <v>0</v>
      </c>
      <c r="X146" s="16">
        <f t="shared" si="637"/>
        <v>0</v>
      </c>
      <c r="Y146" s="16">
        <f t="shared" si="637"/>
        <v>0</v>
      </c>
      <c r="Z146" s="16">
        <f t="shared" si="637"/>
        <v>0</v>
      </c>
      <c r="AA146" s="16">
        <f t="shared" si="637"/>
        <v>0</v>
      </c>
      <c r="AB146" s="16">
        <f t="shared" si="637"/>
        <v>0</v>
      </c>
      <c r="AC146" s="16">
        <f t="shared" si="637"/>
        <v>0</v>
      </c>
      <c r="AD146" s="16">
        <f t="shared" si="637"/>
        <v>0</v>
      </c>
      <c r="AE146" s="16">
        <f t="shared" si="637"/>
        <v>0</v>
      </c>
      <c r="AF146" s="16">
        <f t="shared" si="637"/>
        <v>0</v>
      </c>
      <c r="AG146" s="16">
        <f t="shared" si="197"/>
        <v>0</v>
      </c>
      <c r="AI146" s="16">
        <f t="shared" si="638"/>
        <v>0</v>
      </c>
      <c r="AJ146" s="16">
        <f t="shared" si="638"/>
        <v>0</v>
      </c>
      <c r="AK146" s="16">
        <f t="shared" si="638"/>
        <v>20000</v>
      </c>
      <c r="AL146" s="16">
        <f t="shared" si="639"/>
        <v>0</v>
      </c>
      <c r="AM146" s="16">
        <f t="shared" si="639"/>
        <v>0</v>
      </c>
      <c r="AN146" s="16">
        <f t="shared" si="639"/>
        <v>0</v>
      </c>
      <c r="AO146" s="16">
        <f t="shared" si="639"/>
        <v>0</v>
      </c>
      <c r="AP146" s="16">
        <f t="shared" si="639"/>
        <v>0</v>
      </c>
      <c r="AQ146" s="16">
        <f t="shared" si="639"/>
        <v>0</v>
      </c>
      <c r="AR146" s="16">
        <f t="shared" si="639"/>
        <v>0</v>
      </c>
      <c r="AS146" s="16">
        <f t="shared" si="639"/>
        <v>0</v>
      </c>
      <c r="AT146" s="16">
        <f t="shared" si="639"/>
        <v>0</v>
      </c>
      <c r="AU146" s="16">
        <f t="shared" si="198"/>
        <v>20000</v>
      </c>
    </row>
    <row r="147" spans="1:47">
      <c r="A147" s="8"/>
      <c r="B147" s="908" t="str">
        <f t="shared" ref="B147:E147" si="641">+B50</f>
        <v>Other - 2021</v>
      </c>
      <c r="C147" s="908" t="str">
        <f t="shared" si="641"/>
        <v>Software - Gen 3</v>
      </c>
      <c r="D147" s="909">
        <f t="shared" si="641"/>
        <v>44409</v>
      </c>
      <c r="E147" s="910">
        <f t="shared" si="641"/>
        <v>1400000</v>
      </c>
      <c r="F147" s="905">
        <v>12</v>
      </c>
      <c r="G147" s="16"/>
      <c r="H147" s="16"/>
      <c r="I147" s="16"/>
      <c r="J147" s="16">
        <f>IFERROR(+G50/$F147+I147,0)</f>
        <v>0</v>
      </c>
      <c r="K147" s="16">
        <f t="shared" ref="K147" si="642">IFERROR(+H50/$F147+J147,0)</f>
        <v>0</v>
      </c>
      <c r="L147" s="16">
        <f t="shared" ref="L147" si="643">IFERROR(+I50/$F147+K147,0)</f>
        <v>0</v>
      </c>
      <c r="M147" s="16">
        <f t="shared" ref="M147" si="644">IFERROR(+J50/$F147+L147,0)</f>
        <v>0</v>
      </c>
      <c r="N147" s="16">
        <f t="shared" ref="N147" si="645">IFERROR(+K50/$F147+M147,0)</f>
        <v>0</v>
      </c>
      <c r="O147" s="16">
        <f t="shared" ref="O147" si="646">IFERROR(+L50/$F147+N147,0)</f>
        <v>0</v>
      </c>
      <c r="P147" s="16">
        <f t="shared" ref="P147" si="647">IFERROR(+M50/$F147+O147,0)</f>
        <v>0</v>
      </c>
      <c r="Q147" s="16">
        <f t="shared" ref="Q147" si="648">IFERROR(+N50/$F147+P147,0)</f>
        <v>0</v>
      </c>
      <c r="R147" s="16">
        <f t="shared" ref="R147" si="649">IFERROR(+O50/$F147+Q147,0)</f>
        <v>0</v>
      </c>
      <c r="S147" s="16">
        <f t="shared" si="196"/>
        <v>0</v>
      </c>
      <c r="T147" s="789"/>
      <c r="U147" s="16">
        <f>IFERROR(+P50/$F147+R147,0)</f>
        <v>0</v>
      </c>
      <c r="V147" s="16">
        <f>IFERROR(+Q50/$F147+U147,0)</f>
        <v>0</v>
      </c>
      <c r="W147" s="16">
        <f>IFERROR(+R50/$F147+V147,0)</f>
        <v>0</v>
      </c>
      <c r="X147" s="16">
        <f t="shared" ref="X147" si="650">IFERROR(+U50/$F147+W147,0)</f>
        <v>0</v>
      </c>
      <c r="Y147" s="16">
        <f t="shared" ref="Y147" si="651">IFERROR(+V50/$F147+X147,0)</f>
        <v>0</v>
      </c>
      <c r="Z147" s="16">
        <f t="shared" ref="Z147" si="652">IFERROR(+W50/$F147+Y147,0)</f>
        <v>0</v>
      </c>
      <c r="AA147" s="16">
        <f t="shared" ref="AA147" si="653">IFERROR(+X50/$F147+Z147,0)</f>
        <v>0</v>
      </c>
      <c r="AB147" s="16">
        <f t="shared" ref="AB147" si="654">IFERROR(+Y50/$F147+AA147,0)</f>
        <v>0</v>
      </c>
      <c r="AC147" s="16">
        <f t="shared" ref="AC147" si="655">IFERROR(+Z50/$F147+AB147,0)</f>
        <v>0</v>
      </c>
      <c r="AD147" s="16">
        <f t="shared" ref="AD147" si="656">IFERROR(+AA50/$F147+AC147,0)</f>
        <v>0</v>
      </c>
      <c r="AE147" s="16">
        <f t="shared" ref="AE147" si="657">IFERROR(+AB50/$F147+AD147,0)</f>
        <v>116666.66666666667</v>
      </c>
      <c r="AF147" s="16">
        <f t="shared" ref="AF147" si="658">IFERROR(+AC50/$F147+AE147,0)</f>
        <v>116666.66666666667</v>
      </c>
      <c r="AG147" s="16">
        <f t="shared" si="197"/>
        <v>233333.33333333334</v>
      </c>
      <c r="AI147" s="16">
        <f>IFERROR(+AD50/$F147+AF147,0)</f>
        <v>116666.66666666667</v>
      </c>
      <c r="AJ147" s="16">
        <f>IFERROR(+AE50/$F147+AI147,0)</f>
        <v>116666.66666666667</v>
      </c>
      <c r="AK147" s="16">
        <f>IFERROR(+AF50/$F147+AJ147,0)</f>
        <v>116666.66666666667</v>
      </c>
      <c r="AL147" s="16">
        <f t="shared" ref="AL147" si="659">IFERROR(+AI50/$F147+AK147,0)</f>
        <v>116666.66666666667</v>
      </c>
      <c r="AM147" s="16">
        <f t="shared" ref="AM147" si="660">IFERROR(+AJ50/$F147+AL147,0)</f>
        <v>116666.66666666667</v>
      </c>
      <c r="AN147" s="16">
        <f t="shared" ref="AN147" si="661">IFERROR(+AK50/$F147+AM147,0)</f>
        <v>116666.66666666667</v>
      </c>
      <c r="AO147" s="16">
        <f t="shared" ref="AO147" si="662">IFERROR(+AL50/$F147+AN147,0)</f>
        <v>116666.66666666667</v>
      </c>
      <c r="AP147" s="16">
        <f t="shared" ref="AP147" si="663">IFERROR(+AM50/$F147+AO147,0)</f>
        <v>116666.66666666667</v>
      </c>
      <c r="AQ147" s="16">
        <f t="shared" ref="AQ147" si="664">IFERROR(+AN50/$F147+AP147,0)</f>
        <v>116666.66666666667</v>
      </c>
      <c r="AR147" s="16">
        <f t="shared" ref="AR147" si="665">IFERROR(+AO50/$F147+AQ147,0)</f>
        <v>116666.66666666667</v>
      </c>
      <c r="AS147" s="16">
        <f t="shared" ref="AS147" si="666">IFERROR(+AP50/$F147+AR147,0)</f>
        <v>116666.66666666667</v>
      </c>
      <c r="AT147" s="16">
        <f t="shared" ref="AT147" si="667">IFERROR(+AQ50/$F147+AS147,0)</f>
        <v>116666.66666666667</v>
      </c>
      <c r="AU147" s="16">
        <f t="shared" si="198"/>
        <v>1400000.0000000002</v>
      </c>
    </row>
    <row r="148" spans="1:47">
      <c r="A148" s="8"/>
      <c r="B148" s="908" t="str">
        <f t="shared" ref="B148:E148" si="668">+B51</f>
        <v>Other - 2021</v>
      </c>
      <c r="C148" s="908" t="str">
        <f t="shared" si="668"/>
        <v>Implementation</v>
      </c>
      <c r="D148" s="909">
        <f t="shared" si="668"/>
        <v>44409</v>
      </c>
      <c r="E148" s="910">
        <f t="shared" si="668"/>
        <v>150000</v>
      </c>
      <c r="F148" s="905">
        <v>1</v>
      </c>
      <c r="G148" s="16"/>
      <c r="H148" s="16"/>
      <c r="I148" s="16"/>
      <c r="J148" s="16">
        <f t="shared" ref="J148:R149" si="669">IFERROR(+G51/$F148,0)</f>
        <v>0</v>
      </c>
      <c r="K148" s="16">
        <f t="shared" si="669"/>
        <v>0</v>
      </c>
      <c r="L148" s="16">
        <f t="shared" si="669"/>
        <v>0</v>
      </c>
      <c r="M148" s="16">
        <f t="shared" si="669"/>
        <v>0</v>
      </c>
      <c r="N148" s="16">
        <f t="shared" si="669"/>
        <v>0</v>
      </c>
      <c r="O148" s="16">
        <f t="shared" si="669"/>
        <v>0</v>
      </c>
      <c r="P148" s="16">
        <f t="shared" si="669"/>
        <v>0</v>
      </c>
      <c r="Q148" s="16">
        <f t="shared" si="669"/>
        <v>0</v>
      </c>
      <c r="R148" s="16">
        <f t="shared" si="669"/>
        <v>0</v>
      </c>
      <c r="S148" s="16">
        <f t="shared" si="196"/>
        <v>0</v>
      </c>
      <c r="T148" s="789"/>
      <c r="U148" s="16">
        <f t="shared" ref="U148:W149" si="670">IFERROR(+P51/$F148,0)</f>
        <v>0</v>
      </c>
      <c r="V148" s="16">
        <f t="shared" si="670"/>
        <v>0</v>
      </c>
      <c r="W148" s="16">
        <f t="shared" si="670"/>
        <v>0</v>
      </c>
      <c r="X148" s="16">
        <f t="shared" ref="X148:AF149" si="671">IFERROR(+U51/$F148,0)</f>
        <v>0</v>
      </c>
      <c r="Y148" s="16">
        <f t="shared" si="671"/>
        <v>0</v>
      </c>
      <c r="Z148" s="16">
        <f t="shared" si="671"/>
        <v>0</v>
      </c>
      <c r="AA148" s="16">
        <f t="shared" si="671"/>
        <v>0</v>
      </c>
      <c r="AB148" s="16">
        <f t="shared" si="671"/>
        <v>0</v>
      </c>
      <c r="AC148" s="16">
        <f t="shared" si="671"/>
        <v>0</v>
      </c>
      <c r="AD148" s="16">
        <f t="shared" si="671"/>
        <v>0</v>
      </c>
      <c r="AE148" s="16">
        <f t="shared" si="671"/>
        <v>150000</v>
      </c>
      <c r="AF148" s="16">
        <f t="shared" si="671"/>
        <v>0</v>
      </c>
      <c r="AG148" s="16">
        <f t="shared" si="197"/>
        <v>150000</v>
      </c>
      <c r="AI148" s="16">
        <f t="shared" ref="AI148:AK149" si="672">IFERROR(+AD51/$F148,0)</f>
        <v>0</v>
      </c>
      <c r="AJ148" s="16">
        <f t="shared" si="672"/>
        <v>0</v>
      </c>
      <c r="AK148" s="16">
        <f t="shared" si="672"/>
        <v>0</v>
      </c>
      <c r="AL148" s="16">
        <f t="shared" ref="AL148:AT149" si="673">IFERROR(+AI51/$F148,0)</f>
        <v>0</v>
      </c>
      <c r="AM148" s="16">
        <f t="shared" si="673"/>
        <v>0</v>
      </c>
      <c r="AN148" s="16">
        <f t="shared" si="673"/>
        <v>0</v>
      </c>
      <c r="AO148" s="16">
        <f t="shared" si="673"/>
        <v>0</v>
      </c>
      <c r="AP148" s="16">
        <f t="shared" si="673"/>
        <v>0</v>
      </c>
      <c r="AQ148" s="16">
        <f t="shared" si="673"/>
        <v>0</v>
      </c>
      <c r="AR148" s="16">
        <f t="shared" si="673"/>
        <v>0</v>
      </c>
      <c r="AS148" s="16">
        <f t="shared" si="673"/>
        <v>0</v>
      </c>
      <c r="AT148" s="16">
        <f t="shared" si="673"/>
        <v>0</v>
      </c>
      <c r="AU148" s="16">
        <f t="shared" si="198"/>
        <v>0</v>
      </c>
    </row>
    <row r="149" spans="1:47">
      <c r="A149" s="8"/>
      <c r="B149" s="908" t="str">
        <f t="shared" ref="B149:E149" si="674">+B52</f>
        <v>Other - 2021</v>
      </c>
      <c r="C149" s="908" t="str">
        <f t="shared" si="674"/>
        <v>Consulting</v>
      </c>
      <c r="D149" s="909">
        <f t="shared" si="674"/>
        <v>44409</v>
      </c>
      <c r="E149" s="910">
        <f t="shared" si="674"/>
        <v>300000</v>
      </c>
      <c r="F149" s="905">
        <v>1</v>
      </c>
      <c r="G149" s="16"/>
      <c r="H149" s="16"/>
      <c r="I149" s="16"/>
      <c r="J149" s="16">
        <f t="shared" si="669"/>
        <v>0</v>
      </c>
      <c r="K149" s="16">
        <f t="shared" si="669"/>
        <v>0</v>
      </c>
      <c r="L149" s="16">
        <f t="shared" si="669"/>
        <v>0</v>
      </c>
      <c r="M149" s="16">
        <f t="shared" si="669"/>
        <v>0</v>
      </c>
      <c r="N149" s="16">
        <f t="shared" si="669"/>
        <v>0</v>
      </c>
      <c r="O149" s="16">
        <f t="shared" si="669"/>
        <v>0</v>
      </c>
      <c r="P149" s="16">
        <f t="shared" si="669"/>
        <v>0</v>
      </c>
      <c r="Q149" s="16">
        <f t="shared" si="669"/>
        <v>0</v>
      </c>
      <c r="R149" s="16">
        <f t="shared" si="669"/>
        <v>0</v>
      </c>
      <c r="S149" s="16">
        <f t="shared" si="196"/>
        <v>0</v>
      </c>
      <c r="T149" s="789"/>
      <c r="U149" s="16">
        <f t="shared" si="670"/>
        <v>0</v>
      </c>
      <c r="V149" s="16">
        <f t="shared" si="670"/>
        <v>0</v>
      </c>
      <c r="W149" s="16">
        <f t="shared" si="670"/>
        <v>0</v>
      </c>
      <c r="X149" s="16">
        <f t="shared" si="671"/>
        <v>0</v>
      </c>
      <c r="Y149" s="16">
        <f t="shared" si="671"/>
        <v>0</v>
      </c>
      <c r="Z149" s="16">
        <f t="shared" si="671"/>
        <v>0</v>
      </c>
      <c r="AA149" s="16">
        <f t="shared" si="671"/>
        <v>0</v>
      </c>
      <c r="AB149" s="16">
        <f t="shared" si="671"/>
        <v>0</v>
      </c>
      <c r="AC149" s="16">
        <f t="shared" si="671"/>
        <v>0</v>
      </c>
      <c r="AD149" s="16">
        <f t="shared" si="671"/>
        <v>0</v>
      </c>
      <c r="AE149" s="16">
        <f t="shared" si="671"/>
        <v>300000</v>
      </c>
      <c r="AF149" s="16">
        <f t="shared" si="671"/>
        <v>0</v>
      </c>
      <c r="AG149" s="16">
        <f t="shared" si="197"/>
        <v>300000</v>
      </c>
      <c r="AI149" s="16">
        <f t="shared" si="672"/>
        <v>0</v>
      </c>
      <c r="AJ149" s="16">
        <f t="shared" si="672"/>
        <v>0</v>
      </c>
      <c r="AK149" s="16">
        <f t="shared" si="672"/>
        <v>0</v>
      </c>
      <c r="AL149" s="16">
        <f t="shared" si="673"/>
        <v>0</v>
      </c>
      <c r="AM149" s="16">
        <f t="shared" si="673"/>
        <v>0</v>
      </c>
      <c r="AN149" s="16">
        <f t="shared" si="673"/>
        <v>0</v>
      </c>
      <c r="AO149" s="16">
        <f t="shared" si="673"/>
        <v>0</v>
      </c>
      <c r="AP149" s="16">
        <f t="shared" si="673"/>
        <v>0</v>
      </c>
      <c r="AQ149" s="16">
        <f t="shared" si="673"/>
        <v>0</v>
      </c>
      <c r="AR149" s="16">
        <f t="shared" si="673"/>
        <v>0</v>
      </c>
      <c r="AS149" s="16">
        <f t="shared" si="673"/>
        <v>0</v>
      </c>
      <c r="AT149" s="16">
        <f t="shared" si="673"/>
        <v>0</v>
      </c>
      <c r="AU149" s="16">
        <f t="shared" si="198"/>
        <v>0</v>
      </c>
    </row>
    <row r="150" spans="1:47">
      <c r="A150" s="8"/>
      <c r="B150" s="908" t="str">
        <f t="shared" ref="B150:E150" si="675">+B53</f>
        <v>Other - Q1 2022</v>
      </c>
      <c r="C150" s="908" t="str">
        <f t="shared" si="675"/>
        <v>Software - Gen 3</v>
      </c>
      <c r="D150" s="909">
        <f t="shared" si="675"/>
        <v>44562</v>
      </c>
      <c r="E150" s="910">
        <f t="shared" si="675"/>
        <v>1600000</v>
      </c>
      <c r="F150" s="905">
        <v>12</v>
      </c>
      <c r="G150" s="16"/>
      <c r="H150" s="16"/>
      <c r="I150" s="16"/>
      <c r="J150" s="16">
        <f>IFERROR(+G53/$F150+I150,0)</f>
        <v>0</v>
      </c>
      <c r="K150" s="16">
        <f t="shared" ref="K150" si="676">IFERROR(+H53/$F150+J150,0)</f>
        <v>0</v>
      </c>
      <c r="L150" s="16">
        <f t="shared" ref="L150" si="677">IFERROR(+I53/$F150+K150,0)</f>
        <v>0</v>
      </c>
      <c r="M150" s="16">
        <f t="shared" ref="M150" si="678">IFERROR(+J53/$F150+L150,0)</f>
        <v>0</v>
      </c>
      <c r="N150" s="16">
        <f t="shared" ref="N150" si="679">IFERROR(+K53/$F150+M150,0)</f>
        <v>0</v>
      </c>
      <c r="O150" s="16">
        <f t="shared" ref="O150" si="680">IFERROR(+L53/$F150+N150,0)</f>
        <v>0</v>
      </c>
      <c r="P150" s="16">
        <f t="shared" ref="P150" si="681">IFERROR(+M53/$F150+O150,0)</f>
        <v>0</v>
      </c>
      <c r="Q150" s="16">
        <f t="shared" ref="Q150" si="682">IFERROR(+N53/$F150+P150,0)</f>
        <v>0</v>
      </c>
      <c r="R150" s="16">
        <f t="shared" ref="R150" si="683">IFERROR(+O53/$F150+Q150,0)</f>
        <v>0</v>
      </c>
      <c r="S150" s="16">
        <f t="shared" si="196"/>
        <v>0</v>
      </c>
      <c r="T150" s="789"/>
      <c r="U150" s="16">
        <f>IFERROR(+P53/$F150+R150,0)</f>
        <v>0</v>
      </c>
      <c r="V150" s="16">
        <f>IFERROR(+Q53/$F150+U150,0)</f>
        <v>0</v>
      </c>
      <c r="W150" s="16">
        <f>IFERROR(+R53/$F150+V150,0)</f>
        <v>0</v>
      </c>
      <c r="X150" s="16">
        <f t="shared" ref="X150" si="684">IFERROR(+U53/$F150+W150,0)</f>
        <v>0</v>
      </c>
      <c r="Y150" s="16">
        <f t="shared" ref="Y150" si="685">IFERROR(+V53/$F150+X150,0)</f>
        <v>0</v>
      </c>
      <c r="Z150" s="16">
        <f t="shared" ref="Z150" si="686">IFERROR(+W53/$F150+Y150,0)</f>
        <v>0</v>
      </c>
      <c r="AA150" s="16">
        <f t="shared" ref="AA150" si="687">IFERROR(+X53/$F150+Z150,0)</f>
        <v>0</v>
      </c>
      <c r="AB150" s="16">
        <f t="shared" ref="AB150" si="688">IFERROR(+Y53/$F150+AA150,0)</f>
        <v>0</v>
      </c>
      <c r="AC150" s="16">
        <f t="shared" ref="AC150" si="689">IFERROR(+Z53/$F150+AB150,0)</f>
        <v>0</v>
      </c>
      <c r="AD150" s="16">
        <f t="shared" ref="AD150" si="690">IFERROR(+AA53/$F150+AC150,0)</f>
        <v>0</v>
      </c>
      <c r="AE150" s="16">
        <f t="shared" ref="AE150" si="691">IFERROR(+AB53/$F150+AD150,0)</f>
        <v>0</v>
      </c>
      <c r="AF150" s="16">
        <f t="shared" ref="AF150" si="692">IFERROR(+AC53/$F150+AE150,0)</f>
        <v>0</v>
      </c>
      <c r="AG150" s="16">
        <f t="shared" si="197"/>
        <v>0</v>
      </c>
      <c r="AI150" s="16">
        <f>IFERROR(+AD53/$F150+AF150,0)</f>
        <v>0</v>
      </c>
      <c r="AJ150" s="16">
        <f>IFERROR(+AE53/$F150+AI150,0)</f>
        <v>0</v>
      </c>
      <c r="AK150" s="16">
        <f>IFERROR(+AF53/$F150+AJ150,0)</f>
        <v>0</v>
      </c>
      <c r="AL150" s="16">
        <f t="shared" ref="AL150" si="693">IFERROR(+AI53/$F150+AK150,0)</f>
        <v>133333.33333333334</v>
      </c>
      <c r="AM150" s="16">
        <f t="shared" ref="AM150" si="694">IFERROR(+AJ53/$F150+AL150,0)</f>
        <v>133333.33333333334</v>
      </c>
      <c r="AN150" s="16">
        <f t="shared" ref="AN150" si="695">IFERROR(+AK53/$F150+AM150,0)</f>
        <v>133333.33333333334</v>
      </c>
      <c r="AO150" s="16">
        <f t="shared" ref="AO150" si="696">IFERROR(+AL53/$F150+AN150,0)</f>
        <v>133333.33333333334</v>
      </c>
      <c r="AP150" s="16">
        <f t="shared" ref="AP150" si="697">IFERROR(+AM53/$F150+AO150,0)</f>
        <v>133333.33333333334</v>
      </c>
      <c r="AQ150" s="16">
        <f t="shared" ref="AQ150" si="698">IFERROR(+AN53/$F150+AP150,0)</f>
        <v>133333.33333333334</v>
      </c>
      <c r="AR150" s="16">
        <f t="shared" ref="AR150" si="699">IFERROR(+AO53/$F150+AQ150,0)</f>
        <v>133333.33333333334</v>
      </c>
      <c r="AS150" s="16">
        <f t="shared" ref="AS150" si="700">IFERROR(+AP53/$F150+AR150,0)</f>
        <v>133333.33333333334</v>
      </c>
      <c r="AT150" s="16">
        <f t="shared" ref="AT150" si="701">IFERROR(+AQ53/$F150+AS150,0)</f>
        <v>133333.33333333334</v>
      </c>
      <c r="AU150" s="16">
        <f t="shared" si="198"/>
        <v>1200000</v>
      </c>
    </row>
    <row r="151" spans="1:47">
      <c r="A151" s="8"/>
      <c r="B151" s="908" t="str">
        <f t="shared" ref="B151:E151" si="702">+B54</f>
        <v>Other - Q1 2022</v>
      </c>
      <c r="C151" s="908" t="str">
        <f t="shared" si="702"/>
        <v>Implementation</v>
      </c>
      <c r="D151" s="909">
        <f t="shared" si="702"/>
        <v>44562</v>
      </c>
      <c r="E151" s="910">
        <f t="shared" si="702"/>
        <v>200000</v>
      </c>
      <c r="F151" s="905">
        <v>1</v>
      </c>
      <c r="G151" s="16"/>
      <c r="H151" s="16"/>
      <c r="I151" s="16"/>
      <c r="J151" s="16">
        <f t="shared" ref="J151:R152" si="703">IFERROR(+G54/$F151,0)</f>
        <v>0</v>
      </c>
      <c r="K151" s="16">
        <f t="shared" si="703"/>
        <v>0</v>
      </c>
      <c r="L151" s="16">
        <f t="shared" si="703"/>
        <v>0</v>
      </c>
      <c r="M151" s="16">
        <f t="shared" si="703"/>
        <v>0</v>
      </c>
      <c r="N151" s="16">
        <f t="shared" si="703"/>
        <v>0</v>
      </c>
      <c r="O151" s="16">
        <f t="shared" si="703"/>
        <v>0</v>
      </c>
      <c r="P151" s="16">
        <f t="shared" si="703"/>
        <v>0</v>
      </c>
      <c r="Q151" s="16">
        <f t="shared" si="703"/>
        <v>0</v>
      </c>
      <c r="R151" s="16">
        <f t="shared" si="703"/>
        <v>0</v>
      </c>
      <c r="S151" s="16">
        <f t="shared" si="196"/>
        <v>0</v>
      </c>
      <c r="T151" s="789"/>
      <c r="U151" s="16">
        <f t="shared" ref="U151:W152" si="704">IFERROR(+P54/$F151,0)</f>
        <v>0</v>
      </c>
      <c r="V151" s="16">
        <f t="shared" si="704"/>
        <v>0</v>
      </c>
      <c r="W151" s="16">
        <f t="shared" si="704"/>
        <v>0</v>
      </c>
      <c r="X151" s="16">
        <f t="shared" ref="X151:AF152" si="705">IFERROR(+U54/$F151,0)</f>
        <v>0</v>
      </c>
      <c r="Y151" s="16">
        <f t="shared" si="705"/>
        <v>0</v>
      </c>
      <c r="Z151" s="16">
        <f t="shared" si="705"/>
        <v>0</v>
      </c>
      <c r="AA151" s="16">
        <f t="shared" si="705"/>
        <v>0</v>
      </c>
      <c r="AB151" s="16">
        <f t="shared" si="705"/>
        <v>0</v>
      </c>
      <c r="AC151" s="16">
        <f t="shared" si="705"/>
        <v>0</v>
      </c>
      <c r="AD151" s="16">
        <f t="shared" si="705"/>
        <v>0</v>
      </c>
      <c r="AE151" s="16">
        <f t="shared" si="705"/>
        <v>0</v>
      </c>
      <c r="AF151" s="16">
        <f t="shared" si="705"/>
        <v>0</v>
      </c>
      <c r="AG151" s="16">
        <f t="shared" si="197"/>
        <v>0</v>
      </c>
      <c r="AI151" s="16">
        <f t="shared" ref="AI151:AK152" si="706">IFERROR(+AD54/$F151,0)</f>
        <v>0</v>
      </c>
      <c r="AJ151" s="16">
        <f t="shared" si="706"/>
        <v>0</v>
      </c>
      <c r="AK151" s="16">
        <f t="shared" si="706"/>
        <v>0</v>
      </c>
      <c r="AL151" s="16">
        <f t="shared" ref="AL151:AT152" si="707">IFERROR(+AI54/$F151,0)</f>
        <v>200000</v>
      </c>
      <c r="AM151" s="16">
        <f t="shared" si="707"/>
        <v>0</v>
      </c>
      <c r="AN151" s="16">
        <f t="shared" si="707"/>
        <v>0</v>
      </c>
      <c r="AO151" s="16">
        <f t="shared" si="707"/>
        <v>0</v>
      </c>
      <c r="AP151" s="16">
        <f t="shared" si="707"/>
        <v>0</v>
      </c>
      <c r="AQ151" s="16">
        <f t="shared" si="707"/>
        <v>0</v>
      </c>
      <c r="AR151" s="16">
        <f t="shared" si="707"/>
        <v>0</v>
      </c>
      <c r="AS151" s="16">
        <f t="shared" si="707"/>
        <v>0</v>
      </c>
      <c r="AT151" s="16">
        <f t="shared" si="707"/>
        <v>0</v>
      </c>
      <c r="AU151" s="16">
        <f t="shared" si="198"/>
        <v>200000</v>
      </c>
    </row>
    <row r="152" spans="1:47">
      <c r="A152" s="8"/>
      <c r="B152" s="908" t="str">
        <f t="shared" ref="B152:E152" si="708">+B55</f>
        <v>Other - Q1 2022</v>
      </c>
      <c r="C152" s="908" t="str">
        <f t="shared" si="708"/>
        <v>Consulting</v>
      </c>
      <c r="D152" s="909">
        <f t="shared" si="708"/>
        <v>44562</v>
      </c>
      <c r="E152" s="910">
        <f t="shared" si="708"/>
        <v>350000</v>
      </c>
      <c r="F152" s="905">
        <v>1</v>
      </c>
      <c r="G152" s="16"/>
      <c r="H152" s="16"/>
      <c r="I152" s="16"/>
      <c r="J152" s="16">
        <f t="shared" si="703"/>
        <v>0</v>
      </c>
      <c r="K152" s="16">
        <f t="shared" si="703"/>
        <v>0</v>
      </c>
      <c r="L152" s="16">
        <f t="shared" si="703"/>
        <v>0</v>
      </c>
      <c r="M152" s="16">
        <f t="shared" si="703"/>
        <v>0</v>
      </c>
      <c r="N152" s="16">
        <f t="shared" si="703"/>
        <v>0</v>
      </c>
      <c r="O152" s="16">
        <f t="shared" si="703"/>
        <v>0</v>
      </c>
      <c r="P152" s="16">
        <f t="shared" si="703"/>
        <v>0</v>
      </c>
      <c r="Q152" s="16">
        <f t="shared" si="703"/>
        <v>0</v>
      </c>
      <c r="R152" s="16">
        <f t="shared" si="703"/>
        <v>0</v>
      </c>
      <c r="S152" s="16">
        <f t="shared" si="196"/>
        <v>0</v>
      </c>
      <c r="T152" s="789"/>
      <c r="U152" s="16">
        <f t="shared" si="704"/>
        <v>0</v>
      </c>
      <c r="V152" s="16">
        <f t="shared" si="704"/>
        <v>0</v>
      </c>
      <c r="W152" s="16">
        <f t="shared" si="704"/>
        <v>0</v>
      </c>
      <c r="X152" s="16">
        <f t="shared" si="705"/>
        <v>0</v>
      </c>
      <c r="Y152" s="16">
        <f t="shared" si="705"/>
        <v>0</v>
      </c>
      <c r="Z152" s="16">
        <f t="shared" si="705"/>
        <v>0</v>
      </c>
      <c r="AA152" s="16">
        <f t="shared" si="705"/>
        <v>0</v>
      </c>
      <c r="AB152" s="16">
        <f t="shared" si="705"/>
        <v>0</v>
      </c>
      <c r="AC152" s="16">
        <f t="shared" si="705"/>
        <v>0</v>
      </c>
      <c r="AD152" s="16">
        <f t="shared" si="705"/>
        <v>0</v>
      </c>
      <c r="AE152" s="16">
        <f t="shared" si="705"/>
        <v>0</v>
      </c>
      <c r="AF152" s="16">
        <f t="shared" si="705"/>
        <v>0</v>
      </c>
      <c r="AG152" s="16">
        <f t="shared" si="197"/>
        <v>0</v>
      </c>
      <c r="AI152" s="16">
        <f t="shared" si="706"/>
        <v>0</v>
      </c>
      <c r="AJ152" s="16">
        <f t="shared" si="706"/>
        <v>0</v>
      </c>
      <c r="AK152" s="16">
        <f t="shared" si="706"/>
        <v>0</v>
      </c>
      <c r="AL152" s="16">
        <f t="shared" si="707"/>
        <v>350000</v>
      </c>
      <c r="AM152" s="16">
        <f t="shared" si="707"/>
        <v>0</v>
      </c>
      <c r="AN152" s="16">
        <f t="shared" si="707"/>
        <v>0</v>
      </c>
      <c r="AO152" s="16">
        <f t="shared" si="707"/>
        <v>0</v>
      </c>
      <c r="AP152" s="16">
        <f t="shared" si="707"/>
        <v>0</v>
      </c>
      <c r="AQ152" s="16">
        <f t="shared" si="707"/>
        <v>0</v>
      </c>
      <c r="AR152" s="16">
        <f t="shared" si="707"/>
        <v>0</v>
      </c>
      <c r="AS152" s="16">
        <f t="shared" si="707"/>
        <v>0</v>
      </c>
      <c r="AT152" s="16">
        <f t="shared" si="707"/>
        <v>0</v>
      </c>
      <c r="AU152" s="16">
        <f t="shared" si="198"/>
        <v>350000</v>
      </c>
    </row>
    <row r="153" spans="1:47">
      <c r="A153" s="8"/>
      <c r="B153" s="908" t="str">
        <f t="shared" ref="B153:E153" si="709">+B56</f>
        <v>Other - Q2 2022</v>
      </c>
      <c r="C153" s="908" t="str">
        <f t="shared" si="709"/>
        <v>Software - Gen 3</v>
      </c>
      <c r="D153" s="909">
        <f t="shared" si="709"/>
        <v>44652</v>
      </c>
      <c r="E153" s="910">
        <f t="shared" si="709"/>
        <v>1900000</v>
      </c>
      <c r="F153" s="905">
        <v>12</v>
      </c>
      <c r="G153" s="16"/>
      <c r="H153" s="16"/>
      <c r="I153" s="16"/>
      <c r="J153" s="16">
        <f>IFERROR(+G56/$F153+I153,0)</f>
        <v>0</v>
      </c>
      <c r="K153" s="16">
        <f t="shared" ref="K153" si="710">IFERROR(+H56/$F153+J153,0)</f>
        <v>0</v>
      </c>
      <c r="L153" s="16">
        <f t="shared" ref="L153" si="711">IFERROR(+I56/$F153+K153,0)</f>
        <v>0</v>
      </c>
      <c r="M153" s="16">
        <f t="shared" ref="M153" si="712">IFERROR(+J56/$F153+L153,0)</f>
        <v>0</v>
      </c>
      <c r="N153" s="16">
        <f t="shared" ref="N153" si="713">IFERROR(+K56/$F153+M153,0)</f>
        <v>0</v>
      </c>
      <c r="O153" s="16">
        <f t="shared" ref="O153" si="714">IFERROR(+L56/$F153+N153,0)</f>
        <v>0</v>
      </c>
      <c r="P153" s="16">
        <f t="shared" ref="P153" si="715">IFERROR(+M56/$F153+O153,0)</f>
        <v>0</v>
      </c>
      <c r="Q153" s="16">
        <f t="shared" ref="Q153" si="716">IFERROR(+N56/$F153+P153,0)</f>
        <v>0</v>
      </c>
      <c r="R153" s="16">
        <f t="shared" ref="R153" si="717">IFERROR(+O56/$F153+Q153,0)</f>
        <v>0</v>
      </c>
      <c r="S153" s="16">
        <f t="shared" si="196"/>
        <v>0</v>
      </c>
      <c r="T153" s="789"/>
      <c r="U153" s="16">
        <f>IFERROR(+P56/$F153+R153,0)</f>
        <v>0</v>
      </c>
      <c r="V153" s="16">
        <f>IFERROR(+Q56/$F153+U153,0)</f>
        <v>0</v>
      </c>
      <c r="W153" s="16">
        <f>IFERROR(+R56/$F153+V153,0)</f>
        <v>0</v>
      </c>
      <c r="X153" s="16">
        <f t="shared" ref="X153" si="718">IFERROR(+U56/$F153+W153,0)</f>
        <v>0</v>
      </c>
      <c r="Y153" s="16">
        <f t="shared" ref="Y153" si="719">IFERROR(+V56/$F153+X153,0)</f>
        <v>0</v>
      </c>
      <c r="Z153" s="16">
        <f t="shared" ref="Z153" si="720">IFERROR(+W56/$F153+Y153,0)</f>
        <v>0</v>
      </c>
      <c r="AA153" s="16">
        <f t="shared" ref="AA153" si="721">IFERROR(+X56/$F153+Z153,0)</f>
        <v>0</v>
      </c>
      <c r="AB153" s="16">
        <f t="shared" ref="AB153" si="722">IFERROR(+Y56/$F153+AA153,0)</f>
        <v>0</v>
      </c>
      <c r="AC153" s="16">
        <f t="shared" ref="AC153" si="723">IFERROR(+Z56/$F153+AB153,0)</f>
        <v>0</v>
      </c>
      <c r="AD153" s="16">
        <f t="shared" ref="AD153" si="724">IFERROR(+AA56/$F153+AC153,0)</f>
        <v>0</v>
      </c>
      <c r="AE153" s="16">
        <f t="shared" ref="AE153" si="725">IFERROR(+AB56/$F153+AD153,0)</f>
        <v>0</v>
      </c>
      <c r="AF153" s="16">
        <f t="shared" ref="AF153" si="726">IFERROR(+AC56/$F153+AE153,0)</f>
        <v>0</v>
      </c>
      <c r="AG153" s="16">
        <f t="shared" si="197"/>
        <v>0</v>
      </c>
      <c r="AI153" s="16">
        <f>IFERROR(+AD56/$F153+AF153,0)</f>
        <v>0</v>
      </c>
      <c r="AJ153" s="16">
        <f>IFERROR(+AE56/$F153+AI153,0)</f>
        <v>0</v>
      </c>
      <c r="AK153" s="16">
        <f>IFERROR(+AF56/$F153+AJ153,0)</f>
        <v>0</v>
      </c>
      <c r="AL153" s="16">
        <f t="shared" ref="AL153" si="727">IFERROR(+AI56/$F153+AK153,0)</f>
        <v>0</v>
      </c>
      <c r="AM153" s="16">
        <f t="shared" ref="AM153" si="728">IFERROR(+AJ56/$F153+AL153,0)</f>
        <v>0</v>
      </c>
      <c r="AN153" s="16">
        <f t="shared" ref="AN153" si="729">IFERROR(+AK56/$F153+AM153,0)</f>
        <v>0</v>
      </c>
      <c r="AO153" s="16">
        <f t="shared" ref="AO153" si="730">IFERROR(+AL56/$F153+AN153,0)</f>
        <v>158333.33333333334</v>
      </c>
      <c r="AP153" s="16">
        <f t="shared" ref="AP153" si="731">IFERROR(+AM56/$F153+AO153,0)</f>
        <v>158333.33333333334</v>
      </c>
      <c r="AQ153" s="16">
        <f t="shared" ref="AQ153" si="732">IFERROR(+AN56/$F153+AP153,0)</f>
        <v>158333.33333333334</v>
      </c>
      <c r="AR153" s="16">
        <f t="shared" ref="AR153" si="733">IFERROR(+AO56/$F153+AQ153,0)</f>
        <v>158333.33333333334</v>
      </c>
      <c r="AS153" s="16">
        <f t="shared" ref="AS153" si="734">IFERROR(+AP56/$F153+AR153,0)</f>
        <v>158333.33333333334</v>
      </c>
      <c r="AT153" s="16">
        <f t="shared" ref="AT153" si="735">IFERROR(+AQ56/$F153+AS153,0)</f>
        <v>158333.33333333334</v>
      </c>
      <c r="AU153" s="16">
        <f t="shared" si="198"/>
        <v>950000.00000000012</v>
      </c>
    </row>
    <row r="154" spans="1:47">
      <c r="A154" s="8"/>
      <c r="B154" s="908" t="str">
        <f t="shared" ref="B154:E154" si="736">+B57</f>
        <v>Other - Q2 2022</v>
      </c>
      <c r="C154" s="908" t="str">
        <f t="shared" si="736"/>
        <v>Implementation</v>
      </c>
      <c r="D154" s="909">
        <f t="shared" si="736"/>
        <v>44652</v>
      </c>
      <c r="E154" s="910">
        <f t="shared" si="736"/>
        <v>240000</v>
      </c>
      <c r="F154" s="905">
        <v>1</v>
      </c>
      <c r="G154" s="16"/>
      <c r="H154" s="16"/>
      <c r="I154" s="16"/>
      <c r="J154" s="16">
        <f t="shared" ref="J154:R155" si="737">IFERROR(+G57/$F154,0)</f>
        <v>0</v>
      </c>
      <c r="K154" s="16">
        <f t="shared" si="737"/>
        <v>0</v>
      </c>
      <c r="L154" s="16">
        <f t="shared" si="737"/>
        <v>0</v>
      </c>
      <c r="M154" s="16">
        <f t="shared" si="737"/>
        <v>0</v>
      </c>
      <c r="N154" s="16">
        <f t="shared" si="737"/>
        <v>0</v>
      </c>
      <c r="O154" s="16">
        <f t="shared" si="737"/>
        <v>0</v>
      </c>
      <c r="P154" s="16">
        <f t="shared" si="737"/>
        <v>0</v>
      </c>
      <c r="Q154" s="16">
        <f t="shared" si="737"/>
        <v>0</v>
      </c>
      <c r="R154" s="16">
        <f t="shared" si="737"/>
        <v>0</v>
      </c>
      <c r="S154" s="16">
        <f t="shared" si="196"/>
        <v>0</v>
      </c>
      <c r="T154" s="789"/>
      <c r="U154" s="16">
        <f t="shared" ref="U154:W155" si="738">IFERROR(+P57/$F154,0)</f>
        <v>0</v>
      </c>
      <c r="V154" s="16">
        <f t="shared" si="738"/>
        <v>0</v>
      </c>
      <c r="W154" s="16">
        <f t="shared" si="738"/>
        <v>0</v>
      </c>
      <c r="X154" s="16">
        <f t="shared" ref="X154:AF155" si="739">IFERROR(+U57/$F154,0)</f>
        <v>0</v>
      </c>
      <c r="Y154" s="16">
        <f t="shared" si="739"/>
        <v>0</v>
      </c>
      <c r="Z154" s="16">
        <f t="shared" si="739"/>
        <v>0</v>
      </c>
      <c r="AA154" s="16">
        <f t="shared" si="739"/>
        <v>0</v>
      </c>
      <c r="AB154" s="16">
        <f t="shared" si="739"/>
        <v>0</v>
      </c>
      <c r="AC154" s="16">
        <f t="shared" si="739"/>
        <v>0</v>
      </c>
      <c r="AD154" s="16">
        <f t="shared" si="739"/>
        <v>0</v>
      </c>
      <c r="AE154" s="16">
        <f t="shared" si="739"/>
        <v>0</v>
      </c>
      <c r="AF154" s="16">
        <f t="shared" si="739"/>
        <v>0</v>
      </c>
      <c r="AG154" s="16">
        <f t="shared" si="197"/>
        <v>0</v>
      </c>
      <c r="AI154" s="16">
        <f t="shared" ref="AI154:AK155" si="740">IFERROR(+AD57/$F154,0)</f>
        <v>0</v>
      </c>
      <c r="AJ154" s="16">
        <f t="shared" si="740"/>
        <v>0</v>
      </c>
      <c r="AK154" s="16">
        <f t="shared" si="740"/>
        <v>0</v>
      </c>
      <c r="AL154" s="16">
        <f t="shared" ref="AL154:AT155" si="741">IFERROR(+AI57/$F154,0)</f>
        <v>0</v>
      </c>
      <c r="AM154" s="16">
        <f t="shared" si="741"/>
        <v>0</v>
      </c>
      <c r="AN154" s="16">
        <f t="shared" si="741"/>
        <v>0</v>
      </c>
      <c r="AO154" s="16">
        <f t="shared" si="741"/>
        <v>240000</v>
      </c>
      <c r="AP154" s="16">
        <f t="shared" si="741"/>
        <v>0</v>
      </c>
      <c r="AQ154" s="16">
        <f t="shared" si="741"/>
        <v>0</v>
      </c>
      <c r="AR154" s="16">
        <f t="shared" si="741"/>
        <v>0</v>
      </c>
      <c r="AS154" s="16">
        <f t="shared" si="741"/>
        <v>0</v>
      </c>
      <c r="AT154" s="16">
        <f t="shared" si="741"/>
        <v>0</v>
      </c>
      <c r="AU154" s="16">
        <f t="shared" si="198"/>
        <v>240000</v>
      </c>
    </row>
    <row r="155" spans="1:47">
      <c r="A155" s="8"/>
      <c r="B155" s="908" t="str">
        <f t="shared" ref="B155:E155" si="742">+B58</f>
        <v>Other - Q2 2022</v>
      </c>
      <c r="C155" s="908" t="str">
        <f t="shared" si="742"/>
        <v>Consulting</v>
      </c>
      <c r="D155" s="909">
        <f t="shared" si="742"/>
        <v>44652</v>
      </c>
      <c r="E155" s="910">
        <f t="shared" si="742"/>
        <v>450000</v>
      </c>
      <c r="F155" s="905">
        <v>1</v>
      </c>
      <c r="G155" s="16"/>
      <c r="H155" s="16"/>
      <c r="I155" s="16"/>
      <c r="J155" s="16">
        <f t="shared" si="737"/>
        <v>0</v>
      </c>
      <c r="K155" s="16">
        <f t="shared" si="737"/>
        <v>0</v>
      </c>
      <c r="L155" s="16">
        <f t="shared" si="737"/>
        <v>0</v>
      </c>
      <c r="M155" s="16">
        <f t="shared" si="737"/>
        <v>0</v>
      </c>
      <c r="N155" s="16">
        <f t="shared" si="737"/>
        <v>0</v>
      </c>
      <c r="O155" s="16">
        <f t="shared" si="737"/>
        <v>0</v>
      </c>
      <c r="P155" s="16">
        <f t="shared" si="737"/>
        <v>0</v>
      </c>
      <c r="Q155" s="16">
        <f t="shared" si="737"/>
        <v>0</v>
      </c>
      <c r="R155" s="16">
        <f t="shared" si="737"/>
        <v>0</v>
      </c>
      <c r="S155" s="16">
        <f t="shared" si="196"/>
        <v>0</v>
      </c>
      <c r="T155" s="789"/>
      <c r="U155" s="16">
        <f t="shared" si="738"/>
        <v>0</v>
      </c>
      <c r="V155" s="16">
        <f t="shared" si="738"/>
        <v>0</v>
      </c>
      <c r="W155" s="16">
        <f t="shared" si="738"/>
        <v>0</v>
      </c>
      <c r="X155" s="16">
        <f t="shared" si="739"/>
        <v>0</v>
      </c>
      <c r="Y155" s="16">
        <f t="shared" si="739"/>
        <v>0</v>
      </c>
      <c r="Z155" s="16">
        <f t="shared" si="739"/>
        <v>0</v>
      </c>
      <c r="AA155" s="16">
        <f t="shared" si="739"/>
        <v>0</v>
      </c>
      <c r="AB155" s="16">
        <f t="shared" si="739"/>
        <v>0</v>
      </c>
      <c r="AC155" s="16">
        <f t="shared" si="739"/>
        <v>0</v>
      </c>
      <c r="AD155" s="16">
        <f t="shared" si="739"/>
        <v>0</v>
      </c>
      <c r="AE155" s="16">
        <f t="shared" si="739"/>
        <v>0</v>
      </c>
      <c r="AF155" s="16">
        <f t="shared" si="739"/>
        <v>0</v>
      </c>
      <c r="AG155" s="16">
        <f t="shared" si="197"/>
        <v>0</v>
      </c>
      <c r="AI155" s="16">
        <f t="shared" si="740"/>
        <v>0</v>
      </c>
      <c r="AJ155" s="16">
        <f t="shared" si="740"/>
        <v>0</v>
      </c>
      <c r="AK155" s="16">
        <f t="shared" si="740"/>
        <v>0</v>
      </c>
      <c r="AL155" s="16">
        <f t="shared" si="741"/>
        <v>0</v>
      </c>
      <c r="AM155" s="16">
        <f t="shared" si="741"/>
        <v>0</v>
      </c>
      <c r="AN155" s="16">
        <f t="shared" si="741"/>
        <v>0</v>
      </c>
      <c r="AO155" s="16">
        <f t="shared" si="741"/>
        <v>450000</v>
      </c>
      <c r="AP155" s="16">
        <f t="shared" si="741"/>
        <v>0</v>
      </c>
      <c r="AQ155" s="16">
        <f t="shared" si="741"/>
        <v>0</v>
      </c>
      <c r="AR155" s="16">
        <f t="shared" si="741"/>
        <v>0</v>
      </c>
      <c r="AS155" s="16">
        <f t="shared" si="741"/>
        <v>0</v>
      </c>
      <c r="AT155" s="16">
        <f t="shared" si="741"/>
        <v>0</v>
      </c>
      <c r="AU155" s="16">
        <f t="shared" si="198"/>
        <v>450000</v>
      </c>
    </row>
    <row r="156" spans="1:47">
      <c r="A156" s="8"/>
      <c r="B156" s="908" t="str">
        <f t="shared" ref="B156:E156" si="743">+B59</f>
        <v>Other - Q3 2022</v>
      </c>
      <c r="C156" s="908" t="str">
        <f t="shared" si="743"/>
        <v>Software - Gen 3</v>
      </c>
      <c r="D156" s="909">
        <f t="shared" si="743"/>
        <v>44743</v>
      </c>
      <c r="E156" s="910">
        <f t="shared" si="743"/>
        <v>2300000</v>
      </c>
      <c r="F156" s="905">
        <v>12</v>
      </c>
      <c r="G156" s="16"/>
      <c r="H156" s="16"/>
      <c r="I156" s="16"/>
      <c r="J156" s="16">
        <f>IFERROR(+G59/$F156+I156,0)</f>
        <v>0</v>
      </c>
      <c r="K156" s="16">
        <f t="shared" ref="K156" si="744">IFERROR(+H59/$F156+J156,0)</f>
        <v>0</v>
      </c>
      <c r="L156" s="16">
        <f t="shared" ref="L156" si="745">IFERROR(+I59/$F156+K156,0)</f>
        <v>0</v>
      </c>
      <c r="M156" s="16">
        <f t="shared" ref="M156" si="746">IFERROR(+J59/$F156+L156,0)</f>
        <v>0</v>
      </c>
      <c r="N156" s="16">
        <f t="shared" ref="N156" si="747">IFERROR(+K59/$F156+M156,0)</f>
        <v>0</v>
      </c>
      <c r="O156" s="16">
        <f t="shared" ref="O156" si="748">IFERROR(+L59/$F156+N156,0)</f>
        <v>0</v>
      </c>
      <c r="P156" s="16">
        <f t="shared" ref="P156" si="749">IFERROR(+M59/$F156+O156,0)</f>
        <v>0</v>
      </c>
      <c r="Q156" s="16">
        <f t="shared" ref="Q156" si="750">IFERROR(+N59/$F156+P156,0)</f>
        <v>0</v>
      </c>
      <c r="R156" s="16">
        <f t="shared" ref="R156" si="751">IFERROR(+O59/$F156+Q156,0)</f>
        <v>0</v>
      </c>
      <c r="S156" s="16">
        <f t="shared" si="196"/>
        <v>0</v>
      </c>
      <c r="T156" s="789"/>
      <c r="U156" s="16">
        <f>IFERROR(+P59/$F156+R156,0)</f>
        <v>0</v>
      </c>
      <c r="V156" s="16">
        <f>IFERROR(+Q59/$F156+U156,0)</f>
        <v>0</v>
      </c>
      <c r="W156" s="16">
        <f>IFERROR(+R59/$F156+V156,0)</f>
        <v>0</v>
      </c>
      <c r="X156" s="16">
        <f t="shared" ref="X156" si="752">IFERROR(+U59/$F156+W156,0)</f>
        <v>0</v>
      </c>
      <c r="Y156" s="16">
        <f t="shared" ref="Y156" si="753">IFERROR(+V59/$F156+X156,0)</f>
        <v>0</v>
      </c>
      <c r="Z156" s="16">
        <f t="shared" ref="Z156" si="754">IFERROR(+W59/$F156+Y156,0)</f>
        <v>0</v>
      </c>
      <c r="AA156" s="16">
        <f t="shared" ref="AA156" si="755">IFERROR(+X59/$F156+Z156,0)</f>
        <v>0</v>
      </c>
      <c r="AB156" s="16">
        <f t="shared" ref="AB156" si="756">IFERROR(+Y59/$F156+AA156,0)</f>
        <v>0</v>
      </c>
      <c r="AC156" s="16">
        <f t="shared" ref="AC156" si="757">IFERROR(+Z59/$F156+AB156,0)</f>
        <v>0</v>
      </c>
      <c r="AD156" s="16">
        <f t="shared" ref="AD156" si="758">IFERROR(+AA59/$F156+AC156,0)</f>
        <v>0</v>
      </c>
      <c r="AE156" s="16">
        <f t="shared" ref="AE156" si="759">IFERROR(+AB59/$F156+AD156,0)</f>
        <v>0</v>
      </c>
      <c r="AF156" s="16">
        <f t="shared" ref="AF156" si="760">IFERROR(+AC59/$F156+AE156,0)</f>
        <v>0</v>
      </c>
      <c r="AG156" s="16">
        <f t="shared" si="197"/>
        <v>0</v>
      </c>
      <c r="AI156" s="16">
        <f>IFERROR(+AD59/$F156+AF156,0)</f>
        <v>0</v>
      </c>
      <c r="AJ156" s="16">
        <f>IFERROR(+AE59/$F156+AI156,0)</f>
        <v>0</v>
      </c>
      <c r="AK156" s="16">
        <f>IFERROR(+AF59/$F156+AJ156,0)</f>
        <v>0</v>
      </c>
      <c r="AL156" s="16">
        <f t="shared" ref="AL156" si="761">IFERROR(+AI59/$F156+AK156,0)</f>
        <v>0</v>
      </c>
      <c r="AM156" s="16">
        <f t="shared" ref="AM156" si="762">IFERROR(+AJ59/$F156+AL156,0)</f>
        <v>0</v>
      </c>
      <c r="AN156" s="16">
        <f t="shared" ref="AN156" si="763">IFERROR(+AK59/$F156+AM156,0)</f>
        <v>0</v>
      </c>
      <c r="AO156" s="16">
        <f t="shared" ref="AO156" si="764">IFERROR(+AL59/$F156+AN156,0)</f>
        <v>0</v>
      </c>
      <c r="AP156" s="16">
        <f t="shared" ref="AP156" si="765">IFERROR(+AM59/$F156+AO156,0)</f>
        <v>0</v>
      </c>
      <c r="AQ156" s="16">
        <f t="shared" ref="AQ156" si="766">IFERROR(+AN59/$F156+AP156,0)</f>
        <v>0</v>
      </c>
      <c r="AR156" s="16">
        <f t="shared" ref="AR156" si="767">IFERROR(+AO59/$F156+AQ156,0)</f>
        <v>191666.66666666666</v>
      </c>
      <c r="AS156" s="16">
        <f t="shared" ref="AS156" si="768">IFERROR(+AP59/$F156+AR156,0)</f>
        <v>191666.66666666666</v>
      </c>
      <c r="AT156" s="16">
        <f t="shared" ref="AT156" si="769">IFERROR(+AQ59/$F156+AS156,0)</f>
        <v>191666.66666666666</v>
      </c>
      <c r="AU156" s="16">
        <f t="shared" si="198"/>
        <v>575000</v>
      </c>
    </row>
    <row r="157" spans="1:47">
      <c r="A157" s="8"/>
      <c r="B157" s="908" t="str">
        <f t="shared" ref="B157:E157" si="770">+B60</f>
        <v>Other - Q3 2022</v>
      </c>
      <c r="C157" s="908" t="str">
        <f t="shared" si="770"/>
        <v>Implementation</v>
      </c>
      <c r="D157" s="909">
        <f t="shared" si="770"/>
        <v>44743</v>
      </c>
      <c r="E157" s="910">
        <f t="shared" si="770"/>
        <v>275000</v>
      </c>
      <c r="F157" s="905">
        <v>1</v>
      </c>
      <c r="G157" s="16"/>
      <c r="H157" s="16"/>
      <c r="I157" s="16"/>
      <c r="J157" s="16">
        <f t="shared" ref="J157:R158" si="771">IFERROR(+G60/$F157,0)</f>
        <v>0</v>
      </c>
      <c r="K157" s="16">
        <f t="shared" si="771"/>
        <v>0</v>
      </c>
      <c r="L157" s="16">
        <f t="shared" si="771"/>
        <v>0</v>
      </c>
      <c r="M157" s="16">
        <f t="shared" si="771"/>
        <v>0</v>
      </c>
      <c r="N157" s="16">
        <f t="shared" si="771"/>
        <v>0</v>
      </c>
      <c r="O157" s="16">
        <f t="shared" si="771"/>
        <v>0</v>
      </c>
      <c r="P157" s="16">
        <f t="shared" si="771"/>
        <v>0</v>
      </c>
      <c r="Q157" s="16">
        <f t="shared" si="771"/>
        <v>0</v>
      </c>
      <c r="R157" s="16">
        <f t="shared" si="771"/>
        <v>0</v>
      </c>
      <c r="S157" s="16">
        <f t="shared" si="196"/>
        <v>0</v>
      </c>
      <c r="T157" s="789"/>
      <c r="U157" s="16">
        <f t="shared" ref="U157:W158" si="772">IFERROR(+P60/$F157,0)</f>
        <v>0</v>
      </c>
      <c r="V157" s="16">
        <f t="shared" si="772"/>
        <v>0</v>
      </c>
      <c r="W157" s="16">
        <f t="shared" si="772"/>
        <v>0</v>
      </c>
      <c r="X157" s="16">
        <f t="shared" ref="X157:AF158" si="773">IFERROR(+U60/$F157,0)</f>
        <v>0</v>
      </c>
      <c r="Y157" s="16">
        <f t="shared" si="773"/>
        <v>0</v>
      </c>
      <c r="Z157" s="16">
        <f t="shared" si="773"/>
        <v>0</v>
      </c>
      <c r="AA157" s="16">
        <f t="shared" si="773"/>
        <v>0</v>
      </c>
      <c r="AB157" s="16">
        <f t="shared" si="773"/>
        <v>0</v>
      </c>
      <c r="AC157" s="16">
        <f t="shared" si="773"/>
        <v>0</v>
      </c>
      <c r="AD157" s="16">
        <f t="shared" si="773"/>
        <v>0</v>
      </c>
      <c r="AE157" s="16">
        <f t="shared" si="773"/>
        <v>0</v>
      </c>
      <c r="AF157" s="16">
        <f t="shared" si="773"/>
        <v>0</v>
      </c>
      <c r="AG157" s="16">
        <f t="shared" si="197"/>
        <v>0</v>
      </c>
      <c r="AI157" s="16">
        <f t="shared" ref="AI157:AK158" si="774">IFERROR(+AD60/$F157,0)</f>
        <v>0</v>
      </c>
      <c r="AJ157" s="16">
        <f t="shared" si="774"/>
        <v>0</v>
      </c>
      <c r="AK157" s="16">
        <f t="shared" si="774"/>
        <v>0</v>
      </c>
      <c r="AL157" s="16">
        <f t="shared" ref="AL157:AT158" si="775">IFERROR(+AI60/$F157,0)</f>
        <v>0</v>
      </c>
      <c r="AM157" s="16">
        <f t="shared" si="775"/>
        <v>0</v>
      </c>
      <c r="AN157" s="16">
        <f t="shared" si="775"/>
        <v>0</v>
      </c>
      <c r="AO157" s="16">
        <f t="shared" si="775"/>
        <v>0</v>
      </c>
      <c r="AP157" s="16">
        <f t="shared" si="775"/>
        <v>0</v>
      </c>
      <c r="AQ157" s="16">
        <f t="shared" si="775"/>
        <v>0</v>
      </c>
      <c r="AR157" s="16">
        <f t="shared" si="775"/>
        <v>275000</v>
      </c>
      <c r="AS157" s="16">
        <f t="shared" si="775"/>
        <v>0</v>
      </c>
      <c r="AT157" s="16">
        <f t="shared" si="775"/>
        <v>0</v>
      </c>
      <c r="AU157" s="16">
        <f t="shared" si="198"/>
        <v>275000</v>
      </c>
    </row>
    <row r="158" spans="1:47">
      <c r="A158" s="8"/>
      <c r="B158" s="908" t="str">
        <f t="shared" ref="B158:E158" si="776">+B61</f>
        <v>Other - Q3 2022</v>
      </c>
      <c r="C158" s="908" t="str">
        <f t="shared" si="776"/>
        <v>Consulting</v>
      </c>
      <c r="D158" s="909">
        <f t="shared" si="776"/>
        <v>44743</v>
      </c>
      <c r="E158" s="910">
        <f t="shared" si="776"/>
        <v>600000</v>
      </c>
      <c r="F158" s="905">
        <v>1</v>
      </c>
      <c r="G158" s="16"/>
      <c r="H158" s="16"/>
      <c r="I158" s="16"/>
      <c r="J158" s="16">
        <f t="shared" si="771"/>
        <v>0</v>
      </c>
      <c r="K158" s="16">
        <f t="shared" si="771"/>
        <v>0</v>
      </c>
      <c r="L158" s="16">
        <f t="shared" si="771"/>
        <v>0</v>
      </c>
      <c r="M158" s="16">
        <f t="shared" si="771"/>
        <v>0</v>
      </c>
      <c r="N158" s="16">
        <f t="shared" si="771"/>
        <v>0</v>
      </c>
      <c r="O158" s="16">
        <f t="shared" si="771"/>
        <v>0</v>
      </c>
      <c r="P158" s="16">
        <f t="shared" si="771"/>
        <v>0</v>
      </c>
      <c r="Q158" s="16">
        <f t="shared" si="771"/>
        <v>0</v>
      </c>
      <c r="R158" s="16">
        <f t="shared" si="771"/>
        <v>0</v>
      </c>
      <c r="S158" s="16">
        <f t="shared" si="196"/>
        <v>0</v>
      </c>
      <c r="T158" s="789"/>
      <c r="U158" s="16">
        <f t="shared" si="772"/>
        <v>0</v>
      </c>
      <c r="V158" s="16">
        <f t="shared" si="772"/>
        <v>0</v>
      </c>
      <c r="W158" s="16">
        <f t="shared" si="772"/>
        <v>0</v>
      </c>
      <c r="X158" s="16">
        <f t="shared" si="773"/>
        <v>0</v>
      </c>
      <c r="Y158" s="16">
        <f t="shared" si="773"/>
        <v>0</v>
      </c>
      <c r="Z158" s="16">
        <f t="shared" si="773"/>
        <v>0</v>
      </c>
      <c r="AA158" s="16">
        <f t="shared" si="773"/>
        <v>0</v>
      </c>
      <c r="AB158" s="16">
        <f t="shared" si="773"/>
        <v>0</v>
      </c>
      <c r="AC158" s="16">
        <f t="shared" si="773"/>
        <v>0</v>
      </c>
      <c r="AD158" s="16">
        <f t="shared" si="773"/>
        <v>0</v>
      </c>
      <c r="AE158" s="16">
        <f t="shared" si="773"/>
        <v>0</v>
      </c>
      <c r="AF158" s="16">
        <f t="shared" si="773"/>
        <v>0</v>
      </c>
      <c r="AG158" s="16">
        <f t="shared" si="197"/>
        <v>0</v>
      </c>
      <c r="AI158" s="16">
        <f t="shared" si="774"/>
        <v>0</v>
      </c>
      <c r="AJ158" s="16">
        <f t="shared" si="774"/>
        <v>0</v>
      </c>
      <c r="AK158" s="16">
        <f t="shared" si="774"/>
        <v>0</v>
      </c>
      <c r="AL158" s="16">
        <f t="shared" si="775"/>
        <v>0</v>
      </c>
      <c r="AM158" s="16">
        <f t="shared" si="775"/>
        <v>0</v>
      </c>
      <c r="AN158" s="16">
        <f t="shared" si="775"/>
        <v>0</v>
      </c>
      <c r="AO158" s="16">
        <f t="shared" si="775"/>
        <v>0</v>
      </c>
      <c r="AP158" s="16">
        <f t="shared" si="775"/>
        <v>0</v>
      </c>
      <c r="AQ158" s="16">
        <f t="shared" si="775"/>
        <v>0</v>
      </c>
      <c r="AR158" s="16">
        <f t="shared" si="775"/>
        <v>600000</v>
      </c>
      <c r="AS158" s="16">
        <f t="shared" si="775"/>
        <v>0</v>
      </c>
      <c r="AT158" s="16">
        <f t="shared" si="775"/>
        <v>0</v>
      </c>
      <c r="AU158" s="16">
        <f t="shared" si="198"/>
        <v>600000</v>
      </c>
    </row>
    <row r="159" spans="1:47">
      <c r="A159" s="8"/>
      <c r="B159" s="908" t="str">
        <f t="shared" ref="B159:E159" si="777">+B62</f>
        <v>Other - Q4 2022</v>
      </c>
      <c r="C159" s="908" t="str">
        <f t="shared" si="777"/>
        <v>Software - Gen 3</v>
      </c>
      <c r="D159" s="909">
        <f t="shared" si="777"/>
        <v>44835</v>
      </c>
      <c r="E159" s="910">
        <f t="shared" si="777"/>
        <v>2600000</v>
      </c>
      <c r="F159" s="905">
        <v>12</v>
      </c>
      <c r="G159" s="16"/>
      <c r="H159" s="16"/>
      <c r="I159" s="16"/>
      <c r="J159" s="16">
        <f>IFERROR(+G62/$F159+I159,0)</f>
        <v>0</v>
      </c>
      <c r="K159" s="16">
        <f t="shared" ref="K159" si="778">IFERROR(+H62/$F159+J159,0)</f>
        <v>0</v>
      </c>
      <c r="L159" s="16">
        <f t="shared" ref="L159" si="779">IFERROR(+I62/$F159+K159,0)</f>
        <v>0</v>
      </c>
      <c r="M159" s="16">
        <f t="shared" ref="M159" si="780">IFERROR(+J62/$F159+L159,0)</f>
        <v>0</v>
      </c>
      <c r="N159" s="16">
        <f t="shared" ref="N159" si="781">IFERROR(+K62/$F159+M159,0)</f>
        <v>0</v>
      </c>
      <c r="O159" s="16">
        <f t="shared" ref="O159" si="782">IFERROR(+L62/$F159+N159,0)</f>
        <v>0</v>
      </c>
      <c r="P159" s="16">
        <f t="shared" ref="P159" si="783">IFERROR(+M62/$F159+O159,0)</f>
        <v>0</v>
      </c>
      <c r="Q159" s="16">
        <f t="shared" ref="Q159" si="784">IFERROR(+N62/$F159+P159,0)</f>
        <v>0</v>
      </c>
      <c r="R159" s="16">
        <f t="shared" ref="R159" si="785">IFERROR(+O62/$F159+Q159,0)</f>
        <v>0</v>
      </c>
      <c r="S159" s="16">
        <f t="shared" si="196"/>
        <v>0</v>
      </c>
      <c r="T159" s="789"/>
      <c r="U159" s="16">
        <f>IFERROR(+P62/$F159+R159,0)</f>
        <v>0</v>
      </c>
      <c r="V159" s="16">
        <f>IFERROR(+Q62/$F159+U159,0)</f>
        <v>0</v>
      </c>
      <c r="W159" s="16">
        <f>IFERROR(+R62/$F159+V159,0)</f>
        <v>0</v>
      </c>
      <c r="X159" s="16">
        <f t="shared" ref="X159" si="786">IFERROR(+U62/$F159+W159,0)</f>
        <v>0</v>
      </c>
      <c r="Y159" s="16">
        <f t="shared" ref="Y159" si="787">IFERROR(+V62/$F159+X159,0)</f>
        <v>0</v>
      </c>
      <c r="Z159" s="16">
        <f t="shared" ref="Z159" si="788">IFERROR(+W62/$F159+Y159,0)</f>
        <v>0</v>
      </c>
      <c r="AA159" s="16">
        <f t="shared" ref="AA159" si="789">IFERROR(+X62/$F159+Z159,0)</f>
        <v>0</v>
      </c>
      <c r="AB159" s="16">
        <f t="shared" ref="AB159" si="790">IFERROR(+Y62/$F159+AA159,0)</f>
        <v>0</v>
      </c>
      <c r="AC159" s="16">
        <f t="shared" ref="AC159" si="791">IFERROR(+Z62/$F159+AB159,0)</f>
        <v>0</v>
      </c>
      <c r="AD159" s="16">
        <f t="shared" ref="AD159" si="792">IFERROR(+AA62/$F159+AC159,0)</f>
        <v>0</v>
      </c>
      <c r="AE159" s="16">
        <f t="shared" ref="AE159" si="793">IFERROR(+AB62/$F159+AD159,0)</f>
        <v>0</v>
      </c>
      <c r="AF159" s="16">
        <f t="shared" ref="AF159" si="794">IFERROR(+AC62/$F159+AE159,0)</f>
        <v>0</v>
      </c>
      <c r="AG159" s="16">
        <f t="shared" si="197"/>
        <v>0</v>
      </c>
      <c r="AI159" s="16">
        <f>IFERROR(+AD62/$F159+AF159,0)</f>
        <v>0</v>
      </c>
      <c r="AJ159" s="16">
        <f>IFERROR(+AE62/$F159+AI159,0)</f>
        <v>0</v>
      </c>
      <c r="AK159" s="16">
        <f>IFERROR(+AF62/$F159+AJ159,0)</f>
        <v>0</v>
      </c>
      <c r="AL159" s="16">
        <f t="shared" ref="AL159" si="795">IFERROR(+AI62/$F159+AK159,0)</f>
        <v>0</v>
      </c>
      <c r="AM159" s="16">
        <f t="shared" ref="AM159" si="796">IFERROR(+AJ62/$F159+AL159,0)</f>
        <v>0</v>
      </c>
      <c r="AN159" s="16">
        <f t="shared" ref="AN159" si="797">IFERROR(+AK62/$F159+AM159,0)</f>
        <v>0</v>
      </c>
      <c r="AO159" s="16">
        <f t="shared" ref="AO159" si="798">IFERROR(+AL62/$F159+AN159,0)</f>
        <v>0</v>
      </c>
      <c r="AP159" s="16">
        <f t="shared" ref="AP159" si="799">IFERROR(+AM62/$F159+AO159,0)</f>
        <v>0</v>
      </c>
      <c r="AQ159" s="16">
        <f t="shared" ref="AQ159" si="800">IFERROR(+AN62/$F159+AP159,0)</f>
        <v>0</v>
      </c>
      <c r="AR159" s="16">
        <f t="shared" ref="AR159" si="801">IFERROR(+AO62/$F159+AQ159,0)</f>
        <v>0</v>
      </c>
      <c r="AS159" s="16">
        <f t="shared" ref="AS159" si="802">IFERROR(+AP62/$F159+AR159,0)</f>
        <v>0</v>
      </c>
      <c r="AT159" s="16">
        <f t="shared" ref="AT159" si="803">IFERROR(+AQ62/$F159+AS159,0)</f>
        <v>0</v>
      </c>
      <c r="AU159" s="16">
        <f t="shared" si="198"/>
        <v>0</v>
      </c>
    </row>
    <row r="160" spans="1:47">
      <c r="A160" s="8"/>
      <c r="B160" s="908" t="str">
        <f t="shared" ref="B160:E160" si="804">+B63</f>
        <v>Other - Q4 2022</v>
      </c>
      <c r="C160" s="908" t="str">
        <f t="shared" si="804"/>
        <v>Implementation</v>
      </c>
      <c r="D160" s="909">
        <f t="shared" si="804"/>
        <v>44835</v>
      </c>
      <c r="E160" s="910">
        <f t="shared" si="804"/>
        <v>325000</v>
      </c>
      <c r="F160" s="905">
        <v>1</v>
      </c>
      <c r="G160" s="16"/>
      <c r="H160" s="16"/>
      <c r="I160" s="16"/>
      <c r="J160" s="16">
        <f t="shared" ref="J160:R161" si="805">IFERROR(+G63/$F160,0)</f>
        <v>0</v>
      </c>
      <c r="K160" s="16">
        <f t="shared" si="805"/>
        <v>0</v>
      </c>
      <c r="L160" s="16">
        <f t="shared" si="805"/>
        <v>0</v>
      </c>
      <c r="M160" s="16">
        <f t="shared" si="805"/>
        <v>0</v>
      </c>
      <c r="N160" s="16">
        <f t="shared" si="805"/>
        <v>0</v>
      </c>
      <c r="O160" s="16">
        <f t="shared" si="805"/>
        <v>0</v>
      </c>
      <c r="P160" s="16">
        <f t="shared" si="805"/>
        <v>0</v>
      </c>
      <c r="Q160" s="16">
        <f t="shared" si="805"/>
        <v>0</v>
      </c>
      <c r="R160" s="16">
        <f t="shared" si="805"/>
        <v>0</v>
      </c>
      <c r="S160" s="16">
        <f t="shared" si="196"/>
        <v>0</v>
      </c>
      <c r="T160" s="789"/>
      <c r="U160" s="16">
        <f t="shared" ref="U160:W161" si="806">IFERROR(+P63/$F160,0)</f>
        <v>0</v>
      </c>
      <c r="V160" s="16">
        <f t="shared" si="806"/>
        <v>0</v>
      </c>
      <c r="W160" s="16">
        <f t="shared" si="806"/>
        <v>0</v>
      </c>
      <c r="X160" s="16">
        <f t="shared" ref="X160:AF161" si="807">IFERROR(+U63/$F160,0)</f>
        <v>0</v>
      </c>
      <c r="Y160" s="16">
        <f t="shared" si="807"/>
        <v>0</v>
      </c>
      <c r="Z160" s="16">
        <f t="shared" si="807"/>
        <v>0</v>
      </c>
      <c r="AA160" s="16">
        <f t="shared" si="807"/>
        <v>0</v>
      </c>
      <c r="AB160" s="16">
        <f t="shared" si="807"/>
        <v>0</v>
      </c>
      <c r="AC160" s="16">
        <f t="shared" si="807"/>
        <v>0</v>
      </c>
      <c r="AD160" s="16">
        <f t="shared" si="807"/>
        <v>0</v>
      </c>
      <c r="AE160" s="16">
        <f t="shared" si="807"/>
        <v>0</v>
      </c>
      <c r="AF160" s="16">
        <f t="shared" si="807"/>
        <v>0</v>
      </c>
      <c r="AG160" s="16">
        <f t="shared" si="197"/>
        <v>0</v>
      </c>
      <c r="AI160" s="16">
        <f t="shared" ref="AI160:AK161" si="808">IFERROR(+AD63/$F160,0)</f>
        <v>0</v>
      </c>
      <c r="AJ160" s="16">
        <f t="shared" si="808"/>
        <v>0</v>
      </c>
      <c r="AK160" s="16">
        <f t="shared" si="808"/>
        <v>0</v>
      </c>
      <c r="AL160" s="16">
        <f t="shared" ref="AL160:AT161" si="809">IFERROR(+AI63/$F160,0)</f>
        <v>0</v>
      </c>
      <c r="AM160" s="16">
        <f t="shared" si="809"/>
        <v>0</v>
      </c>
      <c r="AN160" s="16">
        <f t="shared" si="809"/>
        <v>0</v>
      </c>
      <c r="AO160" s="16">
        <f t="shared" si="809"/>
        <v>0</v>
      </c>
      <c r="AP160" s="16">
        <f t="shared" si="809"/>
        <v>0</v>
      </c>
      <c r="AQ160" s="16">
        <f t="shared" si="809"/>
        <v>0</v>
      </c>
      <c r="AR160" s="16">
        <f t="shared" si="809"/>
        <v>0</v>
      </c>
      <c r="AS160" s="16">
        <f t="shared" si="809"/>
        <v>0</v>
      </c>
      <c r="AT160" s="16">
        <f t="shared" si="809"/>
        <v>0</v>
      </c>
      <c r="AU160" s="16">
        <f t="shared" si="198"/>
        <v>0</v>
      </c>
    </row>
    <row r="161" spans="1:47">
      <c r="A161" s="8"/>
      <c r="B161" s="908" t="str">
        <f t="shared" ref="B161:E161" si="810">+B64</f>
        <v>Other - Q4 2022</v>
      </c>
      <c r="C161" s="908" t="str">
        <f t="shared" si="810"/>
        <v>Consulting</v>
      </c>
      <c r="D161" s="909">
        <f t="shared" si="810"/>
        <v>44835</v>
      </c>
      <c r="E161" s="910">
        <f t="shared" si="810"/>
        <v>800000</v>
      </c>
      <c r="F161" s="905">
        <v>1</v>
      </c>
      <c r="G161" s="16"/>
      <c r="H161" s="16"/>
      <c r="I161" s="16"/>
      <c r="J161" s="16">
        <f t="shared" si="805"/>
        <v>0</v>
      </c>
      <c r="K161" s="16">
        <f t="shared" si="805"/>
        <v>0</v>
      </c>
      <c r="L161" s="16">
        <f t="shared" si="805"/>
        <v>0</v>
      </c>
      <c r="M161" s="16">
        <f t="shared" si="805"/>
        <v>0</v>
      </c>
      <c r="N161" s="16">
        <f t="shared" si="805"/>
        <v>0</v>
      </c>
      <c r="O161" s="16">
        <f t="shared" si="805"/>
        <v>0</v>
      </c>
      <c r="P161" s="16">
        <f t="shared" si="805"/>
        <v>0</v>
      </c>
      <c r="Q161" s="16">
        <f t="shared" si="805"/>
        <v>0</v>
      </c>
      <c r="R161" s="16">
        <f t="shared" si="805"/>
        <v>0</v>
      </c>
      <c r="S161" s="16">
        <f t="shared" si="196"/>
        <v>0</v>
      </c>
      <c r="T161" s="789"/>
      <c r="U161" s="16">
        <f t="shared" si="806"/>
        <v>0</v>
      </c>
      <c r="V161" s="16">
        <f t="shared" si="806"/>
        <v>0</v>
      </c>
      <c r="W161" s="16">
        <f t="shared" si="806"/>
        <v>0</v>
      </c>
      <c r="X161" s="16">
        <f t="shared" si="807"/>
        <v>0</v>
      </c>
      <c r="Y161" s="16">
        <f t="shared" si="807"/>
        <v>0</v>
      </c>
      <c r="Z161" s="16">
        <f t="shared" si="807"/>
        <v>0</v>
      </c>
      <c r="AA161" s="16">
        <f t="shared" si="807"/>
        <v>0</v>
      </c>
      <c r="AB161" s="16">
        <f t="shared" si="807"/>
        <v>0</v>
      </c>
      <c r="AC161" s="16">
        <f t="shared" si="807"/>
        <v>0</v>
      </c>
      <c r="AD161" s="16">
        <f t="shared" si="807"/>
        <v>0</v>
      </c>
      <c r="AE161" s="16">
        <f t="shared" si="807"/>
        <v>0</v>
      </c>
      <c r="AF161" s="16">
        <f t="shared" si="807"/>
        <v>0</v>
      </c>
      <c r="AG161" s="16">
        <f t="shared" si="197"/>
        <v>0</v>
      </c>
      <c r="AI161" s="16">
        <f t="shared" si="808"/>
        <v>0</v>
      </c>
      <c r="AJ161" s="16">
        <f t="shared" si="808"/>
        <v>0</v>
      </c>
      <c r="AK161" s="16">
        <f t="shared" si="808"/>
        <v>0</v>
      </c>
      <c r="AL161" s="16">
        <f t="shared" si="809"/>
        <v>0</v>
      </c>
      <c r="AM161" s="16">
        <f t="shared" si="809"/>
        <v>0</v>
      </c>
      <c r="AN161" s="16">
        <f t="shared" si="809"/>
        <v>0</v>
      </c>
      <c r="AO161" s="16">
        <f t="shared" si="809"/>
        <v>0</v>
      </c>
      <c r="AP161" s="16">
        <f t="shared" si="809"/>
        <v>0</v>
      </c>
      <c r="AQ161" s="16">
        <f t="shared" si="809"/>
        <v>0</v>
      </c>
      <c r="AR161" s="16">
        <f t="shared" si="809"/>
        <v>0</v>
      </c>
      <c r="AS161" s="16">
        <f t="shared" si="809"/>
        <v>0</v>
      </c>
      <c r="AT161" s="16">
        <f t="shared" si="809"/>
        <v>0</v>
      </c>
      <c r="AU161" s="16">
        <f t="shared" si="198"/>
        <v>0</v>
      </c>
    </row>
    <row r="162" spans="1:47">
      <c r="A162" s="8"/>
      <c r="B162" s="908"/>
      <c r="C162" s="908"/>
      <c r="D162" s="909"/>
      <c r="E162" s="910"/>
      <c r="F162" s="912"/>
      <c r="G162" s="16"/>
      <c r="H162" s="16"/>
      <c r="I162" s="16"/>
      <c r="J162" s="16">
        <f>IFERROR(+G65/$F162+I162,0)</f>
        <v>0</v>
      </c>
      <c r="K162" s="16">
        <f t="shared" ref="K162:K183" si="811">IFERROR(+H65/$F162+J162,0)</f>
        <v>0</v>
      </c>
      <c r="L162" s="16">
        <f t="shared" ref="L162:L183" si="812">IFERROR(+I65/$F162+K162,0)</f>
        <v>0</v>
      </c>
      <c r="M162" s="16">
        <f t="shared" ref="M162:M183" si="813">IFERROR(+J65/$F162+L162,0)</f>
        <v>0</v>
      </c>
      <c r="N162" s="16">
        <f t="shared" ref="N162:N183" si="814">IFERROR(+K65/$F162+M162,0)</f>
        <v>0</v>
      </c>
      <c r="O162" s="16">
        <f t="shared" ref="O162:O183" si="815">IFERROR(+L65/$F162+N162,0)</f>
        <v>0</v>
      </c>
      <c r="P162" s="16">
        <f t="shared" ref="P162:P183" si="816">IFERROR(+M65/$F162+O162,0)</f>
        <v>0</v>
      </c>
      <c r="Q162" s="16">
        <f t="shared" ref="Q162:Q183" si="817">IFERROR(+N65/$F162+P162,0)</f>
        <v>0</v>
      </c>
      <c r="R162" s="16">
        <f t="shared" ref="R162:R183" si="818">IFERROR(+O65/$F162+Q162,0)</f>
        <v>0</v>
      </c>
      <c r="S162" s="16">
        <f t="shared" ref="S162:S183" si="819">SUM(G162:R162)</f>
        <v>0</v>
      </c>
      <c r="T162" s="789"/>
      <c r="U162" s="16">
        <f>IFERROR(+P65/$F162+R162,0)</f>
        <v>0</v>
      </c>
      <c r="V162" s="16">
        <f>IFERROR(+Q65/$F162+U162,0)</f>
        <v>0</v>
      </c>
      <c r="W162" s="16">
        <f>IFERROR(+R65/$F162+V162,0)</f>
        <v>0</v>
      </c>
      <c r="X162" s="16">
        <f t="shared" ref="X162:X183" si="820">IFERROR(+U65/$F162+W162,0)</f>
        <v>0</v>
      </c>
      <c r="Y162" s="16">
        <f t="shared" ref="Y162:Y183" si="821">IFERROR(+V65/$F162+X162,0)</f>
        <v>0</v>
      </c>
      <c r="Z162" s="16">
        <f t="shared" ref="Z162:Z183" si="822">IFERROR(+W65/$F162+Y162,0)</f>
        <v>0</v>
      </c>
      <c r="AA162" s="16">
        <f t="shared" ref="AA162:AA183" si="823">IFERROR(+X65/$F162+Z162,0)</f>
        <v>0</v>
      </c>
      <c r="AB162" s="16">
        <f t="shared" ref="AB162:AB183" si="824">IFERROR(+Y65/$F162+AA162,0)</f>
        <v>0</v>
      </c>
      <c r="AC162" s="16">
        <f t="shared" ref="AC162:AC183" si="825">IFERROR(+Z65/$F162+AB162,0)</f>
        <v>0</v>
      </c>
      <c r="AD162" s="16">
        <f t="shared" ref="AD162:AD183" si="826">IFERROR(+AA65/$F162+AC162,0)</f>
        <v>0</v>
      </c>
      <c r="AE162" s="16">
        <f t="shared" ref="AE162:AE183" si="827">IFERROR(+AB65/$F162+AD162,0)</f>
        <v>0</v>
      </c>
      <c r="AF162" s="16">
        <f t="shared" ref="AF162:AF183" si="828">IFERROR(+AC65/$F162+AE162,0)</f>
        <v>0</v>
      </c>
      <c r="AG162" s="16">
        <f t="shared" ref="AG162:AG183" si="829">SUM(U162:AF162)</f>
        <v>0</v>
      </c>
      <c r="AI162" s="16">
        <f>IFERROR(+AD65/$F162+AF162,0)</f>
        <v>0</v>
      </c>
      <c r="AJ162" s="16">
        <f>IFERROR(+AE65/$F162+AI162,0)</f>
        <v>0</v>
      </c>
      <c r="AK162" s="16">
        <f>IFERROR(+AF65/$F162+AJ162,0)</f>
        <v>0</v>
      </c>
      <c r="AL162" s="16">
        <f t="shared" ref="AL162:AL183" si="830">IFERROR(+AI65/$F162+AK162,0)</f>
        <v>0</v>
      </c>
      <c r="AM162" s="16">
        <f t="shared" ref="AM162:AM183" si="831">IFERROR(+AJ65/$F162+AL162,0)</f>
        <v>0</v>
      </c>
      <c r="AN162" s="16">
        <f t="shared" ref="AN162:AN183" si="832">IFERROR(+AK65/$F162+AM162,0)</f>
        <v>0</v>
      </c>
      <c r="AO162" s="16">
        <f t="shared" ref="AO162:AO183" si="833">IFERROR(+AL65/$F162+AN162,0)</f>
        <v>0</v>
      </c>
      <c r="AP162" s="16">
        <f t="shared" ref="AP162:AP183" si="834">IFERROR(+AM65/$F162+AO162,0)</f>
        <v>0</v>
      </c>
      <c r="AQ162" s="16">
        <f t="shared" ref="AQ162:AQ183" si="835">IFERROR(+AN65/$F162+AP162,0)</f>
        <v>0</v>
      </c>
      <c r="AR162" s="16">
        <f t="shared" ref="AR162:AR183" si="836">IFERROR(+AO65/$F162+AQ162,0)</f>
        <v>0</v>
      </c>
      <c r="AS162" s="16">
        <f t="shared" ref="AS162:AS183" si="837">IFERROR(+AP65/$F162+AR162,0)</f>
        <v>0</v>
      </c>
      <c r="AT162" s="16">
        <f t="shared" ref="AT162:AT183" si="838">IFERROR(+AQ65/$F162+AS162,0)</f>
        <v>0</v>
      </c>
      <c r="AU162" s="16">
        <f t="shared" ref="AU162:AU183" si="839">SUM(AI162:AT162)</f>
        <v>0</v>
      </c>
    </row>
    <row r="163" spans="1:47">
      <c r="A163" s="8"/>
      <c r="B163" s="815" t="s">
        <v>415</v>
      </c>
      <c r="C163" s="908"/>
      <c r="D163" s="909"/>
      <c r="E163" s="910"/>
      <c r="F163" s="912"/>
      <c r="G163" s="16"/>
      <c r="H163" s="16"/>
      <c r="I163" s="16"/>
      <c r="J163" s="16">
        <f t="shared" ref="J163:J183" si="840">IFERROR(+G66/$F163+I163,0)</f>
        <v>0</v>
      </c>
      <c r="K163" s="16">
        <f t="shared" si="811"/>
        <v>0</v>
      </c>
      <c r="L163" s="16">
        <f t="shared" si="812"/>
        <v>0</v>
      </c>
      <c r="M163" s="16">
        <f t="shared" si="813"/>
        <v>0</v>
      </c>
      <c r="N163" s="16">
        <f t="shared" si="814"/>
        <v>0</v>
      </c>
      <c r="O163" s="16">
        <f t="shared" si="815"/>
        <v>0</v>
      </c>
      <c r="P163" s="16">
        <f t="shared" si="816"/>
        <v>0</v>
      </c>
      <c r="Q163" s="16">
        <f t="shared" si="817"/>
        <v>0</v>
      </c>
      <c r="R163" s="16">
        <f t="shared" si="818"/>
        <v>0</v>
      </c>
      <c r="S163" s="16">
        <f t="shared" si="819"/>
        <v>0</v>
      </c>
      <c r="T163" s="789"/>
      <c r="U163" s="16">
        <f t="shared" ref="U163:U183" si="841">IFERROR(+P66/$F163+R163,0)</f>
        <v>0</v>
      </c>
      <c r="V163" s="16">
        <f t="shared" ref="V163:W163" si="842">IFERROR(+Q66/$F163+U163,0)</f>
        <v>0</v>
      </c>
      <c r="W163" s="16">
        <f t="shared" si="842"/>
        <v>0</v>
      </c>
      <c r="X163" s="16">
        <f t="shared" si="820"/>
        <v>0</v>
      </c>
      <c r="Y163" s="16">
        <f t="shared" si="821"/>
        <v>0</v>
      </c>
      <c r="Z163" s="16">
        <f t="shared" si="822"/>
        <v>0</v>
      </c>
      <c r="AA163" s="16">
        <f t="shared" si="823"/>
        <v>0</v>
      </c>
      <c r="AB163" s="16">
        <f t="shared" si="824"/>
        <v>0</v>
      </c>
      <c r="AC163" s="16">
        <f t="shared" si="825"/>
        <v>0</v>
      </c>
      <c r="AD163" s="16">
        <f t="shared" si="826"/>
        <v>0</v>
      </c>
      <c r="AE163" s="16">
        <f t="shared" si="827"/>
        <v>0</v>
      </c>
      <c r="AF163" s="16">
        <f t="shared" si="828"/>
        <v>0</v>
      </c>
      <c r="AG163" s="16">
        <f t="shared" si="829"/>
        <v>0</v>
      </c>
      <c r="AI163" s="16">
        <f t="shared" ref="AI163:AI183" si="843">IFERROR(+AD66/$F163+AF163,0)</f>
        <v>0</v>
      </c>
      <c r="AJ163" s="16">
        <f t="shared" ref="AJ163:AK163" si="844">IFERROR(+AE66/$F163+AI163,0)</f>
        <v>0</v>
      </c>
      <c r="AK163" s="16">
        <f t="shared" si="844"/>
        <v>0</v>
      </c>
      <c r="AL163" s="16">
        <f t="shared" si="830"/>
        <v>0</v>
      </c>
      <c r="AM163" s="16">
        <f t="shared" si="831"/>
        <v>0</v>
      </c>
      <c r="AN163" s="16">
        <f t="shared" si="832"/>
        <v>0</v>
      </c>
      <c r="AO163" s="16">
        <f t="shared" si="833"/>
        <v>0</v>
      </c>
      <c r="AP163" s="16">
        <f t="shared" si="834"/>
        <v>0</v>
      </c>
      <c r="AQ163" s="16">
        <f t="shared" si="835"/>
        <v>0</v>
      </c>
      <c r="AR163" s="16">
        <f t="shared" si="836"/>
        <v>0</v>
      </c>
      <c r="AS163" s="16">
        <f t="shared" si="837"/>
        <v>0</v>
      </c>
      <c r="AT163" s="16">
        <f t="shared" si="838"/>
        <v>0</v>
      </c>
      <c r="AU163" s="16">
        <f t="shared" si="839"/>
        <v>0</v>
      </c>
    </row>
    <row r="164" spans="1:47" hidden="1" outlineLevel="1">
      <c r="A164" s="8"/>
      <c r="B164" s="908"/>
      <c r="C164" s="908"/>
      <c r="D164" s="909"/>
      <c r="E164" s="910"/>
      <c r="F164" s="912"/>
      <c r="G164" s="16"/>
      <c r="H164" s="16"/>
      <c r="I164" s="16"/>
      <c r="J164" s="16">
        <f t="shared" si="840"/>
        <v>0</v>
      </c>
      <c r="K164" s="16">
        <f t="shared" si="811"/>
        <v>0</v>
      </c>
      <c r="L164" s="16">
        <f t="shared" si="812"/>
        <v>0</v>
      </c>
      <c r="M164" s="16">
        <f t="shared" si="813"/>
        <v>0</v>
      </c>
      <c r="N164" s="16">
        <f t="shared" si="814"/>
        <v>0</v>
      </c>
      <c r="O164" s="16">
        <f t="shared" si="815"/>
        <v>0</v>
      </c>
      <c r="P164" s="16">
        <f t="shared" si="816"/>
        <v>0</v>
      </c>
      <c r="Q164" s="16">
        <f t="shared" si="817"/>
        <v>0</v>
      </c>
      <c r="R164" s="16">
        <f t="shared" si="818"/>
        <v>0</v>
      </c>
      <c r="S164" s="16">
        <f t="shared" si="819"/>
        <v>0</v>
      </c>
      <c r="T164" s="789"/>
      <c r="U164" s="16">
        <f t="shared" si="841"/>
        <v>0</v>
      </c>
      <c r="V164" s="16">
        <f t="shared" ref="V164:W164" si="845">IFERROR(+Q67/$F164+U164,0)</f>
        <v>0</v>
      </c>
      <c r="W164" s="16">
        <f t="shared" si="845"/>
        <v>0</v>
      </c>
      <c r="X164" s="16">
        <f t="shared" si="820"/>
        <v>0</v>
      </c>
      <c r="Y164" s="16">
        <f t="shared" si="821"/>
        <v>0</v>
      </c>
      <c r="Z164" s="16">
        <f t="shared" si="822"/>
        <v>0</v>
      </c>
      <c r="AA164" s="16">
        <f t="shared" si="823"/>
        <v>0</v>
      </c>
      <c r="AB164" s="16">
        <f t="shared" si="824"/>
        <v>0</v>
      </c>
      <c r="AC164" s="16">
        <f t="shared" si="825"/>
        <v>0</v>
      </c>
      <c r="AD164" s="16">
        <f t="shared" si="826"/>
        <v>0</v>
      </c>
      <c r="AE164" s="16">
        <f t="shared" si="827"/>
        <v>0</v>
      </c>
      <c r="AF164" s="16">
        <f t="shared" si="828"/>
        <v>0</v>
      </c>
      <c r="AG164" s="16">
        <f t="shared" si="829"/>
        <v>0</v>
      </c>
      <c r="AI164" s="16">
        <f t="shared" si="843"/>
        <v>0</v>
      </c>
      <c r="AJ164" s="16">
        <f t="shared" ref="AJ164:AK164" si="846">IFERROR(+AE67/$F164+AI164,0)</f>
        <v>0</v>
      </c>
      <c r="AK164" s="16">
        <f t="shared" si="846"/>
        <v>0</v>
      </c>
      <c r="AL164" s="16">
        <f t="shared" si="830"/>
        <v>0</v>
      </c>
      <c r="AM164" s="16">
        <f t="shared" si="831"/>
        <v>0</v>
      </c>
      <c r="AN164" s="16">
        <f t="shared" si="832"/>
        <v>0</v>
      </c>
      <c r="AO164" s="16">
        <f t="shared" si="833"/>
        <v>0</v>
      </c>
      <c r="AP164" s="16">
        <f t="shared" si="834"/>
        <v>0</v>
      </c>
      <c r="AQ164" s="16">
        <f t="shared" si="835"/>
        <v>0</v>
      </c>
      <c r="AR164" s="16">
        <f t="shared" si="836"/>
        <v>0</v>
      </c>
      <c r="AS164" s="16">
        <f t="shared" si="837"/>
        <v>0</v>
      </c>
      <c r="AT164" s="16">
        <f t="shared" si="838"/>
        <v>0</v>
      </c>
      <c r="AU164" s="16">
        <f t="shared" si="839"/>
        <v>0</v>
      </c>
    </row>
    <row r="165" spans="1:47" hidden="1" outlineLevel="1">
      <c r="A165" s="8"/>
      <c r="B165" s="735"/>
      <c r="C165" s="8"/>
      <c r="D165" s="17"/>
      <c r="E165" s="22"/>
      <c r="F165" s="906"/>
      <c r="G165" s="16"/>
      <c r="H165" s="16"/>
      <c r="I165" s="16"/>
      <c r="J165" s="16">
        <f t="shared" si="840"/>
        <v>0</v>
      </c>
      <c r="K165" s="16">
        <f t="shared" si="811"/>
        <v>0</v>
      </c>
      <c r="L165" s="16">
        <f t="shared" si="812"/>
        <v>0</v>
      </c>
      <c r="M165" s="16">
        <f t="shared" si="813"/>
        <v>0</v>
      </c>
      <c r="N165" s="16">
        <f t="shared" si="814"/>
        <v>0</v>
      </c>
      <c r="O165" s="16">
        <f t="shared" si="815"/>
        <v>0</v>
      </c>
      <c r="P165" s="16">
        <f t="shared" si="816"/>
        <v>0</v>
      </c>
      <c r="Q165" s="16">
        <f t="shared" si="817"/>
        <v>0</v>
      </c>
      <c r="R165" s="16">
        <f t="shared" si="818"/>
        <v>0</v>
      </c>
      <c r="S165" s="16">
        <f t="shared" si="819"/>
        <v>0</v>
      </c>
      <c r="T165" s="789"/>
      <c r="U165" s="16">
        <f t="shared" si="841"/>
        <v>0</v>
      </c>
      <c r="V165" s="16">
        <f t="shared" ref="V165:W165" si="847">IFERROR(+Q68/$F165+U165,0)</f>
        <v>0</v>
      </c>
      <c r="W165" s="16">
        <f t="shared" si="847"/>
        <v>0</v>
      </c>
      <c r="X165" s="16">
        <f t="shared" si="820"/>
        <v>0</v>
      </c>
      <c r="Y165" s="16">
        <f t="shared" si="821"/>
        <v>0</v>
      </c>
      <c r="Z165" s="16">
        <f t="shared" si="822"/>
        <v>0</v>
      </c>
      <c r="AA165" s="16">
        <f t="shared" si="823"/>
        <v>0</v>
      </c>
      <c r="AB165" s="16">
        <f t="shared" si="824"/>
        <v>0</v>
      </c>
      <c r="AC165" s="16">
        <f t="shared" si="825"/>
        <v>0</v>
      </c>
      <c r="AD165" s="16">
        <f t="shared" si="826"/>
        <v>0</v>
      </c>
      <c r="AE165" s="16">
        <f t="shared" si="827"/>
        <v>0</v>
      </c>
      <c r="AF165" s="16">
        <f t="shared" si="828"/>
        <v>0</v>
      </c>
      <c r="AG165" s="16">
        <f t="shared" si="829"/>
        <v>0</v>
      </c>
      <c r="AI165" s="16">
        <f t="shared" si="843"/>
        <v>0</v>
      </c>
      <c r="AJ165" s="16">
        <f t="shared" ref="AJ165:AK165" si="848">IFERROR(+AE68/$F165+AI165,0)</f>
        <v>0</v>
      </c>
      <c r="AK165" s="16">
        <f t="shared" si="848"/>
        <v>0</v>
      </c>
      <c r="AL165" s="16">
        <f t="shared" si="830"/>
        <v>0</v>
      </c>
      <c r="AM165" s="16">
        <f t="shared" si="831"/>
        <v>0</v>
      </c>
      <c r="AN165" s="16">
        <f t="shared" si="832"/>
        <v>0</v>
      </c>
      <c r="AO165" s="16">
        <f t="shared" si="833"/>
        <v>0</v>
      </c>
      <c r="AP165" s="16">
        <f t="shared" si="834"/>
        <v>0</v>
      </c>
      <c r="AQ165" s="16">
        <f t="shared" si="835"/>
        <v>0</v>
      </c>
      <c r="AR165" s="16">
        <f t="shared" si="836"/>
        <v>0</v>
      </c>
      <c r="AS165" s="16">
        <f t="shared" si="837"/>
        <v>0</v>
      </c>
      <c r="AT165" s="16">
        <f t="shared" si="838"/>
        <v>0</v>
      </c>
      <c r="AU165" s="16">
        <f t="shared" si="839"/>
        <v>0</v>
      </c>
    </row>
    <row r="166" spans="1:47" hidden="1" outlineLevel="1">
      <c r="A166" s="8"/>
      <c r="B166" s="735"/>
      <c r="C166" s="8"/>
      <c r="D166" s="17"/>
      <c r="E166" s="22"/>
      <c r="F166" s="906"/>
      <c r="G166" s="16"/>
      <c r="H166" s="16"/>
      <c r="I166" s="16"/>
      <c r="J166" s="16">
        <f t="shared" si="840"/>
        <v>0</v>
      </c>
      <c r="K166" s="16">
        <f t="shared" si="811"/>
        <v>0</v>
      </c>
      <c r="L166" s="16">
        <f t="shared" si="812"/>
        <v>0</v>
      </c>
      <c r="M166" s="16">
        <f t="shared" si="813"/>
        <v>0</v>
      </c>
      <c r="N166" s="16">
        <f t="shared" si="814"/>
        <v>0</v>
      </c>
      <c r="O166" s="16">
        <f t="shared" si="815"/>
        <v>0</v>
      </c>
      <c r="P166" s="16">
        <f t="shared" si="816"/>
        <v>0</v>
      </c>
      <c r="Q166" s="16">
        <f t="shared" si="817"/>
        <v>0</v>
      </c>
      <c r="R166" s="16">
        <f t="shared" si="818"/>
        <v>0</v>
      </c>
      <c r="S166" s="16">
        <f t="shared" si="819"/>
        <v>0</v>
      </c>
      <c r="T166" s="789"/>
      <c r="U166" s="16">
        <f t="shared" si="841"/>
        <v>0</v>
      </c>
      <c r="V166" s="16">
        <f t="shared" ref="V166:W166" si="849">IFERROR(+Q69/$F166+U166,0)</f>
        <v>0</v>
      </c>
      <c r="W166" s="16">
        <f t="shared" si="849"/>
        <v>0</v>
      </c>
      <c r="X166" s="16">
        <f t="shared" si="820"/>
        <v>0</v>
      </c>
      <c r="Y166" s="16">
        <f t="shared" si="821"/>
        <v>0</v>
      </c>
      <c r="Z166" s="16">
        <f t="shared" si="822"/>
        <v>0</v>
      </c>
      <c r="AA166" s="16">
        <f t="shared" si="823"/>
        <v>0</v>
      </c>
      <c r="AB166" s="16">
        <f t="shared" si="824"/>
        <v>0</v>
      </c>
      <c r="AC166" s="16">
        <f t="shared" si="825"/>
        <v>0</v>
      </c>
      <c r="AD166" s="16">
        <f t="shared" si="826"/>
        <v>0</v>
      </c>
      <c r="AE166" s="16">
        <f t="shared" si="827"/>
        <v>0</v>
      </c>
      <c r="AF166" s="16">
        <f t="shared" si="828"/>
        <v>0</v>
      </c>
      <c r="AG166" s="16">
        <f t="shared" si="829"/>
        <v>0</v>
      </c>
      <c r="AI166" s="16">
        <f t="shared" si="843"/>
        <v>0</v>
      </c>
      <c r="AJ166" s="16">
        <f t="shared" ref="AJ166:AK166" si="850">IFERROR(+AE69/$F166+AI166,0)</f>
        <v>0</v>
      </c>
      <c r="AK166" s="16">
        <f t="shared" si="850"/>
        <v>0</v>
      </c>
      <c r="AL166" s="16">
        <f t="shared" si="830"/>
        <v>0</v>
      </c>
      <c r="AM166" s="16">
        <f t="shared" si="831"/>
        <v>0</v>
      </c>
      <c r="AN166" s="16">
        <f t="shared" si="832"/>
        <v>0</v>
      </c>
      <c r="AO166" s="16">
        <f t="shared" si="833"/>
        <v>0</v>
      </c>
      <c r="AP166" s="16">
        <f t="shared" si="834"/>
        <v>0</v>
      </c>
      <c r="AQ166" s="16">
        <f t="shared" si="835"/>
        <v>0</v>
      </c>
      <c r="AR166" s="16">
        <f t="shared" si="836"/>
        <v>0</v>
      </c>
      <c r="AS166" s="16">
        <f t="shared" si="837"/>
        <v>0</v>
      </c>
      <c r="AT166" s="16">
        <f t="shared" si="838"/>
        <v>0</v>
      </c>
      <c r="AU166" s="16">
        <f t="shared" si="839"/>
        <v>0</v>
      </c>
    </row>
    <row r="167" spans="1:47" hidden="1" outlineLevel="1">
      <c r="A167" s="8"/>
      <c r="B167" s="735"/>
      <c r="C167" s="8"/>
      <c r="D167" s="17"/>
      <c r="E167" s="22"/>
      <c r="F167" s="906"/>
      <c r="G167" s="16"/>
      <c r="H167" s="16"/>
      <c r="I167" s="16"/>
      <c r="J167" s="16">
        <f t="shared" si="840"/>
        <v>0</v>
      </c>
      <c r="K167" s="16">
        <f t="shared" si="811"/>
        <v>0</v>
      </c>
      <c r="L167" s="16">
        <f t="shared" si="812"/>
        <v>0</v>
      </c>
      <c r="M167" s="16">
        <f t="shared" si="813"/>
        <v>0</v>
      </c>
      <c r="N167" s="16">
        <f t="shared" si="814"/>
        <v>0</v>
      </c>
      <c r="O167" s="16">
        <f t="shared" si="815"/>
        <v>0</v>
      </c>
      <c r="P167" s="16">
        <f t="shared" si="816"/>
        <v>0</v>
      </c>
      <c r="Q167" s="16">
        <f t="shared" si="817"/>
        <v>0</v>
      </c>
      <c r="R167" s="16">
        <f t="shared" si="818"/>
        <v>0</v>
      </c>
      <c r="S167" s="16">
        <f t="shared" si="819"/>
        <v>0</v>
      </c>
      <c r="T167" s="789"/>
      <c r="U167" s="16">
        <f t="shared" si="841"/>
        <v>0</v>
      </c>
      <c r="V167" s="16">
        <f t="shared" ref="V167:W167" si="851">IFERROR(+Q70/$F167+U167,0)</f>
        <v>0</v>
      </c>
      <c r="W167" s="16">
        <f t="shared" si="851"/>
        <v>0</v>
      </c>
      <c r="X167" s="16">
        <f t="shared" si="820"/>
        <v>0</v>
      </c>
      <c r="Y167" s="16">
        <f t="shared" si="821"/>
        <v>0</v>
      </c>
      <c r="Z167" s="16">
        <f t="shared" si="822"/>
        <v>0</v>
      </c>
      <c r="AA167" s="16">
        <f t="shared" si="823"/>
        <v>0</v>
      </c>
      <c r="AB167" s="16">
        <f t="shared" si="824"/>
        <v>0</v>
      </c>
      <c r="AC167" s="16">
        <f t="shared" si="825"/>
        <v>0</v>
      </c>
      <c r="AD167" s="16">
        <f t="shared" si="826"/>
        <v>0</v>
      </c>
      <c r="AE167" s="16">
        <f t="shared" si="827"/>
        <v>0</v>
      </c>
      <c r="AF167" s="16">
        <f t="shared" si="828"/>
        <v>0</v>
      </c>
      <c r="AG167" s="16">
        <f t="shared" si="829"/>
        <v>0</v>
      </c>
      <c r="AI167" s="16">
        <f t="shared" si="843"/>
        <v>0</v>
      </c>
      <c r="AJ167" s="16">
        <f t="shared" ref="AJ167:AK167" si="852">IFERROR(+AE70/$F167+AI167,0)</f>
        <v>0</v>
      </c>
      <c r="AK167" s="16">
        <f t="shared" si="852"/>
        <v>0</v>
      </c>
      <c r="AL167" s="16">
        <f t="shared" si="830"/>
        <v>0</v>
      </c>
      <c r="AM167" s="16">
        <f t="shared" si="831"/>
        <v>0</v>
      </c>
      <c r="AN167" s="16">
        <f t="shared" si="832"/>
        <v>0</v>
      </c>
      <c r="AO167" s="16">
        <f t="shared" si="833"/>
        <v>0</v>
      </c>
      <c r="AP167" s="16">
        <f t="shared" si="834"/>
        <v>0</v>
      </c>
      <c r="AQ167" s="16">
        <f t="shared" si="835"/>
        <v>0</v>
      </c>
      <c r="AR167" s="16">
        <f t="shared" si="836"/>
        <v>0</v>
      </c>
      <c r="AS167" s="16">
        <f t="shared" si="837"/>
        <v>0</v>
      </c>
      <c r="AT167" s="16">
        <f t="shared" si="838"/>
        <v>0</v>
      </c>
      <c r="AU167" s="16">
        <f t="shared" si="839"/>
        <v>0</v>
      </c>
    </row>
    <row r="168" spans="1:47" hidden="1" outlineLevel="1">
      <c r="A168" s="8"/>
      <c r="C168" s="8"/>
      <c r="D168" s="17"/>
      <c r="E168" s="22"/>
      <c r="F168" s="906"/>
      <c r="G168" s="16"/>
      <c r="H168" s="16"/>
      <c r="I168" s="16"/>
      <c r="J168" s="16">
        <f t="shared" si="840"/>
        <v>0</v>
      </c>
      <c r="K168" s="16">
        <f t="shared" si="811"/>
        <v>0</v>
      </c>
      <c r="L168" s="16">
        <f t="shared" si="812"/>
        <v>0</v>
      </c>
      <c r="M168" s="16">
        <f t="shared" si="813"/>
        <v>0</v>
      </c>
      <c r="N168" s="16">
        <f t="shared" si="814"/>
        <v>0</v>
      </c>
      <c r="O168" s="16">
        <f t="shared" si="815"/>
        <v>0</v>
      </c>
      <c r="P168" s="16">
        <f t="shared" si="816"/>
        <v>0</v>
      </c>
      <c r="Q168" s="16">
        <f t="shared" si="817"/>
        <v>0</v>
      </c>
      <c r="R168" s="16">
        <f t="shared" si="818"/>
        <v>0</v>
      </c>
      <c r="S168" s="16">
        <f t="shared" si="819"/>
        <v>0</v>
      </c>
      <c r="T168" s="789"/>
      <c r="U168" s="16">
        <f t="shared" si="841"/>
        <v>0</v>
      </c>
      <c r="V168" s="16">
        <f t="shared" ref="V168:W168" si="853">IFERROR(+Q71/$F168+U168,0)</f>
        <v>0</v>
      </c>
      <c r="W168" s="16">
        <f t="shared" si="853"/>
        <v>0</v>
      </c>
      <c r="X168" s="16">
        <f t="shared" si="820"/>
        <v>0</v>
      </c>
      <c r="Y168" s="16">
        <f t="shared" si="821"/>
        <v>0</v>
      </c>
      <c r="Z168" s="16">
        <f t="shared" si="822"/>
        <v>0</v>
      </c>
      <c r="AA168" s="16">
        <f t="shared" si="823"/>
        <v>0</v>
      </c>
      <c r="AB168" s="16">
        <f t="shared" si="824"/>
        <v>0</v>
      </c>
      <c r="AC168" s="16">
        <f t="shared" si="825"/>
        <v>0</v>
      </c>
      <c r="AD168" s="16">
        <f t="shared" si="826"/>
        <v>0</v>
      </c>
      <c r="AE168" s="16">
        <f t="shared" si="827"/>
        <v>0</v>
      </c>
      <c r="AF168" s="16">
        <f t="shared" si="828"/>
        <v>0</v>
      </c>
      <c r="AG168" s="16">
        <f t="shared" si="829"/>
        <v>0</v>
      </c>
      <c r="AI168" s="16">
        <f t="shared" si="843"/>
        <v>0</v>
      </c>
      <c r="AJ168" s="16">
        <f t="shared" ref="AJ168:AK168" si="854">IFERROR(+AE71/$F168+AI168,0)</f>
        <v>0</v>
      </c>
      <c r="AK168" s="16">
        <f t="shared" si="854"/>
        <v>0</v>
      </c>
      <c r="AL168" s="16">
        <f t="shared" si="830"/>
        <v>0</v>
      </c>
      <c r="AM168" s="16">
        <f t="shared" si="831"/>
        <v>0</v>
      </c>
      <c r="AN168" s="16">
        <f t="shared" si="832"/>
        <v>0</v>
      </c>
      <c r="AO168" s="16">
        <f t="shared" si="833"/>
        <v>0</v>
      </c>
      <c r="AP168" s="16">
        <f t="shared" si="834"/>
        <v>0</v>
      </c>
      <c r="AQ168" s="16">
        <f t="shared" si="835"/>
        <v>0</v>
      </c>
      <c r="AR168" s="16">
        <f t="shared" si="836"/>
        <v>0</v>
      </c>
      <c r="AS168" s="16">
        <f t="shared" si="837"/>
        <v>0</v>
      </c>
      <c r="AT168" s="16">
        <f t="shared" si="838"/>
        <v>0</v>
      </c>
      <c r="AU168" s="16">
        <f t="shared" si="839"/>
        <v>0</v>
      </c>
    </row>
    <row r="169" spans="1:47" hidden="1" outlineLevel="1">
      <c r="A169" s="8"/>
      <c r="B169" s="735"/>
      <c r="C169" s="8"/>
      <c r="D169" s="17"/>
      <c r="E169" s="22"/>
      <c r="F169" s="906"/>
      <c r="G169" s="16"/>
      <c r="H169" s="16"/>
      <c r="I169" s="16"/>
      <c r="J169" s="16">
        <f t="shared" si="840"/>
        <v>0</v>
      </c>
      <c r="K169" s="16">
        <f t="shared" si="811"/>
        <v>0</v>
      </c>
      <c r="L169" s="16">
        <f t="shared" si="812"/>
        <v>0</v>
      </c>
      <c r="M169" s="16">
        <f t="shared" si="813"/>
        <v>0</v>
      </c>
      <c r="N169" s="16">
        <f t="shared" si="814"/>
        <v>0</v>
      </c>
      <c r="O169" s="16">
        <f t="shared" si="815"/>
        <v>0</v>
      </c>
      <c r="P169" s="16">
        <f t="shared" si="816"/>
        <v>0</v>
      </c>
      <c r="Q169" s="16">
        <f t="shared" si="817"/>
        <v>0</v>
      </c>
      <c r="R169" s="16">
        <f t="shared" si="818"/>
        <v>0</v>
      </c>
      <c r="S169" s="16">
        <f t="shared" si="819"/>
        <v>0</v>
      </c>
      <c r="T169" s="789"/>
      <c r="U169" s="16">
        <f t="shared" si="841"/>
        <v>0</v>
      </c>
      <c r="V169" s="16">
        <f t="shared" ref="V169:W169" si="855">IFERROR(+Q72/$F169+U169,0)</f>
        <v>0</v>
      </c>
      <c r="W169" s="16">
        <f t="shared" si="855"/>
        <v>0</v>
      </c>
      <c r="X169" s="16">
        <f t="shared" si="820"/>
        <v>0</v>
      </c>
      <c r="Y169" s="16">
        <f t="shared" si="821"/>
        <v>0</v>
      </c>
      <c r="Z169" s="16">
        <f t="shared" si="822"/>
        <v>0</v>
      </c>
      <c r="AA169" s="16">
        <f t="shared" si="823"/>
        <v>0</v>
      </c>
      <c r="AB169" s="16">
        <f t="shared" si="824"/>
        <v>0</v>
      </c>
      <c r="AC169" s="16">
        <f t="shared" si="825"/>
        <v>0</v>
      </c>
      <c r="AD169" s="16">
        <f t="shared" si="826"/>
        <v>0</v>
      </c>
      <c r="AE169" s="16">
        <f t="shared" si="827"/>
        <v>0</v>
      </c>
      <c r="AF169" s="16">
        <f t="shared" si="828"/>
        <v>0</v>
      </c>
      <c r="AG169" s="16">
        <f t="shared" si="829"/>
        <v>0</v>
      </c>
      <c r="AI169" s="16">
        <f t="shared" si="843"/>
        <v>0</v>
      </c>
      <c r="AJ169" s="16">
        <f t="shared" ref="AJ169:AK169" si="856">IFERROR(+AE72/$F169+AI169,0)</f>
        <v>0</v>
      </c>
      <c r="AK169" s="16">
        <f t="shared" si="856"/>
        <v>0</v>
      </c>
      <c r="AL169" s="16">
        <f t="shared" si="830"/>
        <v>0</v>
      </c>
      <c r="AM169" s="16">
        <f t="shared" si="831"/>
        <v>0</v>
      </c>
      <c r="AN169" s="16">
        <f t="shared" si="832"/>
        <v>0</v>
      </c>
      <c r="AO169" s="16">
        <f t="shared" si="833"/>
        <v>0</v>
      </c>
      <c r="AP169" s="16">
        <f t="shared" si="834"/>
        <v>0</v>
      </c>
      <c r="AQ169" s="16">
        <f t="shared" si="835"/>
        <v>0</v>
      </c>
      <c r="AR169" s="16">
        <f t="shared" si="836"/>
        <v>0</v>
      </c>
      <c r="AS169" s="16">
        <f t="shared" si="837"/>
        <v>0</v>
      </c>
      <c r="AT169" s="16">
        <f t="shared" si="838"/>
        <v>0</v>
      </c>
      <c r="AU169" s="16">
        <f t="shared" si="839"/>
        <v>0</v>
      </c>
    </row>
    <row r="170" spans="1:47" hidden="1" outlineLevel="1">
      <c r="A170" s="8"/>
      <c r="B170" s="735"/>
      <c r="C170" s="8"/>
      <c r="D170" s="17"/>
      <c r="E170" s="22"/>
      <c r="F170" s="906"/>
      <c r="G170" s="16"/>
      <c r="H170" s="16"/>
      <c r="I170" s="16"/>
      <c r="J170" s="16">
        <f t="shared" si="840"/>
        <v>0</v>
      </c>
      <c r="K170" s="16">
        <f t="shared" si="811"/>
        <v>0</v>
      </c>
      <c r="L170" s="16">
        <f t="shared" si="812"/>
        <v>0</v>
      </c>
      <c r="M170" s="16">
        <f t="shared" si="813"/>
        <v>0</v>
      </c>
      <c r="N170" s="16">
        <f t="shared" si="814"/>
        <v>0</v>
      </c>
      <c r="O170" s="16">
        <f t="shared" si="815"/>
        <v>0</v>
      </c>
      <c r="P170" s="16">
        <f t="shared" si="816"/>
        <v>0</v>
      </c>
      <c r="Q170" s="16">
        <f t="shared" si="817"/>
        <v>0</v>
      </c>
      <c r="R170" s="16">
        <f t="shared" si="818"/>
        <v>0</v>
      </c>
      <c r="S170" s="16">
        <f t="shared" si="819"/>
        <v>0</v>
      </c>
      <c r="T170" s="789"/>
      <c r="U170" s="16">
        <f t="shared" si="841"/>
        <v>0</v>
      </c>
      <c r="V170" s="16">
        <f t="shared" ref="V170:W170" si="857">IFERROR(+Q73/$F170+U170,0)</f>
        <v>0</v>
      </c>
      <c r="W170" s="16">
        <f t="shared" si="857"/>
        <v>0</v>
      </c>
      <c r="X170" s="16">
        <f t="shared" si="820"/>
        <v>0</v>
      </c>
      <c r="Y170" s="16">
        <f t="shared" si="821"/>
        <v>0</v>
      </c>
      <c r="Z170" s="16">
        <f t="shared" si="822"/>
        <v>0</v>
      </c>
      <c r="AA170" s="16">
        <f t="shared" si="823"/>
        <v>0</v>
      </c>
      <c r="AB170" s="16">
        <f t="shared" si="824"/>
        <v>0</v>
      </c>
      <c r="AC170" s="16">
        <f t="shared" si="825"/>
        <v>0</v>
      </c>
      <c r="AD170" s="16">
        <f t="shared" si="826"/>
        <v>0</v>
      </c>
      <c r="AE170" s="16">
        <f t="shared" si="827"/>
        <v>0</v>
      </c>
      <c r="AF170" s="16">
        <f t="shared" si="828"/>
        <v>0</v>
      </c>
      <c r="AG170" s="16">
        <f t="shared" si="829"/>
        <v>0</v>
      </c>
      <c r="AI170" s="16">
        <f t="shared" si="843"/>
        <v>0</v>
      </c>
      <c r="AJ170" s="16">
        <f t="shared" ref="AJ170:AK170" si="858">IFERROR(+AE73/$F170+AI170,0)</f>
        <v>0</v>
      </c>
      <c r="AK170" s="16">
        <f t="shared" si="858"/>
        <v>0</v>
      </c>
      <c r="AL170" s="16">
        <f t="shared" si="830"/>
        <v>0</v>
      </c>
      <c r="AM170" s="16">
        <f t="shared" si="831"/>
        <v>0</v>
      </c>
      <c r="AN170" s="16">
        <f t="shared" si="832"/>
        <v>0</v>
      </c>
      <c r="AO170" s="16">
        <f t="shared" si="833"/>
        <v>0</v>
      </c>
      <c r="AP170" s="16">
        <f t="shared" si="834"/>
        <v>0</v>
      </c>
      <c r="AQ170" s="16">
        <f t="shared" si="835"/>
        <v>0</v>
      </c>
      <c r="AR170" s="16">
        <f t="shared" si="836"/>
        <v>0</v>
      </c>
      <c r="AS170" s="16">
        <f t="shared" si="837"/>
        <v>0</v>
      </c>
      <c r="AT170" s="16">
        <f t="shared" si="838"/>
        <v>0</v>
      </c>
      <c r="AU170" s="16">
        <f t="shared" si="839"/>
        <v>0</v>
      </c>
    </row>
    <row r="171" spans="1:47" hidden="1" outlineLevel="1">
      <c r="A171" s="8"/>
      <c r="B171" s="735"/>
      <c r="C171" s="8"/>
      <c r="D171" s="17"/>
      <c r="E171" s="22"/>
      <c r="F171" s="906"/>
      <c r="G171" s="16"/>
      <c r="H171" s="16"/>
      <c r="I171" s="16"/>
      <c r="J171" s="16">
        <f t="shared" si="840"/>
        <v>0</v>
      </c>
      <c r="K171" s="16">
        <f t="shared" si="811"/>
        <v>0</v>
      </c>
      <c r="L171" s="16">
        <f t="shared" si="812"/>
        <v>0</v>
      </c>
      <c r="M171" s="16">
        <f t="shared" si="813"/>
        <v>0</v>
      </c>
      <c r="N171" s="16">
        <f t="shared" si="814"/>
        <v>0</v>
      </c>
      <c r="O171" s="16">
        <f t="shared" si="815"/>
        <v>0</v>
      </c>
      <c r="P171" s="16">
        <f t="shared" si="816"/>
        <v>0</v>
      </c>
      <c r="Q171" s="16">
        <f t="shared" si="817"/>
        <v>0</v>
      </c>
      <c r="R171" s="16">
        <f t="shared" si="818"/>
        <v>0</v>
      </c>
      <c r="S171" s="16">
        <f t="shared" si="819"/>
        <v>0</v>
      </c>
      <c r="T171" s="789"/>
      <c r="U171" s="16">
        <f t="shared" si="841"/>
        <v>0</v>
      </c>
      <c r="V171" s="16">
        <f t="shared" ref="V171:W171" si="859">IFERROR(+Q74/$F171+U171,0)</f>
        <v>0</v>
      </c>
      <c r="W171" s="16">
        <f t="shared" si="859"/>
        <v>0</v>
      </c>
      <c r="X171" s="16">
        <f t="shared" si="820"/>
        <v>0</v>
      </c>
      <c r="Y171" s="16">
        <f t="shared" si="821"/>
        <v>0</v>
      </c>
      <c r="Z171" s="16">
        <f t="shared" si="822"/>
        <v>0</v>
      </c>
      <c r="AA171" s="16">
        <f t="shared" si="823"/>
        <v>0</v>
      </c>
      <c r="AB171" s="16">
        <f t="shared" si="824"/>
        <v>0</v>
      </c>
      <c r="AC171" s="16">
        <f t="shared" si="825"/>
        <v>0</v>
      </c>
      <c r="AD171" s="16">
        <f t="shared" si="826"/>
        <v>0</v>
      </c>
      <c r="AE171" s="16">
        <f t="shared" si="827"/>
        <v>0</v>
      </c>
      <c r="AF171" s="16">
        <f t="shared" si="828"/>
        <v>0</v>
      </c>
      <c r="AG171" s="16">
        <f t="shared" si="829"/>
        <v>0</v>
      </c>
      <c r="AI171" s="16">
        <f t="shared" si="843"/>
        <v>0</v>
      </c>
      <c r="AJ171" s="16">
        <f t="shared" ref="AJ171:AK171" si="860">IFERROR(+AE74/$F171+AI171,0)</f>
        <v>0</v>
      </c>
      <c r="AK171" s="16">
        <f t="shared" si="860"/>
        <v>0</v>
      </c>
      <c r="AL171" s="16">
        <f t="shared" si="830"/>
        <v>0</v>
      </c>
      <c r="AM171" s="16">
        <f t="shared" si="831"/>
        <v>0</v>
      </c>
      <c r="AN171" s="16">
        <f t="shared" si="832"/>
        <v>0</v>
      </c>
      <c r="AO171" s="16">
        <f t="shared" si="833"/>
        <v>0</v>
      </c>
      <c r="AP171" s="16">
        <f t="shared" si="834"/>
        <v>0</v>
      </c>
      <c r="AQ171" s="16">
        <f t="shared" si="835"/>
        <v>0</v>
      </c>
      <c r="AR171" s="16">
        <f t="shared" si="836"/>
        <v>0</v>
      </c>
      <c r="AS171" s="16">
        <f t="shared" si="837"/>
        <v>0</v>
      </c>
      <c r="AT171" s="16">
        <f t="shared" si="838"/>
        <v>0</v>
      </c>
      <c r="AU171" s="16">
        <f t="shared" si="839"/>
        <v>0</v>
      </c>
    </row>
    <row r="172" spans="1:47" hidden="1" outlineLevel="1">
      <c r="A172" s="8"/>
      <c r="B172" s="735"/>
      <c r="C172" s="8"/>
      <c r="D172" s="17"/>
      <c r="E172" s="22"/>
      <c r="F172" s="906"/>
      <c r="G172" s="16"/>
      <c r="H172" s="16"/>
      <c r="I172" s="16"/>
      <c r="J172" s="16">
        <f t="shared" si="840"/>
        <v>0</v>
      </c>
      <c r="K172" s="16">
        <f t="shared" si="811"/>
        <v>0</v>
      </c>
      <c r="L172" s="16">
        <f t="shared" si="812"/>
        <v>0</v>
      </c>
      <c r="M172" s="16">
        <f t="shared" si="813"/>
        <v>0</v>
      </c>
      <c r="N172" s="16">
        <f t="shared" si="814"/>
        <v>0</v>
      </c>
      <c r="O172" s="16">
        <f t="shared" si="815"/>
        <v>0</v>
      </c>
      <c r="P172" s="16">
        <f t="shared" si="816"/>
        <v>0</v>
      </c>
      <c r="Q172" s="16">
        <f t="shared" si="817"/>
        <v>0</v>
      </c>
      <c r="R172" s="16">
        <f t="shared" si="818"/>
        <v>0</v>
      </c>
      <c r="S172" s="16">
        <f t="shared" si="819"/>
        <v>0</v>
      </c>
      <c r="T172" s="789"/>
      <c r="U172" s="16">
        <f t="shared" si="841"/>
        <v>0</v>
      </c>
      <c r="V172" s="16">
        <f t="shared" ref="V172:W172" si="861">IFERROR(+Q75/$F172+U172,0)</f>
        <v>0</v>
      </c>
      <c r="W172" s="16">
        <f t="shared" si="861"/>
        <v>0</v>
      </c>
      <c r="X172" s="16">
        <f t="shared" si="820"/>
        <v>0</v>
      </c>
      <c r="Y172" s="16">
        <f t="shared" si="821"/>
        <v>0</v>
      </c>
      <c r="Z172" s="16">
        <f t="shared" si="822"/>
        <v>0</v>
      </c>
      <c r="AA172" s="16">
        <f t="shared" si="823"/>
        <v>0</v>
      </c>
      <c r="AB172" s="16">
        <f t="shared" si="824"/>
        <v>0</v>
      </c>
      <c r="AC172" s="16">
        <f t="shared" si="825"/>
        <v>0</v>
      </c>
      <c r="AD172" s="16">
        <f t="shared" si="826"/>
        <v>0</v>
      </c>
      <c r="AE172" s="16">
        <f t="shared" si="827"/>
        <v>0</v>
      </c>
      <c r="AF172" s="16">
        <f t="shared" si="828"/>
        <v>0</v>
      </c>
      <c r="AG172" s="16">
        <f t="shared" si="829"/>
        <v>0</v>
      </c>
      <c r="AI172" s="16">
        <f t="shared" si="843"/>
        <v>0</v>
      </c>
      <c r="AJ172" s="16">
        <f t="shared" ref="AJ172:AK172" si="862">IFERROR(+AE75/$F172+AI172,0)</f>
        <v>0</v>
      </c>
      <c r="AK172" s="16">
        <f t="shared" si="862"/>
        <v>0</v>
      </c>
      <c r="AL172" s="16">
        <f t="shared" si="830"/>
        <v>0</v>
      </c>
      <c r="AM172" s="16">
        <f t="shared" si="831"/>
        <v>0</v>
      </c>
      <c r="AN172" s="16">
        <f t="shared" si="832"/>
        <v>0</v>
      </c>
      <c r="AO172" s="16">
        <f t="shared" si="833"/>
        <v>0</v>
      </c>
      <c r="AP172" s="16">
        <f t="shared" si="834"/>
        <v>0</v>
      </c>
      <c r="AQ172" s="16">
        <f t="shared" si="835"/>
        <v>0</v>
      </c>
      <c r="AR172" s="16">
        <f t="shared" si="836"/>
        <v>0</v>
      </c>
      <c r="AS172" s="16">
        <f t="shared" si="837"/>
        <v>0</v>
      </c>
      <c r="AT172" s="16">
        <f t="shared" si="838"/>
        <v>0</v>
      </c>
      <c r="AU172" s="16">
        <f t="shared" si="839"/>
        <v>0</v>
      </c>
    </row>
    <row r="173" spans="1:47" hidden="1" outlineLevel="1">
      <c r="A173" s="8"/>
      <c r="B173" s="735"/>
      <c r="C173" s="8"/>
      <c r="D173" s="17"/>
      <c r="E173" s="22"/>
      <c r="F173" s="906"/>
      <c r="G173" s="16"/>
      <c r="H173" s="16"/>
      <c r="I173" s="16"/>
      <c r="J173" s="16">
        <f t="shared" si="840"/>
        <v>0</v>
      </c>
      <c r="K173" s="16">
        <f t="shared" si="811"/>
        <v>0</v>
      </c>
      <c r="L173" s="16">
        <f t="shared" si="812"/>
        <v>0</v>
      </c>
      <c r="M173" s="16">
        <f t="shared" si="813"/>
        <v>0</v>
      </c>
      <c r="N173" s="16">
        <f t="shared" si="814"/>
        <v>0</v>
      </c>
      <c r="O173" s="16">
        <f t="shared" si="815"/>
        <v>0</v>
      </c>
      <c r="P173" s="16">
        <f t="shared" si="816"/>
        <v>0</v>
      </c>
      <c r="Q173" s="16">
        <f t="shared" si="817"/>
        <v>0</v>
      </c>
      <c r="R173" s="16">
        <f t="shared" si="818"/>
        <v>0</v>
      </c>
      <c r="S173" s="16">
        <f t="shared" si="819"/>
        <v>0</v>
      </c>
      <c r="T173" s="789"/>
      <c r="U173" s="16">
        <f t="shared" si="841"/>
        <v>0</v>
      </c>
      <c r="V173" s="16">
        <f t="shared" ref="V173:W173" si="863">IFERROR(+Q76/$F173+U173,0)</f>
        <v>0</v>
      </c>
      <c r="W173" s="16">
        <f t="shared" si="863"/>
        <v>0</v>
      </c>
      <c r="X173" s="16">
        <f t="shared" si="820"/>
        <v>0</v>
      </c>
      <c r="Y173" s="16">
        <f t="shared" si="821"/>
        <v>0</v>
      </c>
      <c r="Z173" s="16">
        <f t="shared" si="822"/>
        <v>0</v>
      </c>
      <c r="AA173" s="16">
        <f t="shared" si="823"/>
        <v>0</v>
      </c>
      <c r="AB173" s="16">
        <f t="shared" si="824"/>
        <v>0</v>
      </c>
      <c r="AC173" s="16">
        <f t="shared" si="825"/>
        <v>0</v>
      </c>
      <c r="AD173" s="16">
        <f t="shared" si="826"/>
        <v>0</v>
      </c>
      <c r="AE173" s="16">
        <f t="shared" si="827"/>
        <v>0</v>
      </c>
      <c r="AF173" s="16">
        <f t="shared" si="828"/>
        <v>0</v>
      </c>
      <c r="AG173" s="16">
        <f t="shared" si="829"/>
        <v>0</v>
      </c>
      <c r="AI173" s="16">
        <f t="shared" si="843"/>
        <v>0</v>
      </c>
      <c r="AJ173" s="16">
        <f t="shared" ref="AJ173:AK173" si="864">IFERROR(+AE76/$F173+AI173,0)</f>
        <v>0</v>
      </c>
      <c r="AK173" s="16">
        <f t="shared" si="864"/>
        <v>0</v>
      </c>
      <c r="AL173" s="16">
        <f t="shared" si="830"/>
        <v>0</v>
      </c>
      <c r="AM173" s="16">
        <f t="shared" si="831"/>
        <v>0</v>
      </c>
      <c r="AN173" s="16">
        <f t="shared" si="832"/>
        <v>0</v>
      </c>
      <c r="AO173" s="16">
        <f t="shared" si="833"/>
        <v>0</v>
      </c>
      <c r="AP173" s="16">
        <f t="shared" si="834"/>
        <v>0</v>
      </c>
      <c r="AQ173" s="16">
        <f t="shared" si="835"/>
        <v>0</v>
      </c>
      <c r="AR173" s="16">
        <f t="shared" si="836"/>
        <v>0</v>
      </c>
      <c r="AS173" s="16">
        <f t="shared" si="837"/>
        <v>0</v>
      </c>
      <c r="AT173" s="16">
        <f t="shared" si="838"/>
        <v>0</v>
      </c>
      <c r="AU173" s="16">
        <f t="shared" si="839"/>
        <v>0</v>
      </c>
    </row>
    <row r="174" spans="1:47" hidden="1" outlineLevel="1">
      <c r="A174" s="8"/>
      <c r="B174" s="735"/>
      <c r="C174" s="8"/>
      <c r="D174" s="17"/>
      <c r="E174" s="22"/>
      <c r="F174" s="906"/>
      <c r="G174" s="16"/>
      <c r="H174" s="16"/>
      <c r="I174" s="16"/>
      <c r="J174" s="16">
        <f t="shared" si="840"/>
        <v>0</v>
      </c>
      <c r="K174" s="16">
        <f t="shared" si="811"/>
        <v>0</v>
      </c>
      <c r="L174" s="16">
        <f t="shared" si="812"/>
        <v>0</v>
      </c>
      <c r="M174" s="16">
        <f t="shared" si="813"/>
        <v>0</v>
      </c>
      <c r="N174" s="16">
        <f t="shared" si="814"/>
        <v>0</v>
      </c>
      <c r="O174" s="16">
        <f t="shared" si="815"/>
        <v>0</v>
      </c>
      <c r="P174" s="16">
        <f t="shared" si="816"/>
        <v>0</v>
      </c>
      <c r="Q174" s="16">
        <f t="shared" si="817"/>
        <v>0</v>
      </c>
      <c r="R174" s="16">
        <f t="shared" si="818"/>
        <v>0</v>
      </c>
      <c r="S174" s="16">
        <f t="shared" si="819"/>
        <v>0</v>
      </c>
      <c r="T174" s="789"/>
      <c r="U174" s="16">
        <f t="shared" si="841"/>
        <v>0</v>
      </c>
      <c r="V174" s="16">
        <f t="shared" ref="V174:W174" si="865">IFERROR(+Q77/$F174+U174,0)</f>
        <v>0</v>
      </c>
      <c r="W174" s="16">
        <f t="shared" si="865"/>
        <v>0</v>
      </c>
      <c r="X174" s="16">
        <f t="shared" si="820"/>
        <v>0</v>
      </c>
      <c r="Y174" s="16">
        <f t="shared" si="821"/>
        <v>0</v>
      </c>
      <c r="Z174" s="16">
        <f t="shared" si="822"/>
        <v>0</v>
      </c>
      <c r="AA174" s="16">
        <f t="shared" si="823"/>
        <v>0</v>
      </c>
      <c r="AB174" s="16">
        <f t="shared" si="824"/>
        <v>0</v>
      </c>
      <c r="AC174" s="16">
        <f t="shared" si="825"/>
        <v>0</v>
      </c>
      <c r="AD174" s="16">
        <f t="shared" si="826"/>
        <v>0</v>
      </c>
      <c r="AE174" s="16">
        <f t="shared" si="827"/>
        <v>0</v>
      </c>
      <c r="AF174" s="16">
        <f t="shared" si="828"/>
        <v>0</v>
      </c>
      <c r="AG174" s="16">
        <f t="shared" si="829"/>
        <v>0</v>
      </c>
      <c r="AI174" s="16">
        <f t="shared" si="843"/>
        <v>0</v>
      </c>
      <c r="AJ174" s="16">
        <f t="shared" ref="AJ174:AK174" si="866">IFERROR(+AE77/$F174+AI174,0)</f>
        <v>0</v>
      </c>
      <c r="AK174" s="16">
        <f t="shared" si="866"/>
        <v>0</v>
      </c>
      <c r="AL174" s="16">
        <f t="shared" si="830"/>
        <v>0</v>
      </c>
      <c r="AM174" s="16">
        <f t="shared" si="831"/>
        <v>0</v>
      </c>
      <c r="AN174" s="16">
        <f t="shared" si="832"/>
        <v>0</v>
      </c>
      <c r="AO174" s="16">
        <f t="shared" si="833"/>
        <v>0</v>
      </c>
      <c r="AP174" s="16">
        <f t="shared" si="834"/>
        <v>0</v>
      </c>
      <c r="AQ174" s="16">
        <f t="shared" si="835"/>
        <v>0</v>
      </c>
      <c r="AR174" s="16">
        <f t="shared" si="836"/>
        <v>0</v>
      </c>
      <c r="AS174" s="16">
        <f t="shared" si="837"/>
        <v>0</v>
      </c>
      <c r="AT174" s="16">
        <f t="shared" si="838"/>
        <v>0</v>
      </c>
      <c r="AU174" s="16">
        <f t="shared" si="839"/>
        <v>0</v>
      </c>
    </row>
    <row r="175" spans="1:47" hidden="1" outlineLevel="1">
      <c r="A175" s="8"/>
      <c r="B175" s="735"/>
      <c r="C175" s="8"/>
      <c r="D175" s="17"/>
      <c r="E175" s="22"/>
      <c r="F175" s="906"/>
      <c r="G175" s="16"/>
      <c r="H175" s="16"/>
      <c r="I175" s="16"/>
      <c r="J175" s="16">
        <f t="shared" si="840"/>
        <v>0</v>
      </c>
      <c r="K175" s="16">
        <f t="shared" si="811"/>
        <v>0</v>
      </c>
      <c r="L175" s="16">
        <f t="shared" si="812"/>
        <v>0</v>
      </c>
      <c r="M175" s="16">
        <f t="shared" si="813"/>
        <v>0</v>
      </c>
      <c r="N175" s="16">
        <f t="shared" si="814"/>
        <v>0</v>
      </c>
      <c r="O175" s="16">
        <f t="shared" si="815"/>
        <v>0</v>
      </c>
      <c r="P175" s="16">
        <f t="shared" si="816"/>
        <v>0</v>
      </c>
      <c r="Q175" s="16">
        <f t="shared" si="817"/>
        <v>0</v>
      </c>
      <c r="R175" s="16">
        <f t="shared" si="818"/>
        <v>0</v>
      </c>
      <c r="S175" s="16">
        <f t="shared" si="819"/>
        <v>0</v>
      </c>
      <c r="T175" s="789"/>
      <c r="U175" s="16">
        <f t="shared" si="841"/>
        <v>0</v>
      </c>
      <c r="V175" s="16">
        <f t="shared" ref="V175:W175" si="867">IFERROR(+Q78/$F175+U175,0)</f>
        <v>0</v>
      </c>
      <c r="W175" s="16">
        <f t="shared" si="867"/>
        <v>0</v>
      </c>
      <c r="X175" s="16">
        <f t="shared" si="820"/>
        <v>0</v>
      </c>
      <c r="Y175" s="16">
        <f t="shared" si="821"/>
        <v>0</v>
      </c>
      <c r="Z175" s="16">
        <f t="shared" si="822"/>
        <v>0</v>
      </c>
      <c r="AA175" s="16">
        <f t="shared" si="823"/>
        <v>0</v>
      </c>
      <c r="AB175" s="16">
        <f t="shared" si="824"/>
        <v>0</v>
      </c>
      <c r="AC175" s="16">
        <f t="shared" si="825"/>
        <v>0</v>
      </c>
      <c r="AD175" s="16">
        <f t="shared" si="826"/>
        <v>0</v>
      </c>
      <c r="AE175" s="16">
        <f t="shared" si="827"/>
        <v>0</v>
      </c>
      <c r="AF175" s="16">
        <f t="shared" si="828"/>
        <v>0</v>
      </c>
      <c r="AG175" s="16">
        <f t="shared" si="829"/>
        <v>0</v>
      </c>
      <c r="AI175" s="16">
        <f t="shared" si="843"/>
        <v>0</v>
      </c>
      <c r="AJ175" s="16">
        <f t="shared" ref="AJ175:AK175" si="868">IFERROR(+AE78/$F175+AI175,0)</f>
        <v>0</v>
      </c>
      <c r="AK175" s="16">
        <f t="shared" si="868"/>
        <v>0</v>
      </c>
      <c r="AL175" s="16">
        <f t="shared" si="830"/>
        <v>0</v>
      </c>
      <c r="AM175" s="16">
        <f t="shared" si="831"/>
        <v>0</v>
      </c>
      <c r="AN175" s="16">
        <f t="shared" si="832"/>
        <v>0</v>
      </c>
      <c r="AO175" s="16">
        <f t="shared" si="833"/>
        <v>0</v>
      </c>
      <c r="AP175" s="16">
        <f t="shared" si="834"/>
        <v>0</v>
      </c>
      <c r="AQ175" s="16">
        <f t="shared" si="835"/>
        <v>0</v>
      </c>
      <c r="AR175" s="16">
        <f t="shared" si="836"/>
        <v>0</v>
      </c>
      <c r="AS175" s="16">
        <f t="shared" si="837"/>
        <v>0</v>
      </c>
      <c r="AT175" s="16">
        <f t="shared" si="838"/>
        <v>0</v>
      </c>
      <c r="AU175" s="16">
        <f t="shared" si="839"/>
        <v>0</v>
      </c>
    </row>
    <row r="176" spans="1:47" hidden="1" outlineLevel="1">
      <c r="A176" s="8"/>
      <c r="B176" s="735"/>
      <c r="C176" s="8"/>
      <c r="D176" s="17"/>
      <c r="E176" s="22"/>
      <c r="F176" s="906"/>
      <c r="G176" s="16"/>
      <c r="H176" s="16"/>
      <c r="I176" s="16"/>
      <c r="J176" s="16">
        <f t="shared" si="840"/>
        <v>0</v>
      </c>
      <c r="K176" s="16">
        <f t="shared" si="811"/>
        <v>0</v>
      </c>
      <c r="L176" s="16">
        <f t="shared" si="812"/>
        <v>0</v>
      </c>
      <c r="M176" s="16">
        <f t="shared" si="813"/>
        <v>0</v>
      </c>
      <c r="N176" s="16">
        <f t="shared" si="814"/>
        <v>0</v>
      </c>
      <c r="O176" s="16">
        <f t="shared" si="815"/>
        <v>0</v>
      </c>
      <c r="P176" s="16">
        <f t="shared" si="816"/>
        <v>0</v>
      </c>
      <c r="Q176" s="16">
        <f t="shared" si="817"/>
        <v>0</v>
      </c>
      <c r="R176" s="16">
        <f t="shared" si="818"/>
        <v>0</v>
      </c>
      <c r="S176" s="16">
        <f t="shared" si="819"/>
        <v>0</v>
      </c>
      <c r="T176" s="789"/>
      <c r="U176" s="16">
        <f t="shared" si="841"/>
        <v>0</v>
      </c>
      <c r="V176" s="16">
        <f t="shared" ref="V176:W176" si="869">IFERROR(+Q79/$F176+U176,0)</f>
        <v>0</v>
      </c>
      <c r="W176" s="16">
        <f t="shared" si="869"/>
        <v>0</v>
      </c>
      <c r="X176" s="16">
        <f t="shared" si="820"/>
        <v>0</v>
      </c>
      <c r="Y176" s="16">
        <f t="shared" si="821"/>
        <v>0</v>
      </c>
      <c r="Z176" s="16">
        <f t="shared" si="822"/>
        <v>0</v>
      </c>
      <c r="AA176" s="16">
        <f t="shared" si="823"/>
        <v>0</v>
      </c>
      <c r="AB176" s="16">
        <f t="shared" si="824"/>
        <v>0</v>
      </c>
      <c r="AC176" s="16">
        <f t="shared" si="825"/>
        <v>0</v>
      </c>
      <c r="AD176" s="16">
        <f t="shared" si="826"/>
        <v>0</v>
      </c>
      <c r="AE176" s="16">
        <f t="shared" si="827"/>
        <v>0</v>
      </c>
      <c r="AF176" s="16">
        <f t="shared" si="828"/>
        <v>0</v>
      </c>
      <c r="AG176" s="16">
        <f t="shared" si="829"/>
        <v>0</v>
      </c>
      <c r="AI176" s="16">
        <f t="shared" si="843"/>
        <v>0</v>
      </c>
      <c r="AJ176" s="16">
        <f t="shared" ref="AJ176:AK176" si="870">IFERROR(+AE79/$F176+AI176,0)</f>
        <v>0</v>
      </c>
      <c r="AK176" s="16">
        <f t="shared" si="870"/>
        <v>0</v>
      </c>
      <c r="AL176" s="16">
        <f t="shared" si="830"/>
        <v>0</v>
      </c>
      <c r="AM176" s="16">
        <f t="shared" si="831"/>
        <v>0</v>
      </c>
      <c r="AN176" s="16">
        <f t="shared" si="832"/>
        <v>0</v>
      </c>
      <c r="AO176" s="16">
        <f t="shared" si="833"/>
        <v>0</v>
      </c>
      <c r="AP176" s="16">
        <f t="shared" si="834"/>
        <v>0</v>
      </c>
      <c r="AQ176" s="16">
        <f t="shared" si="835"/>
        <v>0</v>
      </c>
      <c r="AR176" s="16">
        <f t="shared" si="836"/>
        <v>0</v>
      </c>
      <c r="AS176" s="16">
        <f t="shared" si="837"/>
        <v>0</v>
      </c>
      <c r="AT176" s="16">
        <f t="shared" si="838"/>
        <v>0</v>
      </c>
      <c r="AU176" s="16">
        <f t="shared" si="839"/>
        <v>0</v>
      </c>
    </row>
    <row r="177" spans="1:49" hidden="1" outlineLevel="1">
      <c r="A177" s="8"/>
      <c r="B177" s="735"/>
      <c r="C177" s="8"/>
      <c r="D177" s="17"/>
      <c r="E177" s="22"/>
      <c r="F177" s="906"/>
      <c r="G177" s="16"/>
      <c r="H177" s="16"/>
      <c r="I177" s="16"/>
      <c r="J177" s="16">
        <f t="shared" si="840"/>
        <v>0</v>
      </c>
      <c r="K177" s="16">
        <f t="shared" si="811"/>
        <v>0</v>
      </c>
      <c r="L177" s="16">
        <f t="shared" si="812"/>
        <v>0</v>
      </c>
      <c r="M177" s="16">
        <f t="shared" si="813"/>
        <v>0</v>
      </c>
      <c r="N177" s="16">
        <f t="shared" si="814"/>
        <v>0</v>
      </c>
      <c r="O177" s="16">
        <f t="shared" si="815"/>
        <v>0</v>
      </c>
      <c r="P177" s="16">
        <f t="shared" si="816"/>
        <v>0</v>
      </c>
      <c r="Q177" s="16">
        <f t="shared" si="817"/>
        <v>0</v>
      </c>
      <c r="R177" s="16">
        <f t="shared" si="818"/>
        <v>0</v>
      </c>
      <c r="S177" s="16">
        <f t="shared" si="819"/>
        <v>0</v>
      </c>
      <c r="T177" s="789"/>
      <c r="U177" s="16">
        <f t="shared" si="841"/>
        <v>0</v>
      </c>
      <c r="V177" s="16">
        <f t="shared" ref="V177:W177" si="871">IFERROR(+Q80/$F177+U177,0)</f>
        <v>0</v>
      </c>
      <c r="W177" s="16">
        <f t="shared" si="871"/>
        <v>0</v>
      </c>
      <c r="X177" s="16">
        <f t="shared" si="820"/>
        <v>0</v>
      </c>
      <c r="Y177" s="16">
        <f t="shared" si="821"/>
        <v>0</v>
      </c>
      <c r="Z177" s="16">
        <f t="shared" si="822"/>
        <v>0</v>
      </c>
      <c r="AA177" s="16">
        <f t="shared" si="823"/>
        <v>0</v>
      </c>
      <c r="AB177" s="16">
        <f t="shared" si="824"/>
        <v>0</v>
      </c>
      <c r="AC177" s="16">
        <f t="shared" si="825"/>
        <v>0</v>
      </c>
      <c r="AD177" s="16">
        <f t="shared" si="826"/>
        <v>0</v>
      </c>
      <c r="AE177" s="16">
        <f t="shared" si="827"/>
        <v>0</v>
      </c>
      <c r="AF177" s="16">
        <f t="shared" si="828"/>
        <v>0</v>
      </c>
      <c r="AG177" s="16">
        <f t="shared" si="829"/>
        <v>0</v>
      </c>
      <c r="AI177" s="16">
        <f t="shared" si="843"/>
        <v>0</v>
      </c>
      <c r="AJ177" s="16">
        <f t="shared" ref="AJ177:AK177" si="872">IFERROR(+AE80/$F177+AI177,0)</f>
        <v>0</v>
      </c>
      <c r="AK177" s="16">
        <f t="shared" si="872"/>
        <v>0</v>
      </c>
      <c r="AL177" s="16">
        <f t="shared" si="830"/>
        <v>0</v>
      </c>
      <c r="AM177" s="16">
        <f t="shared" si="831"/>
        <v>0</v>
      </c>
      <c r="AN177" s="16">
        <f t="shared" si="832"/>
        <v>0</v>
      </c>
      <c r="AO177" s="16">
        <f t="shared" si="833"/>
        <v>0</v>
      </c>
      <c r="AP177" s="16">
        <f t="shared" si="834"/>
        <v>0</v>
      </c>
      <c r="AQ177" s="16">
        <f t="shared" si="835"/>
        <v>0</v>
      </c>
      <c r="AR177" s="16">
        <f t="shared" si="836"/>
        <v>0</v>
      </c>
      <c r="AS177" s="16">
        <f t="shared" si="837"/>
        <v>0</v>
      </c>
      <c r="AT177" s="16">
        <f t="shared" si="838"/>
        <v>0</v>
      </c>
      <c r="AU177" s="16">
        <f t="shared" si="839"/>
        <v>0</v>
      </c>
    </row>
    <row r="178" spans="1:49" hidden="1" outlineLevel="1">
      <c r="A178" s="8"/>
      <c r="B178" s="735"/>
      <c r="C178" s="8"/>
      <c r="D178" s="17"/>
      <c r="E178" s="22"/>
      <c r="F178" s="906"/>
      <c r="G178" s="16"/>
      <c r="H178" s="16"/>
      <c r="I178" s="16"/>
      <c r="J178" s="16">
        <f t="shared" si="840"/>
        <v>0</v>
      </c>
      <c r="K178" s="16">
        <f t="shared" si="811"/>
        <v>0</v>
      </c>
      <c r="L178" s="16">
        <f t="shared" si="812"/>
        <v>0</v>
      </c>
      <c r="M178" s="16">
        <f t="shared" si="813"/>
        <v>0</v>
      </c>
      <c r="N178" s="16">
        <f t="shared" si="814"/>
        <v>0</v>
      </c>
      <c r="O178" s="16">
        <f t="shared" si="815"/>
        <v>0</v>
      </c>
      <c r="P178" s="16">
        <f t="shared" si="816"/>
        <v>0</v>
      </c>
      <c r="Q178" s="16">
        <f t="shared" si="817"/>
        <v>0</v>
      </c>
      <c r="R178" s="16">
        <f t="shared" si="818"/>
        <v>0</v>
      </c>
      <c r="S178" s="16">
        <f t="shared" si="819"/>
        <v>0</v>
      </c>
      <c r="T178" s="789"/>
      <c r="U178" s="16">
        <f t="shared" si="841"/>
        <v>0</v>
      </c>
      <c r="V178" s="16">
        <f t="shared" ref="V178:W178" si="873">IFERROR(+Q81/$F178+U178,0)</f>
        <v>0</v>
      </c>
      <c r="W178" s="16">
        <f t="shared" si="873"/>
        <v>0</v>
      </c>
      <c r="X178" s="16">
        <f t="shared" si="820"/>
        <v>0</v>
      </c>
      <c r="Y178" s="16">
        <f t="shared" si="821"/>
        <v>0</v>
      </c>
      <c r="Z178" s="16">
        <f t="shared" si="822"/>
        <v>0</v>
      </c>
      <c r="AA178" s="16">
        <f t="shared" si="823"/>
        <v>0</v>
      </c>
      <c r="AB178" s="16">
        <f t="shared" si="824"/>
        <v>0</v>
      </c>
      <c r="AC178" s="16">
        <f t="shared" si="825"/>
        <v>0</v>
      </c>
      <c r="AD178" s="16">
        <f t="shared" si="826"/>
        <v>0</v>
      </c>
      <c r="AE178" s="16">
        <f t="shared" si="827"/>
        <v>0</v>
      </c>
      <c r="AF178" s="16">
        <f t="shared" si="828"/>
        <v>0</v>
      </c>
      <c r="AG178" s="16">
        <f t="shared" si="829"/>
        <v>0</v>
      </c>
      <c r="AI178" s="16">
        <f t="shared" si="843"/>
        <v>0</v>
      </c>
      <c r="AJ178" s="16">
        <f t="shared" ref="AJ178:AK178" si="874">IFERROR(+AE81/$F178+AI178,0)</f>
        <v>0</v>
      </c>
      <c r="AK178" s="16">
        <f t="shared" si="874"/>
        <v>0</v>
      </c>
      <c r="AL178" s="16">
        <f t="shared" si="830"/>
        <v>0</v>
      </c>
      <c r="AM178" s="16">
        <f t="shared" si="831"/>
        <v>0</v>
      </c>
      <c r="AN178" s="16">
        <f t="shared" si="832"/>
        <v>0</v>
      </c>
      <c r="AO178" s="16">
        <f t="shared" si="833"/>
        <v>0</v>
      </c>
      <c r="AP178" s="16">
        <f t="shared" si="834"/>
        <v>0</v>
      </c>
      <c r="AQ178" s="16">
        <f t="shared" si="835"/>
        <v>0</v>
      </c>
      <c r="AR178" s="16">
        <f t="shared" si="836"/>
        <v>0</v>
      </c>
      <c r="AS178" s="16">
        <f t="shared" si="837"/>
        <v>0</v>
      </c>
      <c r="AT178" s="16">
        <f t="shared" si="838"/>
        <v>0</v>
      </c>
      <c r="AU178" s="16">
        <f t="shared" si="839"/>
        <v>0</v>
      </c>
    </row>
    <row r="179" spans="1:49" hidden="1" outlineLevel="1">
      <c r="A179" s="8"/>
      <c r="B179" s="735"/>
      <c r="C179" s="8"/>
      <c r="D179" s="17"/>
      <c r="E179" s="22"/>
      <c r="F179" s="906"/>
      <c r="G179" s="16"/>
      <c r="H179" s="16"/>
      <c r="I179" s="16"/>
      <c r="J179" s="16">
        <f t="shared" si="840"/>
        <v>0</v>
      </c>
      <c r="K179" s="16">
        <f t="shared" si="811"/>
        <v>0</v>
      </c>
      <c r="L179" s="16">
        <f t="shared" si="812"/>
        <v>0</v>
      </c>
      <c r="M179" s="16">
        <f t="shared" si="813"/>
        <v>0</v>
      </c>
      <c r="N179" s="16">
        <f t="shared" si="814"/>
        <v>0</v>
      </c>
      <c r="O179" s="16">
        <f t="shared" si="815"/>
        <v>0</v>
      </c>
      <c r="P179" s="16">
        <f t="shared" si="816"/>
        <v>0</v>
      </c>
      <c r="Q179" s="16">
        <f t="shared" si="817"/>
        <v>0</v>
      </c>
      <c r="R179" s="16">
        <f t="shared" si="818"/>
        <v>0</v>
      </c>
      <c r="S179" s="16">
        <f t="shared" si="819"/>
        <v>0</v>
      </c>
      <c r="T179" s="789"/>
      <c r="U179" s="16">
        <f t="shared" si="841"/>
        <v>0</v>
      </c>
      <c r="V179" s="16">
        <f t="shared" ref="V179:W179" si="875">IFERROR(+Q82/$F179+U179,0)</f>
        <v>0</v>
      </c>
      <c r="W179" s="16">
        <f t="shared" si="875"/>
        <v>0</v>
      </c>
      <c r="X179" s="16">
        <f t="shared" si="820"/>
        <v>0</v>
      </c>
      <c r="Y179" s="16">
        <f t="shared" si="821"/>
        <v>0</v>
      </c>
      <c r="Z179" s="16">
        <f t="shared" si="822"/>
        <v>0</v>
      </c>
      <c r="AA179" s="16">
        <f t="shared" si="823"/>
        <v>0</v>
      </c>
      <c r="AB179" s="16">
        <f t="shared" si="824"/>
        <v>0</v>
      </c>
      <c r="AC179" s="16">
        <f t="shared" si="825"/>
        <v>0</v>
      </c>
      <c r="AD179" s="16">
        <f t="shared" si="826"/>
        <v>0</v>
      </c>
      <c r="AE179" s="16">
        <f t="shared" si="827"/>
        <v>0</v>
      </c>
      <c r="AF179" s="16">
        <f t="shared" si="828"/>
        <v>0</v>
      </c>
      <c r="AG179" s="16">
        <f t="shared" si="829"/>
        <v>0</v>
      </c>
      <c r="AI179" s="16">
        <f t="shared" si="843"/>
        <v>0</v>
      </c>
      <c r="AJ179" s="16">
        <f t="shared" ref="AJ179:AK179" si="876">IFERROR(+AE82/$F179+AI179,0)</f>
        <v>0</v>
      </c>
      <c r="AK179" s="16">
        <f t="shared" si="876"/>
        <v>0</v>
      </c>
      <c r="AL179" s="16">
        <f t="shared" si="830"/>
        <v>0</v>
      </c>
      <c r="AM179" s="16">
        <f t="shared" si="831"/>
        <v>0</v>
      </c>
      <c r="AN179" s="16">
        <f t="shared" si="832"/>
        <v>0</v>
      </c>
      <c r="AO179" s="16">
        <f t="shared" si="833"/>
        <v>0</v>
      </c>
      <c r="AP179" s="16">
        <f t="shared" si="834"/>
        <v>0</v>
      </c>
      <c r="AQ179" s="16">
        <f t="shared" si="835"/>
        <v>0</v>
      </c>
      <c r="AR179" s="16">
        <f t="shared" si="836"/>
        <v>0</v>
      </c>
      <c r="AS179" s="16">
        <f t="shared" si="837"/>
        <v>0</v>
      </c>
      <c r="AT179" s="16">
        <f t="shared" si="838"/>
        <v>0</v>
      </c>
      <c r="AU179" s="16">
        <f t="shared" si="839"/>
        <v>0</v>
      </c>
    </row>
    <row r="180" spans="1:49" hidden="1" outlineLevel="1">
      <c r="A180" s="8"/>
      <c r="B180" s="735"/>
      <c r="C180" s="8"/>
      <c r="D180" s="17"/>
      <c r="E180" s="22"/>
      <c r="F180" s="906"/>
      <c r="G180" s="16"/>
      <c r="H180" s="16"/>
      <c r="I180" s="16"/>
      <c r="J180" s="16">
        <f t="shared" si="840"/>
        <v>0</v>
      </c>
      <c r="K180" s="16">
        <f t="shared" si="811"/>
        <v>0</v>
      </c>
      <c r="L180" s="16">
        <f t="shared" si="812"/>
        <v>0</v>
      </c>
      <c r="M180" s="16">
        <f t="shared" si="813"/>
        <v>0</v>
      </c>
      <c r="N180" s="16">
        <f t="shared" si="814"/>
        <v>0</v>
      </c>
      <c r="O180" s="16">
        <f t="shared" si="815"/>
        <v>0</v>
      </c>
      <c r="P180" s="16">
        <f t="shared" si="816"/>
        <v>0</v>
      </c>
      <c r="Q180" s="16">
        <f t="shared" si="817"/>
        <v>0</v>
      </c>
      <c r="R180" s="16">
        <f t="shared" si="818"/>
        <v>0</v>
      </c>
      <c r="S180" s="16">
        <f t="shared" si="819"/>
        <v>0</v>
      </c>
      <c r="T180" s="789"/>
      <c r="U180" s="16">
        <f t="shared" si="841"/>
        <v>0</v>
      </c>
      <c r="V180" s="16">
        <f t="shared" ref="V180:W180" si="877">IFERROR(+Q83/$F180+U180,0)</f>
        <v>0</v>
      </c>
      <c r="W180" s="16">
        <f t="shared" si="877"/>
        <v>0</v>
      </c>
      <c r="X180" s="16">
        <f t="shared" si="820"/>
        <v>0</v>
      </c>
      <c r="Y180" s="16">
        <f t="shared" si="821"/>
        <v>0</v>
      </c>
      <c r="Z180" s="16">
        <f t="shared" si="822"/>
        <v>0</v>
      </c>
      <c r="AA180" s="16">
        <f t="shared" si="823"/>
        <v>0</v>
      </c>
      <c r="AB180" s="16">
        <f t="shared" si="824"/>
        <v>0</v>
      </c>
      <c r="AC180" s="16">
        <f t="shared" si="825"/>
        <v>0</v>
      </c>
      <c r="AD180" s="16">
        <f t="shared" si="826"/>
        <v>0</v>
      </c>
      <c r="AE180" s="16">
        <f t="shared" si="827"/>
        <v>0</v>
      </c>
      <c r="AF180" s="16">
        <f t="shared" si="828"/>
        <v>0</v>
      </c>
      <c r="AG180" s="16">
        <f t="shared" si="829"/>
        <v>0</v>
      </c>
      <c r="AI180" s="16">
        <f t="shared" si="843"/>
        <v>0</v>
      </c>
      <c r="AJ180" s="16">
        <f t="shared" ref="AJ180:AK180" si="878">IFERROR(+AE83/$F180+AI180,0)</f>
        <v>0</v>
      </c>
      <c r="AK180" s="16">
        <f t="shared" si="878"/>
        <v>0</v>
      </c>
      <c r="AL180" s="16">
        <f t="shared" si="830"/>
        <v>0</v>
      </c>
      <c r="AM180" s="16">
        <f t="shared" si="831"/>
        <v>0</v>
      </c>
      <c r="AN180" s="16">
        <f t="shared" si="832"/>
        <v>0</v>
      </c>
      <c r="AO180" s="16">
        <f t="shared" si="833"/>
        <v>0</v>
      </c>
      <c r="AP180" s="16">
        <f t="shared" si="834"/>
        <v>0</v>
      </c>
      <c r="AQ180" s="16">
        <f t="shared" si="835"/>
        <v>0</v>
      </c>
      <c r="AR180" s="16">
        <f t="shared" si="836"/>
        <v>0</v>
      </c>
      <c r="AS180" s="16">
        <f t="shared" si="837"/>
        <v>0</v>
      </c>
      <c r="AT180" s="16">
        <f t="shared" si="838"/>
        <v>0</v>
      </c>
      <c r="AU180" s="16">
        <f t="shared" si="839"/>
        <v>0</v>
      </c>
    </row>
    <row r="181" spans="1:49" hidden="1" outlineLevel="1">
      <c r="A181" s="8"/>
      <c r="B181" s="735"/>
      <c r="C181" s="8"/>
      <c r="D181" s="17"/>
      <c r="E181" s="22"/>
      <c r="F181" s="906"/>
      <c r="G181" s="16"/>
      <c r="H181" s="16"/>
      <c r="I181" s="16"/>
      <c r="J181" s="16">
        <f t="shared" si="840"/>
        <v>0</v>
      </c>
      <c r="K181" s="16">
        <f t="shared" si="811"/>
        <v>0</v>
      </c>
      <c r="L181" s="16">
        <f t="shared" si="812"/>
        <v>0</v>
      </c>
      <c r="M181" s="16">
        <f t="shared" si="813"/>
        <v>0</v>
      </c>
      <c r="N181" s="16">
        <f t="shared" si="814"/>
        <v>0</v>
      </c>
      <c r="O181" s="16">
        <f t="shared" si="815"/>
        <v>0</v>
      </c>
      <c r="P181" s="16">
        <f t="shared" si="816"/>
        <v>0</v>
      </c>
      <c r="Q181" s="16">
        <f t="shared" si="817"/>
        <v>0</v>
      </c>
      <c r="R181" s="16">
        <f t="shared" si="818"/>
        <v>0</v>
      </c>
      <c r="S181" s="16">
        <f t="shared" si="819"/>
        <v>0</v>
      </c>
      <c r="T181" s="789"/>
      <c r="U181" s="16">
        <f t="shared" si="841"/>
        <v>0</v>
      </c>
      <c r="V181" s="16">
        <f t="shared" ref="V181:W181" si="879">IFERROR(+Q84/$F181+U181,0)</f>
        <v>0</v>
      </c>
      <c r="W181" s="16">
        <f t="shared" si="879"/>
        <v>0</v>
      </c>
      <c r="X181" s="16">
        <f t="shared" si="820"/>
        <v>0</v>
      </c>
      <c r="Y181" s="16">
        <f t="shared" si="821"/>
        <v>0</v>
      </c>
      <c r="Z181" s="16">
        <f t="shared" si="822"/>
        <v>0</v>
      </c>
      <c r="AA181" s="16">
        <f t="shared" si="823"/>
        <v>0</v>
      </c>
      <c r="AB181" s="16">
        <f t="shared" si="824"/>
        <v>0</v>
      </c>
      <c r="AC181" s="16">
        <f t="shared" si="825"/>
        <v>0</v>
      </c>
      <c r="AD181" s="16">
        <f t="shared" si="826"/>
        <v>0</v>
      </c>
      <c r="AE181" s="16">
        <f t="shared" si="827"/>
        <v>0</v>
      </c>
      <c r="AF181" s="16">
        <f t="shared" si="828"/>
        <v>0</v>
      </c>
      <c r="AG181" s="16">
        <f t="shared" si="829"/>
        <v>0</v>
      </c>
      <c r="AI181" s="16">
        <f t="shared" si="843"/>
        <v>0</v>
      </c>
      <c r="AJ181" s="16">
        <f t="shared" ref="AJ181:AK181" si="880">IFERROR(+AE84/$F181+AI181,0)</f>
        <v>0</v>
      </c>
      <c r="AK181" s="16">
        <f t="shared" si="880"/>
        <v>0</v>
      </c>
      <c r="AL181" s="16">
        <f t="shared" si="830"/>
        <v>0</v>
      </c>
      <c r="AM181" s="16">
        <f t="shared" si="831"/>
        <v>0</v>
      </c>
      <c r="AN181" s="16">
        <f t="shared" si="832"/>
        <v>0</v>
      </c>
      <c r="AO181" s="16">
        <f t="shared" si="833"/>
        <v>0</v>
      </c>
      <c r="AP181" s="16">
        <f t="shared" si="834"/>
        <v>0</v>
      </c>
      <c r="AQ181" s="16">
        <f t="shared" si="835"/>
        <v>0</v>
      </c>
      <c r="AR181" s="16">
        <f t="shared" si="836"/>
        <v>0</v>
      </c>
      <c r="AS181" s="16">
        <f t="shared" si="837"/>
        <v>0</v>
      </c>
      <c r="AT181" s="16">
        <f t="shared" si="838"/>
        <v>0</v>
      </c>
      <c r="AU181" s="16">
        <f t="shared" si="839"/>
        <v>0</v>
      </c>
    </row>
    <row r="182" spans="1:49" hidden="1" outlineLevel="1">
      <c r="A182" s="8"/>
      <c r="B182" s="735"/>
      <c r="C182" s="8"/>
      <c r="D182" s="17"/>
      <c r="E182" s="22"/>
      <c r="F182" s="906"/>
      <c r="G182" s="16"/>
      <c r="H182" s="16"/>
      <c r="I182" s="16"/>
      <c r="J182" s="16">
        <f t="shared" si="840"/>
        <v>0</v>
      </c>
      <c r="K182" s="16">
        <f t="shared" si="811"/>
        <v>0</v>
      </c>
      <c r="L182" s="16">
        <f t="shared" si="812"/>
        <v>0</v>
      </c>
      <c r="M182" s="16">
        <f t="shared" si="813"/>
        <v>0</v>
      </c>
      <c r="N182" s="16">
        <f t="shared" si="814"/>
        <v>0</v>
      </c>
      <c r="O182" s="16">
        <f t="shared" si="815"/>
        <v>0</v>
      </c>
      <c r="P182" s="16">
        <f t="shared" si="816"/>
        <v>0</v>
      </c>
      <c r="Q182" s="16">
        <f t="shared" si="817"/>
        <v>0</v>
      </c>
      <c r="R182" s="16">
        <f t="shared" si="818"/>
        <v>0</v>
      </c>
      <c r="S182" s="16">
        <f t="shared" si="819"/>
        <v>0</v>
      </c>
      <c r="T182" s="789"/>
      <c r="U182" s="16">
        <f t="shared" si="841"/>
        <v>0</v>
      </c>
      <c r="V182" s="16">
        <f t="shared" ref="V182:W182" si="881">IFERROR(+Q85/$F182+U182,0)</f>
        <v>0</v>
      </c>
      <c r="W182" s="16">
        <f t="shared" si="881"/>
        <v>0</v>
      </c>
      <c r="X182" s="16">
        <f t="shared" si="820"/>
        <v>0</v>
      </c>
      <c r="Y182" s="16">
        <f t="shared" si="821"/>
        <v>0</v>
      </c>
      <c r="Z182" s="16">
        <f t="shared" si="822"/>
        <v>0</v>
      </c>
      <c r="AA182" s="16">
        <f t="shared" si="823"/>
        <v>0</v>
      </c>
      <c r="AB182" s="16">
        <f t="shared" si="824"/>
        <v>0</v>
      </c>
      <c r="AC182" s="16">
        <f t="shared" si="825"/>
        <v>0</v>
      </c>
      <c r="AD182" s="16">
        <f t="shared" si="826"/>
        <v>0</v>
      </c>
      <c r="AE182" s="16">
        <f t="shared" si="827"/>
        <v>0</v>
      </c>
      <c r="AF182" s="16">
        <f t="shared" si="828"/>
        <v>0</v>
      </c>
      <c r="AG182" s="16">
        <f t="shared" si="829"/>
        <v>0</v>
      </c>
      <c r="AI182" s="16">
        <f t="shared" si="843"/>
        <v>0</v>
      </c>
      <c r="AJ182" s="16">
        <f t="shared" ref="AJ182:AK182" si="882">IFERROR(+AE85/$F182+AI182,0)</f>
        <v>0</v>
      </c>
      <c r="AK182" s="16">
        <f t="shared" si="882"/>
        <v>0</v>
      </c>
      <c r="AL182" s="16">
        <f t="shared" si="830"/>
        <v>0</v>
      </c>
      <c r="AM182" s="16">
        <f t="shared" si="831"/>
        <v>0</v>
      </c>
      <c r="AN182" s="16">
        <f t="shared" si="832"/>
        <v>0</v>
      </c>
      <c r="AO182" s="16">
        <f t="shared" si="833"/>
        <v>0</v>
      </c>
      <c r="AP182" s="16">
        <f t="shared" si="834"/>
        <v>0</v>
      </c>
      <c r="AQ182" s="16">
        <f t="shared" si="835"/>
        <v>0</v>
      </c>
      <c r="AR182" s="16">
        <f t="shared" si="836"/>
        <v>0</v>
      </c>
      <c r="AS182" s="16">
        <f t="shared" si="837"/>
        <v>0</v>
      </c>
      <c r="AT182" s="16">
        <f t="shared" si="838"/>
        <v>0</v>
      </c>
      <c r="AU182" s="16">
        <f t="shared" si="839"/>
        <v>0</v>
      </c>
    </row>
    <row r="183" spans="1:49" hidden="1" outlineLevel="1">
      <c r="A183" s="8"/>
      <c r="B183" s="9"/>
      <c r="C183" s="8"/>
      <c r="D183" s="10"/>
      <c r="E183" s="22"/>
      <c r="F183" s="906"/>
      <c r="G183" s="16"/>
      <c r="H183" s="16"/>
      <c r="I183" s="16"/>
      <c r="J183" s="16">
        <f t="shared" si="840"/>
        <v>0</v>
      </c>
      <c r="K183" s="16">
        <f t="shared" si="811"/>
        <v>0</v>
      </c>
      <c r="L183" s="16">
        <f t="shared" si="812"/>
        <v>0</v>
      </c>
      <c r="M183" s="16">
        <f t="shared" si="813"/>
        <v>0</v>
      </c>
      <c r="N183" s="16">
        <f t="shared" si="814"/>
        <v>0</v>
      </c>
      <c r="O183" s="16">
        <f t="shared" si="815"/>
        <v>0</v>
      </c>
      <c r="P183" s="16">
        <f t="shared" si="816"/>
        <v>0</v>
      </c>
      <c r="Q183" s="16">
        <f t="shared" si="817"/>
        <v>0</v>
      </c>
      <c r="R183" s="16">
        <f t="shared" si="818"/>
        <v>0</v>
      </c>
      <c r="S183" s="16">
        <f t="shared" si="819"/>
        <v>0</v>
      </c>
      <c r="T183" s="789"/>
      <c r="U183" s="16">
        <f t="shared" si="841"/>
        <v>0</v>
      </c>
      <c r="V183" s="16">
        <f t="shared" ref="V183:W183" si="883">IFERROR(+Q86/$F183+U183,0)</f>
        <v>0</v>
      </c>
      <c r="W183" s="16">
        <f t="shared" si="883"/>
        <v>0</v>
      </c>
      <c r="X183" s="16">
        <f t="shared" si="820"/>
        <v>0</v>
      </c>
      <c r="Y183" s="16">
        <f t="shared" si="821"/>
        <v>0</v>
      </c>
      <c r="Z183" s="16">
        <f t="shared" si="822"/>
        <v>0</v>
      </c>
      <c r="AA183" s="16">
        <f t="shared" si="823"/>
        <v>0</v>
      </c>
      <c r="AB183" s="16">
        <f t="shared" si="824"/>
        <v>0</v>
      </c>
      <c r="AC183" s="16">
        <f t="shared" si="825"/>
        <v>0</v>
      </c>
      <c r="AD183" s="16">
        <f t="shared" si="826"/>
        <v>0</v>
      </c>
      <c r="AE183" s="16">
        <f t="shared" si="827"/>
        <v>0</v>
      </c>
      <c r="AF183" s="16">
        <f t="shared" si="828"/>
        <v>0</v>
      </c>
      <c r="AG183" s="16">
        <f t="shared" si="829"/>
        <v>0</v>
      </c>
      <c r="AI183" s="16">
        <f t="shared" si="843"/>
        <v>0</v>
      </c>
      <c r="AJ183" s="16">
        <f t="shared" ref="AJ183:AK183" si="884">IFERROR(+AE86/$F183+AI183,0)</f>
        <v>0</v>
      </c>
      <c r="AK183" s="16">
        <f t="shared" si="884"/>
        <v>0</v>
      </c>
      <c r="AL183" s="16">
        <f t="shared" si="830"/>
        <v>0</v>
      </c>
      <c r="AM183" s="16">
        <f t="shared" si="831"/>
        <v>0</v>
      </c>
      <c r="AN183" s="16">
        <f t="shared" si="832"/>
        <v>0</v>
      </c>
      <c r="AO183" s="16">
        <f t="shared" si="833"/>
        <v>0</v>
      </c>
      <c r="AP183" s="16">
        <f t="shared" si="834"/>
        <v>0</v>
      </c>
      <c r="AQ183" s="16">
        <f t="shared" si="835"/>
        <v>0</v>
      </c>
      <c r="AR183" s="16">
        <f t="shared" si="836"/>
        <v>0</v>
      </c>
      <c r="AS183" s="16">
        <f t="shared" si="837"/>
        <v>0</v>
      </c>
      <c r="AT183" s="16">
        <f t="shared" si="838"/>
        <v>0</v>
      </c>
      <c r="AU183" s="16">
        <f t="shared" si="839"/>
        <v>0</v>
      </c>
    </row>
    <row r="184" spans="1:49" ht="16" collapsed="1" thickBot="1">
      <c r="A184" s="27"/>
      <c r="B184" s="28"/>
      <c r="C184" s="27"/>
      <c r="D184" s="29"/>
      <c r="E184" s="22"/>
      <c r="F184" s="907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>
        <f t="shared" si="128"/>
        <v>0</v>
      </c>
      <c r="T184" s="789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5">
        <f t="shared" ref="AG184" si="885">SUM(U184:AF184)</f>
        <v>0</v>
      </c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5">
        <f t="shared" si="148"/>
        <v>0</v>
      </c>
      <c r="AW184" s="1009"/>
    </row>
    <row r="185" spans="1:49" ht="16" thickBot="1">
      <c r="A185" s="31"/>
      <c r="B185" s="32"/>
      <c r="C185" s="921" t="s">
        <v>548</v>
      </c>
      <c r="D185" s="33"/>
      <c r="E185" s="34">
        <f>SUM(E102:E184)</f>
        <v>15020000</v>
      </c>
      <c r="F185" s="34"/>
      <c r="G185" s="34">
        <f t="shared" ref="G185:S185" si="886">SUM(G102:G184)</f>
        <v>0</v>
      </c>
      <c r="H185" s="34">
        <f t="shared" si="886"/>
        <v>0</v>
      </c>
      <c r="I185" s="34">
        <f t="shared" si="886"/>
        <v>0</v>
      </c>
      <c r="J185" s="34">
        <f t="shared" si="886"/>
        <v>33333.333333333336</v>
      </c>
      <c r="K185" s="34">
        <f t="shared" si="886"/>
        <v>3333.3333333333335</v>
      </c>
      <c r="L185" s="34">
        <f t="shared" si="886"/>
        <v>3333.3333333333335</v>
      </c>
      <c r="M185" s="34">
        <f t="shared" si="886"/>
        <v>3333.3333333333335</v>
      </c>
      <c r="N185" s="34">
        <f t="shared" si="886"/>
        <v>36666.666666666672</v>
      </c>
      <c r="O185" s="34">
        <f t="shared" si="886"/>
        <v>6666.666666666667</v>
      </c>
      <c r="P185" s="34">
        <f t="shared" si="886"/>
        <v>6666.666666666667</v>
      </c>
      <c r="Q185" s="34">
        <f t="shared" si="886"/>
        <v>40000</v>
      </c>
      <c r="R185" s="34">
        <f t="shared" si="886"/>
        <v>10000</v>
      </c>
      <c r="S185" s="35">
        <f t="shared" si="886"/>
        <v>143333.33333333334</v>
      </c>
      <c r="U185" s="36">
        <f t="shared" ref="U185:AG185" si="887">SUM(U102:U184)</f>
        <v>43333.333333333336</v>
      </c>
      <c r="V185" s="34">
        <f t="shared" si="887"/>
        <v>13333.333333333334</v>
      </c>
      <c r="W185" s="34">
        <f t="shared" si="887"/>
        <v>13333.333333333334</v>
      </c>
      <c r="X185" s="34">
        <f t="shared" si="887"/>
        <v>46666.666666666672</v>
      </c>
      <c r="Y185" s="34">
        <f t="shared" si="887"/>
        <v>16666.666666666668</v>
      </c>
      <c r="Z185" s="34">
        <f t="shared" si="887"/>
        <v>51666.666666666672</v>
      </c>
      <c r="AA185" s="34">
        <f t="shared" si="887"/>
        <v>56666.666666666672</v>
      </c>
      <c r="AB185" s="34">
        <f t="shared" si="887"/>
        <v>61666.666666666672</v>
      </c>
      <c r="AC185" s="34">
        <f t="shared" si="887"/>
        <v>70000</v>
      </c>
      <c r="AD185" s="34">
        <f t="shared" si="887"/>
        <v>78333.333333333343</v>
      </c>
      <c r="AE185" s="34">
        <f t="shared" si="887"/>
        <v>653333.33333333337</v>
      </c>
      <c r="AF185" s="34">
        <f t="shared" si="887"/>
        <v>211666.66666666669</v>
      </c>
      <c r="AG185" s="35">
        <f t="shared" si="887"/>
        <v>1316666.6666666665</v>
      </c>
      <c r="AI185" s="36">
        <f t="shared" ref="AI185:AU185" si="888">SUM(AI102:AI184)</f>
        <v>220000</v>
      </c>
      <c r="AJ185" s="34">
        <f t="shared" si="888"/>
        <v>228333.33333333334</v>
      </c>
      <c r="AK185" s="34">
        <f t="shared" si="888"/>
        <v>236666.66666666669</v>
      </c>
      <c r="AL185" s="34">
        <f t="shared" si="888"/>
        <v>890000</v>
      </c>
      <c r="AM185" s="34">
        <f t="shared" si="888"/>
        <v>340000</v>
      </c>
      <c r="AN185" s="34">
        <f t="shared" si="888"/>
        <v>340000</v>
      </c>
      <c r="AO185" s="34">
        <f t="shared" si="888"/>
        <v>1188333.3333333335</v>
      </c>
      <c r="AP185" s="34">
        <f t="shared" si="888"/>
        <v>498333.33333333337</v>
      </c>
      <c r="AQ185" s="34">
        <f t="shared" si="888"/>
        <v>498333.33333333337</v>
      </c>
      <c r="AR185" s="34">
        <f t="shared" si="888"/>
        <v>1565000</v>
      </c>
      <c r="AS185" s="34">
        <f t="shared" si="888"/>
        <v>690000</v>
      </c>
      <c r="AT185" s="34">
        <f t="shared" si="888"/>
        <v>690000</v>
      </c>
      <c r="AU185" s="35">
        <f t="shared" si="888"/>
        <v>7385000</v>
      </c>
    </row>
    <row r="186" spans="1:49" s="19" customFormat="1" ht="14">
      <c r="A186" s="12"/>
      <c r="B186" s="13"/>
      <c r="C186" s="14"/>
      <c r="D186" s="14"/>
      <c r="E186" s="13"/>
      <c r="F186" s="39"/>
      <c r="H186" s="2"/>
      <c r="T186" s="50"/>
      <c r="V186" s="2"/>
      <c r="AG186" s="927"/>
      <c r="AH186" s="50"/>
      <c r="AJ186" s="2"/>
      <c r="AM186" s="928"/>
      <c r="AN186" s="928"/>
      <c r="AO186" s="928"/>
      <c r="AP186" s="928"/>
      <c r="AQ186" s="928"/>
      <c r="AR186" s="928"/>
      <c r="AS186" s="928"/>
      <c r="AT186" s="928"/>
      <c r="AU186" s="927"/>
      <c r="AV186" s="50"/>
    </row>
    <row r="187" spans="1:49" s="19" customFormat="1" ht="14">
      <c r="A187" s="12"/>
      <c r="B187" s="13"/>
      <c r="C187" s="14"/>
      <c r="D187" s="14"/>
      <c r="E187" s="13"/>
      <c r="F187" s="39"/>
      <c r="H187" s="2"/>
      <c r="T187" s="50"/>
      <c r="V187" s="2"/>
      <c r="AH187" s="50"/>
      <c r="AJ187" s="2"/>
      <c r="AV187" s="50"/>
    </row>
    <row r="188" spans="1:49" s="19" customFormat="1" ht="14">
      <c r="A188" s="751"/>
      <c r="B188" s="43" t="s">
        <v>406</v>
      </c>
      <c r="C188" s="41" t="s">
        <v>547</v>
      </c>
      <c r="D188" s="41" t="s">
        <v>2</v>
      </c>
      <c r="E188" s="13"/>
      <c r="G188" s="40">
        <f t="shared" ref="G188:R188" si="889">+G$4</f>
        <v>43831</v>
      </c>
      <c r="H188" s="40">
        <f t="shared" si="889"/>
        <v>43862</v>
      </c>
      <c r="I188" s="40">
        <f t="shared" si="889"/>
        <v>43891</v>
      </c>
      <c r="J188" s="40">
        <f t="shared" si="889"/>
        <v>43922</v>
      </c>
      <c r="K188" s="40">
        <f t="shared" si="889"/>
        <v>43952</v>
      </c>
      <c r="L188" s="40">
        <f t="shared" si="889"/>
        <v>43983</v>
      </c>
      <c r="M188" s="40">
        <f t="shared" si="889"/>
        <v>44013</v>
      </c>
      <c r="N188" s="40">
        <f t="shared" si="889"/>
        <v>44044</v>
      </c>
      <c r="O188" s="40">
        <f t="shared" si="889"/>
        <v>44075</v>
      </c>
      <c r="P188" s="40">
        <f t="shared" si="889"/>
        <v>44105</v>
      </c>
      <c r="Q188" s="40">
        <f t="shared" si="889"/>
        <v>44136</v>
      </c>
      <c r="R188" s="40">
        <f t="shared" si="889"/>
        <v>44166</v>
      </c>
      <c r="S188" s="47" t="s">
        <v>6</v>
      </c>
      <c r="T188" s="50"/>
      <c r="U188" s="40">
        <f t="shared" ref="U188:AF188" si="890">+U$4</f>
        <v>44197</v>
      </c>
      <c r="V188" s="40">
        <f t="shared" si="890"/>
        <v>44228</v>
      </c>
      <c r="W188" s="40">
        <f t="shared" si="890"/>
        <v>44256</v>
      </c>
      <c r="X188" s="40">
        <f t="shared" si="890"/>
        <v>44287</v>
      </c>
      <c r="Y188" s="40">
        <f t="shared" si="890"/>
        <v>44317</v>
      </c>
      <c r="Z188" s="40">
        <f t="shared" si="890"/>
        <v>44348</v>
      </c>
      <c r="AA188" s="40">
        <f t="shared" si="890"/>
        <v>44378</v>
      </c>
      <c r="AB188" s="40">
        <f t="shared" si="890"/>
        <v>44409</v>
      </c>
      <c r="AC188" s="40">
        <f t="shared" si="890"/>
        <v>44440</v>
      </c>
      <c r="AD188" s="40">
        <f t="shared" si="890"/>
        <v>44470</v>
      </c>
      <c r="AE188" s="40">
        <f t="shared" si="890"/>
        <v>44501</v>
      </c>
      <c r="AF188" s="40">
        <f t="shared" si="890"/>
        <v>44531</v>
      </c>
      <c r="AG188" s="47" t="s">
        <v>6</v>
      </c>
      <c r="AH188" s="50"/>
      <c r="AI188" s="40">
        <f t="shared" ref="AI188:AT188" si="891">+AI$4</f>
        <v>44562</v>
      </c>
      <c r="AJ188" s="40">
        <f t="shared" si="891"/>
        <v>44593</v>
      </c>
      <c r="AK188" s="40">
        <f t="shared" si="891"/>
        <v>44621</v>
      </c>
      <c r="AL188" s="40">
        <f t="shared" si="891"/>
        <v>44652</v>
      </c>
      <c r="AM188" s="40">
        <f t="shared" si="891"/>
        <v>44682</v>
      </c>
      <c r="AN188" s="40">
        <f t="shared" si="891"/>
        <v>44713</v>
      </c>
      <c r="AO188" s="40">
        <f t="shared" si="891"/>
        <v>44743</v>
      </c>
      <c r="AP188" s="40">
        <f t="shared" si="891"/>
        <v>44774</v>
      </c>
      <c r="AQ188" s="40">
        <f t="shared" si="891"/>
        <v>44805</v>
      </c>
      <c r="AR188" s="40">
        <f t="shared" si="891"/>
        <v>44835</v>
      </c>
      <c r="AS188" s="40">
        <f t="shared" si="891"/>
        <v>44866</v>
      </c>
      <c r="AT188" s="40">
        <f t="shared" si="891"/>
        <v>44896</v>
      </c>
      <c r="AU188" s="47" t="s">
        <v>6</v>
      </c>
      <c r="AV188" s="50"/>
    </row>
    <row r="189" spans="1:49" s="19" customFormat="1" ht="14">
      <c r="A189" s="12"/>
      <c r="B189" s="48" t="str">
        <f t="shared" ref="B189:C193" si="892">+B92</f>
        <v>Software - Gen 1</v>
      </c>
      <c r="C189" s="3">
        <f t="shared" si="892"/>
        <v>200000</v>
      </c>
      <c r="D189" s="42">
        <f>IFERROR(+C189/C$97,0)</f>
        <v>1.3315579227696404E-2</v>
      </c>
      <c r="E189" s="13"/>
      <c r="G189" s="45">
        <f t="shared" ref="G189:R193" si="893">SUMIF($C$102:$C$184,$B189,G$102:G$184)</f>
        <v>0</v>
      </c>
      <c r="H189" s="45">
        <f t="shared" si="893"/>
        <v>0</v>
      </c>
      <c r="I189" s="45">
        <f t="shared" si="893"/>
        <v>0</v>
      </c>
      <c r="J189" s="45">
        <f t="shared" si="893"/>
        <v>3333.3333333333335</v>
      </c>
      <c r="K189" s="45">
        <f t="shared" si="893"/>
        <v>3333.3333333333335</v>
      </c>
      <c r="L189" s="45">
        <f t="shared" si="893"/>
        <v>3333.3333333333335</v>
      </c>
      <c r="M189" s="45">
        <f t="shared" si="893"/>
        <v>3333.3333333333335</v>
      </c>
      <c r="N189" s="45">
        <f t="shared" si="893"/>
        <v>6666.666666666667</v>
      </c>
      <c r="O189" s="45">
        <f t="shared" si="893"/>
        <v>6666.666666666667</v>
      </c>
      <c r="P189" s="45">
        <f t="shared" si="893"/>
        <v>6666.666666666667</v>
      </c>
      <c r="Q189" s="45">
        <f t="shared" si="893"/>
        <v>10000</v>
      </c>
      <c r="R189" s="45">
        <f t="shared" si="893"/>
        <v>10000</v>
      </c>
      <c r="S189" s="46">
        <f>SUM(G189:R189)</f>
        <v>53333.333333333336</v>
      </c>
      <c r="T189" s="51">
        <f>+S189/S$194</f>
        <v>0.37209302325581389</v>
      </c>
      <c r="U189" s="45">
        <f t="shared" ref="U189:AF193" si="894">SUMIF($C$102:$C$184,$B189,U$102:U$184)</f>
        <v>13333.333333333334</v>
      </c>
      <c r="V189" s="45">
        <f t="shared" si="894"/>
        <v>13333.333333333334</v>
      </c>
      <c r="W189" s="45">
        <f t="shared" si="894"/>
        <v>13333.333333333334</v>
      </c>
      <c r="X189" s="45">
        <f t="shared" si="894"/>
        <v>16666.666666666668</v>
      </c>
      <c r="Y189" s="45">
        <f t="shared" si="894"/>
        <v>16666.666666666668</v>
      </c>
      <c r="Z189" s="45">
        <f t="shared" si="894"/>
        <v>16666.666666666668</v>
      </c>
      <c r="AA189" s="45">
        <f t="shared" si="894"/>
        <v>16666.666666666668</v>
      </c>
      <c r="AB189" s="45">
        <f t="shared" si="894"/>
        <v>16666.666666666668</v>
      </c>
      <c r="AC189" s="45">
        <f t="shared" si="894"/>
        <v>16666.666666666668</v>
      </c>
      <c r="AD189" s="45">
        <f t="shared" si="894"/>
        <v>16666.666666666668</v>
      </c>
      <c r="AE189" s="45">
        <f t="shared" si="894"/>
        <v>16666.666666666668</v>
      </c>
      <c r="AF189" s="45">
        <f t="shared" si="894"/>
        <v>16666.666666666668</v>
      </c>
      <c r="AG189" s="46">
        <f t="shared" ref="AG189:AG194" si="895">SUM(U189:AF189)</f>
        <v>190000</v>
      </c>
      <c r="AH189" s="51">
        <f>+AG189/AG$194</f>
        <v>0.14430379746835442</v>
      </c>
      <c r="AI189" s="45">
        <f t="shared" ref="AI189:AT193" si="896">SUMIF($C$102:$C$184,$B189,AI$102:AI$184)</f>
        <v>16666.666666666668</v>
      </c>
      <c r="AJ189" s="45">
        <f t="shared" si="896"/>
        <v>16666.666666666668</v>
      </c>
      <c r="AK189" s="45">
        <f t="shared" si="896"/>
        <v>16666.666666666668</v>
      </c>
      <c r="AL189" s="45">
        <f t="shared" si="896"/>
        <v>16666.666666666668</v>
      </c>
      <c r="AM189" s="45">
        <f t="shared" si="896"/>
        <v>16666.666666666668</v>
      </c>
      <c r="AN189" s="45">
        <f t="shared" si="896"/>
        <v>16666.666666666668</v>
      </c>
      <c r="AO189" s="45">
        <f t="shared" si="896"/>
        <v>16666.666666666668</v>
      </c>
      <c r="AP189" s="45">
        <f t="shared" si="896"/>
        <v>16666.666666666668</v>
      </c>
      <c r="AQ189" s="45">
        <f t="shared" si="896"/>
        <v>16666.666666666668</v>
      </c>
      <c r="AR189" s="45">
        <f t="shared" si="896"/>
        <v>16666.666666666668</v>
      </c>
      <c r="AS189" s="45">
        <f t="shared" si="896"/>
        <v>16666.666666666668</v>
      </c>
      <c r="AT189" s="45">
        <f t="shared" si="896"/>
        <v>16666.666666666668</v>
      </c>
      <c r="AU189" s="46">
        <f t="shared" ref="AU189:AU194" si="897">SUM(AI189:AT189)</f>
        <v>199999.99999999997</v>
      </c>
      <c r="AV189" s="51">
        <f>+AU189/AU$194</f>
        <v>2.7081922816519968E-2</v>
      </c>
    </row>
    <row r="190" spans="1:49" s="19" customFormat="1" ht="14">
      <c r="A190" s="12"/>
      <c r="B190" s="48" t="str">
        <f t="shared" si="892"/>
        <v>Software - Gen 2</v>
      </c>
      <c r="C190" s="3">
        <f t="shared" si="892"/>
        <v>180000</v>
      </c>
      <c r="D190" s="42">
        <f t="shared" ref="D190:D193" si="898">IFERROR(+C190/C$97,0)</f>
        <v>1.1984021304926764E-2</v>
      </c>
      <c r="E190" s="13"/>
      <c r="G190" s="45">
        <f t="shared" si="893"/>
        <v>0</v>
      </c>
      <c r="H190" s="45">
        <f t="shared" si="893"/>
        <v>0</v>
      </c>
      <c r="I190" s="45">
        <f t="shared" si="893"/>
        <v>0</v>
      </c>
      <c r="J190" s="45">
        <f t="shared" si="893"/>
        <v>0</v>
      </c>
      <c r="K190" s="45">
        <f t="shared" si="893"/>
        <v>0</v>
      </c>
      <c r="L190" s="45">
        <f t="shared" si="893"/>
        <v>0</v>
      </c>
      <c r="M190" s="45">
        <f t="shared" si="893"/>
        <v>0</v>
      </c>
      <c r="N190" s="45">
        <f t="shared" si="893"/>
        <v>0</v>
      </c>
      <c r="O190" s="45">
        <f t="shared" si="893"/>
        <v>0</v>
      </c>
      <c r="P190" s="45">
        <f t="shared" si="893"/>
        <v>0</v>
      </c>
      <c r="Q190" s="45">
        <f t="shared" si="893"/>
        <v>0</v>
      </c>
      <c r="R190" s="45">
        <f t="shared" si="893"/>
        <v>0</v>
      </c>
      <c r="S190" s="46">
        <f t="shared" ref="S190:S194" si="899">SUM(G190:R190)</f>
        <v>0</v>
      </c>
      <c r="T190" s="51">
        <f>+S190/S$194</f>
        <v>0</v>
      </c>
      <c r="U190" s="45">
        <f t="shared" si="894"/>
        <v>0</v>
      </c>
      <c r="V190" s="45">
        <f t="shared" si="894"/>
        <v>0</v>
      </c>
      <c r="W190" s="45">
        <f t="shared" si="894"/>
        <v>0</v>
      </c>
      <c r="X190" s="45">
        <f t="shared" si="894"/>
        <v>0</v>
      </c>
      <c r="Y190" s="45">
        <f t="shared" si="894"/>
        <v>0</v>
      </c>
      <c r="Z190" s="45">
        <f t="shared" si="894"/>
        <v>5000</v>
      </c>
      <c r="AA190" s="45">
        <f t="shared" si="894"/>
        <v>10000</v>
      </c>
      <c r="AB190" s="45">
        <f t="shared" si="894"/>
        <v>15000</v>
      </c>
      <c r="AC190" s="45">
        <f t="shared" si="894"/>
        <v>15000</v>
      </c>
      <c r="AD190" s="45">
        <f t="shared" si="894"/>
        <v>15000</v>
      </c>
      <c r="AE190" s="45">
        <f t="shared" si="894"/>
        <v>15000</v>
      </c>
      <c r="AF190" s="45">
        <f t="shared" si="894"/>
        <v>15000</v>
      </c>
      <c r="AG190" s="46">
        <f t="shared" si="895"/>
        <v>90000</v>
      </c>
      <c r="AH190" s="51">
        <f>+AG190/AG$194</f>
        <v>6.8354430379746825E-2</v>
      </c>
      <c r="AI190" s="45">
        <f t="shared" si="896"/>
        <v>15000</v>
      </c>
      <c r="AJ190" s="45">
        <f t="shared" si="896"/>
        <v>15000</v>
      </c>
      <c r="AK190" s="45">
        <f t="shared" si="896"/>
        <v>15000</v>
      </c>
      <c r="AL190" s="45">
        <f t="shared" si="896"/>
        <v>15000</v>
      </c>
      <c r="AM190" s="45">
        <f t="shared" si="896"/>
        <v>15000</v>
      </c>
      <c r="AN190" s="45">
        <f t="shared" si="896"/>
        <v>15000</v>
      </c>
      <c r="AO190" s="45">
        <f t="shared" si="896"/>
        <v>15000</v>
      </c>
      <c r="AP190" s="45">
        <f t="shared" si="896"/>
        <v>15000</v>
      </c>
      <c r="AQ190" s="45">
        <f t="shared" si="896"/>
        <v>15000</v>
      </c>
      <c r="AR190" s="45">
        <f t="shared" si="896"/>
        <v>15000</v>
      </c>
      <c r="AS190" s="45">
        <f t="shared" si="896"/>
        <v>15000</v>
      </c>
      <c r="AT190" s="45">
        <f t="shared" si="896"/>
        <v>15000</v>
      </c>
      <c r="AU190" s="46">
        <f t="shared" si="897"/>
        <v>180000</v>
      </c>
      <c r="AV190" s="51">
        <f>+AU190/AU$194</f>
        <v>2.4373730534867976E-2</v>
      </c>
    </row>
    <row r="191" spans="1:49" s="19" customFormat="1" ht="14">
      <c r="A191" s="12"/>
      <c r="B191" s="48" t="str">
        <f t="shared" si="892"/>
        <v>Software - Gen 3</v>
      </c>
      <c r="C191" s="3">
        <f t="shared" si="892"/>
        <v>10500000</v>
      </c>
      <c r="D191" s="42">
        <f t="shared" si="898"/>
        <v>0.69906790945406128</v>
      </c>
      <c r="E191" s="13"/>
      <c r="G191" s="45">
        <f t="shared" si="893"/>
        <v>0</v>
      </c>
      <c r="H191" s="45">
        <f t="shared" si="893"/>
        <v>0</v>
      </c>
      <c r="I191" s="45">
        <f t="shared" si="893"/>
        <v>0</v>
      </c>
      <c r="J191" s="45">
        <f t="shared" si="893"/>
        <v>0</v>
      </c>
      <c r="K191" s="45">
        <f t="shared" si="893"/>
        <v>0</v>
      </c>
      <c r="L191" s="45">
        <f t="shared" si="893"/>
        <v>0</v>
      </c>
      <c r="M191" s="45">
        <f t="shared" si="893"/>
        <v>0</v>
      </c>
      <c r="N191" s="45">
        <f t="shared" si="893"/>
        <v>0</v>
      </c>
      <c r="O191" s="45">
        <f t="shared" si="893"/>
        <v>0</v>
      </c>
      <c r="P191" s="45">
        <f t="shared" si="893"/>
        <v>0</v>
      </c>
      <c r="Q191" s="45">
        <f t="shared" si="893"/>
        <v>0</v>
      </c>
      <c r="R191" s="45">
        <f t="shared" si="893"/>
        <v>0</v>
      </c>
      <c r="S191" s="46">
        <f t="shared" si="899"/>
        <v>0</v>
      </c>
      <c r="T191" s="51">
        <f>+S191/S$194</f>
        <v>0</v>
      </c>
      <c r="U191" s="45">
        <f t="shared" si="894"/>
        <v>0</v>
      </c>
      <c r="V191" s="45">
        <f t="shared" si="894"/>
        <v>0</v>
      </c>
      <c r="W191" s="45">
        <f t="shared" si="894"/>
        <v>0</v>
      </c>
      <c r="X191" s="45">
        <f t="shared" si="894"/>
        <v>0</v>
      </c>
      <c r="Y191" s="45">
        <f t="shared" si="894"/>
        <v>0</v>
      </c>
      <c r="Z191" s="45">
        <f t="shared" si="894"/>
        <v>0</v>
      </c>
      <c r="AA191" s="45">
        <f t="shared" si="894"/>
        <v>0</v>
      </c>
      <c r="AB191" s="45">
        <f t="shared" si="894"/>
        <v>0</v>
      </c>
      <c r="AC191" s="45">
        <f t="shared" si="894"/>
        <v>8333.3333333333339</v>
      </c>
      <c r="AD191" s="45">
        <f t="shared" si="894"/>
        <v>16666.666666666668</v>
      </c>
      <c r="AE191" s="45">
        <f t="shared" si="894"/>
        <v>141666.66666666669</v>
      </c>
      <c r="AF191" s="45">
        <f t="shared" si="894"/>
        <v>150000</v>
      </c>
      <c r="AG191" s="46">
        <f t="shared" si="895"/>
        <v>316666.66666666669</v>
      </c>
      <c r="AH191" s="51">
        <f>+AG191/AG$194</f>
        <v>0.24050632911392406</v>
      </c>
      <c r="AI191" s="45">
        <f t="shared" si="896"/>
        <v>158333.33333333334</v>
      </c>
      <c r="AJ191" s="45">
        <f t="shared" si="896"/>
        <v>166666.66666666669</v>
      </c>
      <c r="AK191" s="45">
        <f t="shared" si="896"/>
        <v>175000</v>
      </c>
      <c r="AL191" s="45">
        <f t="shared" si="896"/>
        <v>308333.33333333337</v>
      </c>
      <c r="AM191" s="45">
        <f t="shared" si="896"/>
        <v>308333.33333333337</v>
      </c>
      <c r="AN191" s="45">
        <f t="shared" si="896"/>
        <v>308333.33333333337</v>
      </c>
      <c r="AO191" s="45">
        <f t="shared" si="896"/>
        <v>466666.66666666674</v>
      </c>
      <c r="AP191" s="45">
        <f t="shared" si="896"/>
        <v>466666.66666666674</v>
      </c>
      <c r="AQ191" s="45">
        <f t="shared" si="896"/>
        <v>466666.66666666674</v>
      </c>
      <c r="AR191" s="45">
        <f t="shared" si="896"/>
        <v>658333.33333333337</v>
      </c>
      <c r="AS191" s="45">
        <f t="shared" si="896"/>
        <v>658333.33333333337</v>
      </c>
      <c r="AT191" s="45">
        <f t="shared" si="896"/>
        <v>658333.33333333337</v>
      </c>
      <c r="AU191" s="46">
        <f t="shared" si="897"/>
        <v>4800000</v>
      </c>
      <c r="AV191" s="51">
        <f>+AU191/AU$194</f>
        <v>0.6499661475964793</v>
      </c>
    </row>
    <row r="192" spans="1:49" s="19" customFormat="1" ht="14">
      <c r="A192" s="12"/>
      <c r="B192" s="48" t="str">
        <f t="shared" si="892"/>
        <v>Implementation</v>
      </c>
      <c r="C192" s="3">
        <f t="shared" si="892"/>
        <v>1340000</v>
      </c>
      <c r="D192" s="42">
        <f t="shared" si="898"/>
        <v>8.9214380825565917E-2</v>
      </c>
      <c r="E192" s="13"/>
      <c r="G192" s="45">
        <f t="shared" si="893"/>
        <v>0</v>
      </c>
      <c r="H192" s="45">
        <f t="shared" si="893"/>
        <v>0</v>
      </c>
      <c r="I192" s="45">
        <f t="shared" si="893"/>
        <v>0</v>
      </c>
      <c r="J192" s="45">
        <f t="shared" si="893"/>
        <v>10000</v>
      </c>
      <c r="K192" s="45">
        <f t="shared" si="893"/>
        <v>0</v>
      </c>
      <c r="L192" s="45">
        <f t="shared" si="893"/>
        <v>0</v>
      </c>
      <c r="M192" s="45">
        <f t="shared" si="893"/>
        <v>0</v>
      </c>
      <c r="N192" s="45">
        <f t="shared" si="893"/>
        <v>10000</v>
      </c>
      <c r="O192" s="45">
        <f t="shared" si="893"/>
        <v>0</v>
      </c>
      <c r="P192" s="45">
        <f t="shared" si="893"/>
        <v>0</v>
      </c>
      <c r="Q192" s="45">
        <f t="shared" si="893"/>
        <v>10000</v>
      </c>
      <c r="R192" s="45">
        <f t="shared" si="893"/>
        <v>0</v>
      </c>
      <c r="S192" s="46">
        <f t="shared" si="899"/>
        <v>30000</v>
      </c>
      <c r="T192" s="51">
        <f>+S192/S$194</f>
        <v>0.2093023255813953</v>
      </c>
      <c r="U192" s="45">
        <f t="shared" si="894"/>
        <v>10000</v>
      </c>
      <c r="V192" s="45">
        <f t="shared" si="894"/>
        <v>0</v>
      </c>
      <c r="W192" s="45">
        <f t="shared" si="894"/>
        <v>0</v>
      </c>
      <c r="X192" s="45">
        <f t="shared" si="894"/>
        <v>10000</v>
      </c>
      <c r="Y192" s="45">
        <f t="shared" si="894"/>
        <v>0</v>
      </c>
      <c r="Z192" s="45">
        <f t="shared" si="894"/>
        <v>10000</v>
      </c>
      <c r="AA192" s="45">
        <f t="shared" si="894"/>
        <v>10000</v>
      </c>
      <c r="AB192" s="45">
        <f t="shared" si="894"/>
        <v>10000</v>
      </c>
      <c r="AC192" s="45">
        <f t="shared" si="894"/>
        <v>10000</v>
      </c>
      <c r="AD192" s="45">
        <f t="shared" si="894"/>
        <v>10000</v>
      </c>
      <c r="AE192" s="45">
        <f t="shared" si="894"/>
        <v>160000</v>
      </c>
      <c r="AF192" s="45">
        <f t="shared" si="894"/>
        <v>10000</v>
      </c>
      <c r="AG192" s="46">
        <f t="shared" si="895"/>
        <v>240000</v>
      </c>
      <c r="AH192" s="51">
        <f>+AG192/AG$194</f>
        <v>0.18227848101265823</v>
      </c>
      <c r="AI192" s="45">
        <f t="shared" si="896"/>
        <v>10000</v>
      </c>
      <c r="AJ192" s="45">
        <f t="shared" si="896"/>
        <v>10000</v>
      </c>
      <c r="AK192" s="45">
        <f t="shared" si="896"/>
        <v>10000</v>
      </c>
      <c r="AL192" s="45">
        <f t="shared" si="896"/>
        <v>200000</v>
      </c>
      <c r="AM192" s="45">
        <f t="shared" si="896"/>
        <v>0</v>
      </c>
      <c r="AN192" s="45">
        <f t="shared" si="896"/>
        <v>0</v>
      </c>
      <c r="AO192" s="45">
        <f t="shared" si="896"/>
        <v>240000</v>
      </c>
      <c r="AP192" s="45">
        <f t="shared" si="896"/>
        <v>0</v>
      </c>
      <c r="AQ192" s="45">
        <f t="shared" si="896"/>
        <v>0</v>
      </c>
      <c r="AR192" s="45">
        <f t="shared" si="896"/>
        <v>275000</v>
      </c>
      <c r="AS192" s="45">
        <f t="shared" si="896"/>
        <v>0</v>
      </c>
      <c r="AT192" s="45">
        <f t="shared" si="896"/>
        <v>0</v>
      </c>
      <c r="AU192" s="46">
        <f t="shared" si="897"/>
        <v>745000</v>
      </c>
      <c r="AV192" s="51">
        <f>+AU192/AU$194</f>
        <v>0.1008801624915369</v>
      </c>
    </row>
    <row r="193" spans="1:49" s="19" customFormat="1" ht="14">
      <c r="A193" s="12"/>
      <c r="B193" s="48" t="str">
        <f t="shared" si="892"/>
        <v>Consulting</v>
      </c>
      <c r="C193" s="3">
        <f t="shared" si="892"/>
        <v>2800000</v>
      </c>
      <c r="D193" s="42">
        <f t="shared" si="898"/>
        <v>0.18641810918774968</v>
      </c>
      <c r="E193" s="13"/>
      <c r="G193" s="45">
        <f t="shared" si="893"/>
        <v>0</v>
      </c>
      <c r="H193" s="45">
        <f t="shared" si="893"/>
        <v>0</v>
      </c>
      <c r="I193" s="45">
        <f t="shared" si="893"/>
        <v>0</v>
      </c>
      <c r="J193" s="45">
        <f t="shared" si="893"/>
        <v>20000</v>
      </c>
      <c r="K193" s="45">
        <f t="shared" si="893"/>
        <v>0</v>
      </c>
      <c r="L193" s="45">
        <f t="shared" si="893"/>
        <v>0</v>
      </c>
      <c r="M193" s="45">
        <f t="shared" si="893"/>
        <v>0</v>
      </c>
      <c r="N193" s="45">
        <f t="shared" si="893"/>
        <v>20000</v>
      </c>
      <c r="O193" s="45">
        <f t="shared" si="893"/>
        <v>0</v>
      </c>
      <c r="P193" s="45">
        <f t="shared" si="893"/>
        <v>0</v>
      </c>
      <c r="Q193" s="45">
        <f t="shared" si="893"/>
        <v>20000</v>
      </c>
      <c r="R193" s="45">
        <f t="shared" si="893"/>
        <v>0</v>
      </c>
      <c r="S193" s="46">
        <f t="shared" si="899"/>
        <v>60000</v>
      </c>
      <c r="T193" s="51">
        <f>+S193/S$194</f>
        <v>0.41860465116279061</v>
      </c>
      <c r="U193" s="45">
        <f t="shared" si="894"/>
        <v>20000</v>
      </c>
      <c r="V193" s="45">
        <f t="shared" si="894"/>
        <v>0</v>
      </c>
      <c r="W193" s="45">
        <f t="shared" si="894"/>
        <v>0</v>
      </c>
      <c r="X193" s="45">
        <f t="shared" si="894"/>
        <v>20000</v>
      </c>
      <c r="Y193" s="45">
        <f t="shared" si="894"/>
        <v>0</v>
      </c>
      <c r="Z193" s="45">
        <f t="shared" si="894"/>
        <v>20000</v>
      </c>
      <c r="AA193" s="45">
        <f t="shared" si="894"/>
        <v>20000</v>
      </c>
      <c r="AB193" s="45">
        <f t="shared" si="894"/>
        <v>20000</v>
      </c>
      <c r="AC193" s="45">
        <f t="shared" si="894"/>
        <v>20000</v>
      </c>
      <c r="AD193" s="45">
        <f t="shared" si="894"/>
        <v>20000</v>
      </c>
      <c r="AE193" s="45">
        <f t="shared" si="894"/>
        <v>320000</v>
      </c>
      <c r="AF193" s="45">
        <f t="shared" si="894"/>
        <v>20000</v>
      </c>
      <c r="AG193" s="46">
        <f t="shared" si="895"/>
        <v>480000</v>
      </c>
      <c r="AH193" s="51">
        <f>+AG193/AG$194</f>
        <v>0.36455696202531646</v>
      </c>
      <c r="AI193" s="45">
        <f t="shared" si="896"/>
        <v>20000</v>
      </c>
      <c r="AJ193" s="45">
        <f t="shared" si="896"/>
        <v>20000</v>
      </c>
      <c r="AK193" s="45">
        <f t="shared" si="896"/>
        <v>20000</v>
      </c>
      <c r="AL193" s="45">
        <f t="shared" si="896"/>
        <v>350000</v>
      </c>
      <c r="AM193" s="45">
        <f t="shared" si="896"/>
        <v>0</v>
      </c>
      <c r="AN193" s="45">
        <f t="shared" si="896"/>
        <v>0</v>
      </c>
      <c r="AO193" s="45">
        <f t="shared" si="896"/>
        <v>450000</v>
      </c>
      <c r="AP193" s="45">
        <f t="shared" si="896"/>
        <v>0</v>
      </c>
      <c r="AQ193" s="45">
        <f t="shared" si="896"/>
        <v>0</v>
      </c>
      <c r="AR193" s="45">
        <f t="shared" si="896"/>
        <v>600000</v>
      </c>
      <c r="AS193" s="45">
        <f t="shared" si="896"/>
        <v>0</v>
      </c>
      <c r="AT193" s="45">
        <f t="shared" si="896"/>
        <v>0</v>
      </c>
      <c r="AU193" s="46">
        <f t="shared" si="897"/>
        <v>1460000</v>
      </c>
      <c r="AV193" s="51">
        <f>+AU193/AU$194</f>
        <v>0.19769803656059581</v>
      </c>
    </row>
    <row r="194" spans="1:49" s="20" customFormat="1" thickBot="1">
      <c r="A194" s="923"/>
      <c r="B194" s="48"/>
      <c r="C194" s="816">
        <f>SUM(C189:C193)</f>
        <v>15020000</v>
      </c>
      <c r="D194" s="817">
        <f>SUM(D189:D193)</f>
        <v>1</v>
      </c>
      <c r="E194" s="13"/>
      <c r="F194" s="922" t="s">
        <v>555</v>
      </c>
      <c r="G194" s="924">
        <f t="shared" ref="G194:R194" si="900">SUM(G189:G193)</f>
        <v>0</v>
      </c>
      <c r="H194" s="924">
        <f t="shared" si="900"/>
        <v>0</v>
      </c>
      <c r="I194" s="924">
        <f t="shared" si="900"/>
        <v>0</v>
      </c>
      <c r="J194" s="924">
        <f t="shared" si="900"/>
        <v>33333.333333333336</v>
      </c>
      <c r="K194" s="924">
        <f t="shared" si="900"/>
        <v>3333.3333333333335</v>
      </c>
      <c r="L194" s="924">
        <f t="shared" si="900"/>
        <v>3333.3333333333335</v>
      </c>
      <c r="M194" s="924">
        <f t="shared" si="900"/>
        <v>3333.3333333333335</v>
      </c>
      <c r="N194" s="924">
        <f t="shared" si="900"/>
        <v>36666.666666666672</v>
      </c>
      <c r="O194" s="924">
        <f t="shared" si="900"/>
        <v>6666.666666666667</v>
      </c>
      <c r="P194" s="924">
        <f t="shared" si="900"/>
        <v>6666.666666666667</v>
      </c>
      <c r="Q194" s="924">
        <f t="shared" si="900"/>
        <v>40000</v>
      </c>
      <c r="R194" s="924">
        <f t="shared" si="900"/>
        <v>10000</v>
      </c>
      <c r="S194" s="925">
        <f t="shared" si="899"/>
        <v>143333.33333333337</v>
      </c>
      <c r="T194" s="926">
        <f t="shared" ref="T194:AF194" si="901">SUM(T189:T193)</f>
        <v>0.99999999999999978</v>
      </c>
      <c r="U194" s="924">
        <f t="shared" si="901"/>
        <v>43333.333333333336</v>
      </c>
      <c r="V194" s="924">
        <f t="shared" si="901"/>
        <v>13333.333333333334</v>
      </c>
      <c r="W194" s="924">
        <f t="shared" si="901"/>
        <v>13333.333333333334</v>
      </c>
      <c r="X194" s="924">
        <f t="shared" si="901"/>
        <v>46666.666666666672</v>
      </c>
      <c r="Y194" s="924">
        <f t="shared" si="901"/>
        <v>16666.666666666668</v>
      </c>
      <c r="Z194" s="924">
        <f t="shared" si="901"/>
        <v>51666.666666666672</v>
      </c>
      <c r="AA194" s="924">
        <f t="shared" si="901"/>
        <v>56666.666666666672</v>
      </c>
      <c r="AB194" s="924">
        <f t="shared" si="901"/>
        <v>61666.666666666672</v>
      </c>
      <c r="AC194" s="924">
        <f t="shared" si="901"/>
        <v>70000</v>
      </c>
      <c r="AD194" s="924">
        <f t="shared" si="901"/>
        <v>78333.333333333343</v>
      </c>
      <c r="AE194" s="924">
        <f t="shared" si="901"/>
        <v>653333.33333333337</v>
      </c>
      <c r="AF194" s="924">
        <f t="shared" si="901"/>
        <v>211666.66666666666</v>
      </c>
      <c r="AG194" s="925">
        <f t="shared" si="895"/>
        <v>1316666.6666666667</v>
      </c>
      <c r="AH194" s="926">
        <f>SUM(AH189:AH193)</f>
        <v>1</v>
      </c>
      <c r="AI194" s="924">
        <f t="shared" ref="AI194:AT194" si="902">SUM(AI189:AI193)</f>
        <v>220000</v>
      </c>
      <c r="AJ194" s="924">
        <f t="shared" si="902"/>
        <v>228333.33333333334</v>
      </c>
      <c r="AK194" s="924">
        <f t="shared" si="902"/>
        <v>236666.66666666666</v>
      </c>
      <c r="AL194" s="924">
        <f t="shared" si="902"/>
        <v>890000</v>
      </c>
      <c r="AM194" s="924">
        <f t="shared" si="902"/>
        <v>340000.00000000006</v>
      </c>
      <c r="AN194" s="924">
        <f t="shared" si="902"/>
        <v>340000.00000000006</v>
      </c>
      <c r="AO194" s="924">
        <f t="shared" si="902"/>
        <v>1188333.3333333335</v>
      </c>
      <c r="AP194" s="924">
        <f t="shared" si="902"/>
        <v>498333.33333333343</v>
      </c>
      <c r="AQ194" s="924">
        <f t="shared" si="902"/>
        <v>498333.33333333343</v>
      </c>
      <c r="AR194" s="924">
        <f t="shared" si="902"/>
        <v>1565000</v>
      </c>
      <c r="AS194" s="924">
        <f t="shared" si="902"/>
        <v>690000</v>
      </c>
      <c r="AT194" s="924">
        <f t="shared" si="902"/>
        <v>690000</v>
      </c>
      <c r="AU194" s="925">
        <f t="shared" si="897"/>
        <v>7385000</v>
      </c>
      <c r="AV194" s="926">
        <f>SUM(AV189:AV193)</f>
        <v>0.99999999999999989</v>
      </c>
    </row>
    <row r="195" spans="1:49" s="19" customFormat="1" thickTop="1">
      <c r="A195" s="12"/>
      <c r="B195" s="13"/>
      <c r="C195" s="37"/>
      <c r="D195" s="12"/>
      <c r="E195" s="14"/>
      <c r="F195" s="14"/>
      <c r="T195" s="50"/>
      <c r="AH195" s="50"/>
      <c r="AV195" s="50"/>
    </row>
    <row r="197" spans="1:49">
      <c r="B197" s="443" t="s">
        <v>474</v>
      </c>
      <c r="C197" s="441"/>
    </row>
    <row r="198" spans="1:49">
      <c r="B198" s="441" t="s">
        <v>320</v>
      </c>
      <c r="C198" s="441"/>
      <c r="G198" s="927">
        <v>0</v>
      </c>
      <c r="H198" s="927">
        <f>+G202</f>
        <v>0</v>
      </c>
      <c r="I198" s="927">
        <f t="shared" ref="I198:R198" si="903">+H202</f>
        <v>0</v>
      </c>
      <c r="J198" s="927">
        <f t="shared" si="903"/>
        <v>0</v>
      </c>
      <c r="K198" s="927">
        <f t="shared" si="903"/>
        <v>70000</v>
      </c>
      <c r="L198" s="927">
        <f t="shared" si="903"/>
        <v>70000</v>
      </c>
      <c r="M198" s="927">
        <f t="shared" si="903"/>
        <v>0</v>
      </c>
      <c r="N198" s="927">
        <f t="shared" si="903"/>
        <v>0</v>
      </c>
      <c r="O198" s="927">
        <f t="shared" si="903"/>
        <v>70000</v>
      </c>
      <c r="P198" s="927">
        <f t="shared" si="903"/>
        <v>70000</v>
      </c>
      <c r="Q198" s="927">
        <f t="shared" si="903"/>
        <v>0</v>
      </c>
      <c r="R198" s="927">
        <f t="shared" si="903"/>
        <v>70000</v>
      </c>
      <c r="S198" s="46">
        <f>+G198</f>
        <v>0</v>
      </c>
      <c r="U198" s="927">
        <f>+R202</f>
        <v>70000</v>
      </c>
      <c r="V198" s="927">
        <f>+U202</f>
        <v>70000</v>
      </c>
      <c r="W198" s="927">
        <f t="shared" ref="W198:AF198" si="904">+V202</f>
        <v>70000</v>
      </c>
      <c r="X198" s="927">
        <f t="shared" si="904"/>
        <v>0</v>
      </c>
      <c r="Y198" s="927">
        <f t="shared" si="904"/>
        <v>70000</v>
      </c>
      <c r="Z198" s="927">
        <f t="shared" si="904"/>
        <v>70000</v>
      </c>
      <c r="AA198" s="927">
        <f t="shared" si="904"/>
        <v>90000</v>
      </c>
      <c r="AB198" s="927">
        <f t="shared" si="904"/>
        <v>180000</v>
      </c>
      <c r="AC198" s="927">
        <f t="shared" si="904"/>
        <v>180000</v>
      </c>
      <c r="AD198" s="927">
        <f t="shared" si="904"/>
        <v>220000</v>
      </c>
      <c r="AE198" s="927">
        <f t="shared" si="904"/>
        <v>260000</v>
      </c>
      <c r="AF198" s="927">
        <f t="shared" si="904"/>
        <v>2110000</v>
      </c>
      <c r="AG198" s="46">
        <f>+U198</f>
        <v>70000</v>
      </c>
      <c r="AI198" s="927">
        <f>+AF202</f>
        <v>2110000</v>
      </c>
      <c r="AJ198" s="927">
        <f>+AI202</f>
        <v>260000</v>
      </c>
      <c r="AK198" s="927">
        <f t="shared" ref="AK198:AT198" si="905">+AJ202</f>
        <v>260000</v>
      </c>
      <c r="AL198" s="927">
        <f t="shared" si="905"/>
        <v>260000</v>
      </c>
      <c r="AM198" s="927">
        <f t="shared" si="905"/>
        <v>2280000</v>
      </c>
      <c r="AN198" s="927">
        <f t="shared" si="905"/>
        <v>2150000</v>
      </c>
      <c r="AO198" s="927">
        <f t="shared" si="905"/>
        <v>0</v>
      </c>
      <c r="AP198" s="927">
        <f t="shared" si="905"/>
        <v>2590000</v>
      </c>
      <c r="AQ198" s="927">
        <f t="shared" si="905"/>
        <v>2590000</v>
      </c>
      <c r="AR198" s="927">
        <f t="shared" si="905"/>
        <v>0</v>
      </c>
      <c r="AS198" s="927">
        <f t="shared" si="905"/>
        <v>3175000</v>
      </c>
      <c r="AT198" s="927">
        <f t="shared" si="905"/>
        <v>3175000</v>
      </c>
      <c r="AU198" s="46">
        <f>+AI198</f>
        <v>2110000</v>
      </c>
    </row>
    <row r="199" spans="1:49">
      <c r="B199" s="441" t="s">
        <v>552</v>
      </c>
      <c r="C199" s="441"/>
      <c r="G199" s="930"/>
      <c r="H199" s="927"/>
      <c r="I199" s="927"/>
      <c r="J199" s="927">
        <f>SUMIF($C$5:$C$87,$B92,G$5:G$87)+SUMIF($C$5:$C$87,$B93,G$5:G$87)+SUMIF($C$5:$C$87,$B94,G$5:G$87)</f>
        <v>40000</v>
      </c>
      <c r="K199" s="927">
        <f t="shared" ref="K199:R199" si="906">SUMIF($C$5:$C$87,$B92,H$5:H$87)+SUMIF($C$5:$C$87,$B93,H$5:H$87)+SUMIF($C$5:$C$87,$B94,H$5:H$87)</f>
        <v>0</v>
      </c>
      <c r="L199" s="927">
        <f t="shared" si="906"/>
        <v>0</v>
      </c>
      <c r="M199" s="927">
        <f t="shared" si="906"/>
        <v>0</v>
      </c>
      <c r="N199" s="927">
        <f t="shared" si="906"/>
        <v>40000</v>
      </c>
      <c r="O199" s="927">
        <f t="shared" si="906"/>
        <v>0</v>
      </c>
      <c r="P199" s="927">
        <f t="shared" si="906"/>
        <v>0</v>
      </c>
      <c r="Q199" s="927">
        <f t="shared" si="906"/>
        <v>40000</v>
      </c>
      <c r="R199" s="927">
        <f t="shared" si="906"/>
        <v>0</v>
      </c>
      <c r="S199" s="46">
        <f t="shared" ref="S199:S201" si="907">SUM(G199:R199)</f>
        <v>120000</v>
      </c>
      <c r="U199" s="927">
        <f>SUMIF($C$5:$C$87,$B92,P$5:P$87)+SUMIF($C$5:$C$87,$B93,P$5:P$87)+SUMIF($C$5:$C$87,$B94,P$5:P$87)</f>
        <v>40000</v>
      </c>
      <c r="V199" s="927">
        <f t="shared" ref="V199:W199" si="908">SUMIF($C$5:$C$87,$B92,Q$5:Q$87)+SUMIF($C$5:$C$87,$B93,Q$5:Q$87)+SUMIF($C$5:$C$87,$B94,Q$5:Q$87)</f>
        <v>0</v>
      </c>
      <c r="W199" s="927">
        <f t="shared" si="908"/>
        <v>0</v>
      </c>
      <c r="X199" s="927">
        <f>SUMIF($C$5:$C$87,$B92,U$5:U$87)+SUMIF($C$5:$C$87,$B93,U$5:U$87)+SUMIF($C$5:$C$87,$B94,U$5:U$87)</f>
        <v>40000</v>
      </c>
      <c r="Y199" s="927">
        <f t="shared" ref="Y199:AF199" si="909">SUMIF($C$5:$C$87,$B92,V$5:V$87)+SUMIF($C$5:$C$87,$B93,V$5:V$87)+SUMIF($C$5:$C$87,$B94,V$5:V$87)</f>
        <v>0</v>
      </c>
      <c r="Z199" s="927">
        <f t="shared" si="909"/>
        <v>60000</v>
      </c>
      <c r="AA199" s="927">
        <f t="shared" si="909"/>
        <v>60000</v>
      </c>
      <c r="AB199" s="927">
        <f t="shared" si="909"/>
        <v>60000</v>
      </c>
      <c r="AC199" s="927">
        <f t="shared" si="909"/>
        <v>100000</v>
      </c>
      <c r="AD199" s="927">
        <f t="shared" si="909"/>
        <v>100000</v>
      </c>
      <c r="AE199" s="927">
        <f t="shared" si="909"/>
        <v>1500000</v>
      </c>
      <c r="AF199" s="927">
        <f t="shared" si="909"/>
        <v>100000</v>
      </c>
      <c r="AG199" s="46">
        <f t="shared" ref="AG199:AG201" si="910">SUM(U199:AF199)</f>
        <v>2060000</v>
      </c>
      <c r="AH199" s="1021">
        <f>SUM(U92:AC94)+SUM(P92:R94)</f>
        <v>2060000</v>
      </c>
      <c r="AI199" s="927">
        <f>SUMIF($C$5:$C$87,$B92,AD$5:AD$87)+SUMIF($C$5:$C$87,$B93,AD$5:AD$87)+SUMIF($C$5:$C$87,$B94,AD$5:AD$87)</f>
        <v>100000</v>
      </c>
      <c r="AJ199" s="927">
        <f t="shared" ref="AJ199:AK199" si="911">SUMIF($C$5:$C$87,$B92,AE$5:AE$87)+SUMIF($C$5:$C$87,$B93,AE$5:AE$87)+SUMIF($C$5:$C$87,$B94,AE$5:AE$87)</f>
        <v>100000</v>
      </c>
      <c r="AK199" s="927">
        <f t="shared" si="911"/>
        <v>100000</v>
      </c>
      <c r="AL199" s="927">
        <f>SUMIF($C$5:$C$87,$B92,AI$5:AI$87)+SUMIF($C$5:$C$87,$B93,AI$5:AI$87)+SUMIF($C$5:$C$87,$B94,AI$5:AI$87)</f>
        <v>1600000</v>
      </c>
      <c r="AM199" s="927">
        <f t="shared" ref="AM199:AT199" si="912">SUMIF($C$5:$C$87,$B92,AJ$5:AJ$87)+SUMIF($C$5:$C$87,$B93,AJ$5:AJ$87)+SUMIF($C$5:$C$87,$B94,AJ$5:AJ$87)</f>
        <v>0</v>
      </c>
      <c r="AN199" s="927">
        <f t="shared" si="912"/>
        <v>0</v>
      </c>
      <c r="AO199" s="927">
        <f t="shared" si="912"/>
        <v>1900000</v>
      </c>
      <c r="AP199" s="927">
        <f t="shared" si="912"/>
        <v>0</v>
      </c>
      <c r="AQ199" s="927">
        <f t="shared" si="912"/>
        <v>0</v>
      </c>
      <c r="AR199" s="927">
        <f t="shared" si="912"/>
        <v>2300000</v>
      </c>
      <c r="AS199" s="927">
        <f t="shared" si="912"/>
        <v>0</v>
      </c>
      <c r="AT199" s="927">
        <f t="shared" si="912"/>
        <v>0</v>
      </c>
      <c r="AU199" s="46">
        <f t="shared" ref="AU199:AU201" si="913">SUM(AI199:AT199)</f>
        <v>6100000</v>
      </c>
      <c r="AV199" s="1021">
        <f>SUM(AI92:AQ94)+SUM(AD92:AF94)</f>
        <v>6100000</v>
      </c>
      <c r="AW199" s="930"/>
    </row>
    <row r="200" spans="1:49">
      <c r="B200" s="441" t="s">
        <v>553</v>
      </c>
      <c r="C200" s="441"/>
      <c r="G200" s="927"/>
      <c r="H200" s="927"/>
      <c r="I200" s="927"/>
      <c r="J200" s="927">
        <f>SUMIF($C$5:$C$87,$B95,G$5:G$87)+SUMIF($C$5:$C$87,$B96,G$5:G$87)</f>
        <v>30000</v>
      </c>
      <c r="K200" s="927">
        <f t="shared" ref="K200:R200" si="914">SUMIF($C$5:$C$87,$B95,H$5:H$87)+SUMIF($C$5:$C$87,$B96,H$5:H$87)</f>
        <v>0</v>
      </c>
      <c r="L200" s="927">
        <f t="shared" si="914"/>
        <v>0</v>
      </c>
      <c r="M200" s="927">
        <f t="shared" si="914"/>
        <v>0</v>
      </c>
      <c r="N200" s="927">
        <f t="shared" si="914"/>
        <v>30000</v>
      </c>
      <c r="O200" s="927">
        <f t="shared" si="914"/>
        <v>0</v>
      </c>
      <c r="P200" s="927">
        <f t="shared" si="914"/>
        <v>0</v>
      </c>
      <c r="Q200" s="927">
        <f t="shared" si="914"/>
        <v>30000</v>
      </c>
      <c r="R200" s="927">
        <f t="shared" si="914"/>
        <v>0</v>
      </c>
      <c r="S200" s="46">
        <f t="shared" si="907"/>
        <v>90000</v>
      </c>
      <c r="U200" s="927">
        <f>SUMIF($C$5:$C$87,$B95,P$5:P$87)+SUMIF($C$5:$C$87,$B96,P$5:P$87)</f>
        <v>30000</v>
      </c>
      <c r="V200" s="927">
        <f t="shared" ref="V200:W200" si="915">SUMIF($C$5:$C$87,$B95,Q$5:Q$87)+SUMIF($C$5:$C$87,$B96,Q$5:Q$87)</f>
        <v>0</v>
      </c>
      <c r="W200" s="927">
        <f t="shared" si="915"/>
        <v>0</v>
      </c>
      <c r="X200" s="927">
        <f>SUMIF($C$5:$C$87,$B95,U$5:U$87)+SUMIF($C$5:$C$87,$B96,U$5:U$87)</f>
        <v>30000</v>
      </c>
      <c r="Y200" s="927">
        <f t="shared" ref="Y200:AF200" si="916">SUMIF($C$5:$C$87,$B95,V$5:V$87)+SUMIF($C$5:$C$87,$B96,V$5:V$87)</f>
        <v>0</v>
      </c>
      <c r="Z200" s="927">
        <f t="shared" si="916"/>
        <v>30000</v>
      </c>
      <c r="AA200" s="927">
        <f t="shared" si="916"/>
        <v>30000</v>
      </c>
      <c r="AB200" s="927">
        <f t="shared" si="916"/>
        <v>30000</v>
      </c>
      <c r="AC200" s="927">
        <f t="shared" si="916"/>
        <v>30000</v>
      </c>
      <c r="AD200" s="927">
        <f t="shared" si="916"/>
        <v>30000</v>
      </c>
      <c r="AE200" s="927">
        <f t="shared" si="916"/>
        <v>480000</v>
      </c>
      <c r="AF200" s="927">
        <f t="shared" si="916"/>
        <v>30000</v>
      </c>
      <c r="AG200" s="46">
        <f t="shared" si="910"/>
        <v>720000</v>
      </c>
      <c r="AH200" s="1021">
        <f>SUM(U95:AC96)+SUM(P95:R96)</f>
        <v>720000</v>
      </c>
      <c r="AI200" s="927">
        <f>SUMIF($C$5:$C$87,$B95,AD$5:AD$87)+SUMIF($C$5:$C$87,$B96,AD$5:AD$87)</f>
        <v>30000</v>
      </c>
      <c r="AJ200" s="927">
        <f t="shared" ref="AJ200:AK200" si="917">SUMIF($C$5:$C$87,$B95,AE$5:AE$87)+SUMIF($C$5:$C$87,$B96,AE$5:AE$87)</f>
        <v>30000</v>
      </c>
      <c r="AK200" s="927">
        <f t="shared" si="917"/>
        <v>30000</v>
      </c>
      <c r="AL200" s="927">
        <f>SUMIF($C$5:$C$87,$B95,AI$5:AI$87)+SUMIF($C$5:$C$87,$B96,AI$5:AI$87)</f>
        <v>550000</v>
      </c>
      <c r="AM200" s="927">
        <f t="shared" ref="AM200:AT200" si="918">SUMIF($C$5:$C$87,$B95,AJ$5:AJ$87)+SUMIF($C$5:$C$87,$B96,AJ$5:AJ$87)</f>
        <v>0</v>
      </c>
      <c r="AN200" s="927">
        <f t="shared" si="918"/>
        <v>0</v>
      </c>
      <c r="AO200" s="927">
        <f t="shared" si="918"/>
        <v>690000</v>
      </c>
      <c r="AP200" s="927">
        <f t="shared" si="918"/>
        <v>0</v>
      </c>
      <c r="AQ200" s="927">
        <f t="shared" si="918"/>
        <v>0</v>
      </c>
      <c r="AR200" s="927">
        <f t="shared" si="918"/>
        <v>875000</v>
      </c>
      <c r="AS200" s="927">
        <f t="shared" si="918"/>
        <v>0</v>
      </c>
      <c r="AT200" s="927">
        <f t="shared" si="918"/>
        <v>0</v>
      </c>
      <c r="AU200" s="46">
        <f t="shared" si="913"/>
        <v>2205000</v>
      </c>
      <c r="AV200" s="1021">
        <f>SUM(AI95:AQ96)+SUM(AD95:AF96)</f>
        <v>2205000</v>
      </c>
      <c r="AW200" s="930"/>
    </row>
    <row r="201" spans="1:49">
      <c r="B201" s="564" t="s">
        <v>367</v>
      </c>
      <c r="C201" s="441"/>
      <c r="G201" s="927"/>
      <c r="H201" s="927"/>
      <c r="I201" s="927"/>
      <c r="J201" s="927"/>
      <c r="K201" s="927"/>
      <c r="L201" s="927">
        <f>-J199-J200</f>
        <v>-70000</v>
      </c>
      <c r="M201" s="927">
        <f t="shared" ref="M201:R201" si="919">-K199-K200</f>
        <v>0</v>
      </c>
      <c r="N201" s="927">
        <f t="shared" si="919"/>
        <v>0</v>
      </c>
      <c r="O201" s="927">
        <f t="shared" si="919"/>
        <v>0</v>
      </c>
      <c r="P201" s="927">
        <f t="shared" si="919"/>
        <v>-70000</v>
      </c>
      <c r="Q201" s="927">
        <f t="shared" si="919"/>
        <v>0</v>
      </c>
      <c r="R201" s="927">
        <f t="shared" si="919"/>
        <v>0</v>
      </c>
      <c r="S201" s="46">
        <f t="shared" si="907"/>
        <v>-140000</v>
      </c>
      <c r="U201" s="927">
        <f>-Q199-Q200</f>
        <v>-70000</v>
      </c>
      <c r="V201" s="927">
        <f>-R199-R200</f>
        <v>0</v>
      </c>
      <c r="W201" s="927">
        <f t="shared" ref="W201:Y201" si="920">-U199-U200</f>
        <v>-70000</v>
      </c>
      <c r="X201" s="927">
        <f t="shared" si="920"/>
        <v>0</v>
      </c>
      <c r="Y201" s="927">
        <f t="shared" si="920"/>
        <v>0</v>
      </c>
      <c r="Z201" s="927">
        <f>-X199-X200</f>
        <v>-70000</v>
      </c>
      <c r="AA201" s="927">
        <f t="shared" ref="AA201" si="921">-Y199-Y200</f>
        <v>0</v>
      </c>
      <c r="AB201" s="927">
        <f t="shared" ref="AB201" si="922">-Z199-Z200</f>
        <v>-90000</v>
      </c>
      <c r="AC201" s="927">
        <f t="shared" ref="AC201" si="923">-AA199-AA200</f>
        <v>-90000</v>
      </c>
      <c r="AD201" s="927">
        <f t="shared" ref="AD201" si="924">-AB199-AB200</f>
        <v>-90000</v>
      </c>
      <c r="AE201" s="927">
        <f t="shared" ref="AE201" si="925">-AC199-AC200</f>
        <v>-130000</v>
      </c>
      <c r="AF201" s="927">
        <f t="shared" ref="AF201" si="926">-AD199-AD200</f>
        <v>-130000</v>
      </c>
      <c r="AG201" s="46">
        <f t="shared" si="910"/>
        <v>-740000</v>
      </c>
      <c r="AH201" s="1021"/>
      <c r="AI201" s="927">
        <f>-AE199-AE200</f>
        <v>-1980000</v>
      </c>
      <c r="AJ201" s="927">
        <f>-AF199-AF200</f>
        <v>-130000</v>
      </c>
      <c r="AK201" s="927">
        <f t="shared" ref="AK201" si="927">-AI199-AI200</f>
        <v>-130000</v>
      </c>
      <c r="AL201" s="927">
        <f t="shared" ref="AL201" si="928">-AJ199-AJ200</f>
        <v>-130000</v>
      </c>
      <c r="AM201" s="927">
        <f t="shared" ref="AM201" si="929">-AK199-AK200</f>
        <v>-130000</v>
      </c>
      <c r="AN201" s="927">
        <f>-AL199-AL200</f>
        <v>-2150000</v>
      </c>
      <c r="AO201" s="927">
        <f t="shared" ref="AO201" si="930">-AM199-AM200</f>
        <v>0</v>
      </c>
      <c r="AP201" s="927">
        <f t="shared" ref="AP201" si="931">-AN199-AN200</f>
        <v>0</v>
      </c>
      <c r="AQ201" s="927">
        <f t="shared" ref="AQ201" si="932">-AO199-AO200</f>
        <v>-2590000</v>
      </c>
      <c r="AR201" s="927">
        <f t="shared" ref="AR201" si="933">-AP199-AP200</f>
        <v>0</v>
      </c>
      <c r="AS201" s="927">
        <f t="shared" ref="AS201" si="934">-AQ199-AQ200</f>
        <v>0</v>
      </c>
      <c r="AT201" s="927">
        <f t="shared" ref="AT201" si="935">-AR199-AR200</f>
        <v>-3175000</v>
      </c>
      <c r="AU201" s="46">
        <f t="shared" si="913"/>
        <v>-10415000</v>
      </c>
      <c r="AW201" s="930"/>
    </row>
    <row r="202" spans="1:49">
      <c r="B202" s="441" t="s">
        <v>321</v>
      </c>
      <c r="C202" s="441"/>
      <c r="G202" s="44">
        <f>SUM(G198:G201)</f>
        <v>0</v>
      </c>
      <c r="H202" s="44">
        <f t="shared" ref="H202:R202" si="936">SUM(H198:H201)</f>
        <v>0</v>
      </c>
      <c r="I202" s="44">
        <f t="shared" si="936"/>
        <v>0</v>
      </c>
      <c r="J202" s="44">
        <f t="shared" si="936"/>
        <v>70000</v>
      </c>
      <c r="K202" s="44">
        <f t="shared" si="936"/>
        <v>70000</v>
      </c>
      <c r="L202" s="44">
        <f t="shared" si="936"/>
        <v>0</v>
      </c>
      <c r="M202" s="44">
        <f t="shared" si="936"/>
        <v>0</v>
      </c>
      <c r="N202" s="44">
        <f t="shared" si="936"/>
        <v>70000</v>
      </c>
      <c r="O202" s="44">
        <f t="shared" si="936"/>
        <v>70000</v>
      </c>
      <c r="P202" s="44">
        <f t="shared" si="936"/>
        <v>0</v>
      </c>
      <c r="Q202" s="44">
        <f t="shared" si="936"/>
        <v>70000</v>
      </c>
      <c r="R202" s="44">
        <f t="shared" si="936"/>
        <v>70000</v>
      </c>
      <c r="S202" s="925">
        <f>SUM(S198:S201)</f>
        <v>70000</v>
      </c>
      <c r="U202" s="44">
        <f>SUM(U198:U201)</f>
        <v>70000</v>
      </c>
      <c r="V202" s="44">
        <f t="shared" ref="V202" si="937">SUM(V198:V201)</f>
        <v>70000</v>
      </c>
      <c r="W202" s="44">
        <f t="shared" ref="W202" si="938">SUM(W198:W201)</f>
        <v>0</v>
      </c>
      <c r="X202" s="44">
        <f t="shared" ref="X202" si="939">SUM(X198:X201)</f>
        <v>70000</v>
      </c>
      <c r="Y202" s="44">
        <f t="shared" ref="Y202" si="940">SUM(Y198:Y201)</f>
        <v>70000</v>
      </c>
      <c r="Z202" s="44">
        <f t="shared" ref="Z202" si="941">SUM(Z198:Z201)</f>
        <v>90000</v>
      </c>
      <c r="AA202" s="44">
        <f t="shared" ref="AA202" si="942">SUM(AA198:AA201)</f>
        <v>180000</v>
      </c>
      <c r="AB202" s="44">
        <f t="shared" ref="AB202" si="943">SUM(AB198:AB201)</f>
        <v>180000</v>
      </c>
      <c r="AC202" s="44">
        <f t="shared" ref="AC202" si="944">SUM(AC198:AC201)</f>
        <v>220000</v>
      </c>
      <c r="AD202" s="44">
        <f t="shared" ref="AD202" si="945">SUM(AD198:AD201)</f>
        <v>260000</v>
      </c>
      <c r="AE202" s="44">
        <f t="shared" ref="AE202" si="946">SUM(AE198:AE201)</f>
        <v>2110000</v>
      </c>
      <c r="AF202" s="44">
        <f t="shared" ref="AF202" si="947">SUM(AF198:AF201)</f>
        <v>2110000</v>
      </c>
      <c r="AG202" s="925">
        <f>SUM(AG198:AG201)</f>
        <v>2110000</v>
      </c>
      <c r="AI202" s="44">
        <f>SUM(AI198:AI201)</f>
        <v>260000</v>
      </c>
      <c r="AJ202" s="44">
        <f t="shared" ref="AJ202" si="948">SUM(AJ198:AJ201)</f>
        <v>260000</v>
      </c>
      <c r="AK202" s="44">
        <f t="shared" ref="AK202" si="949">SUM(AK198:AK201)</f>
        <v>260000</v>
      </c>
      <c r="AL202" s="44">
        <f t="shared" ref="AL202" si="950">SUM(AL198:AL201)</f>
        <v>2280000</v>
      </c>
      <c r="AM202" s="44">
        <f t="shared" ref="AM202" si="951">SUM(AM198:AM201)</f>
        <v>2150000</v>
      </c>
      <c r="AN202" s="44">
        <f t="shared" ref="AN202" si="952">SUM(AN198:AN201)</f>
        <v>0</v>
      </c>
      <c r="AO202" s="44">
        <f t="shared" ref="AO202" si="953">SUM(AO198:AO201)</f>
        <v>2590000</v>
      </c>
      <c r="AP202" s="44">
        <f t="shared" ref="AP202" si="954">SUM(AP198:AP201)</f>
        <v>2590000</v>
      </c>
      <c r="AQ202" s="44">
        <f t="shared" ref="AQ202" si="955">SUM(AQ198:AQ201)</f>
        <v>0</v>
      </c>
      <c r="AR202" s="44">
        <f t="shared" ref="AR202" si="956">SUM(AR198:AR201)</f>
        <v>3175000</v>
      </c>
      <c r="AS202" s="44">
        <f t="shared" ref="AS202" si="957">SUM(AS198:AS201)</f>
        <v>3175000</v>
      </c>
      <c r="AT202" s="44">
        <f t="shared" ref="AT202" si="958">SUM(AT198:AT201)</f>
        <v>0</v>
      </c>
      <c r="AU202" s="925">
        <f>SUM(AU198:AU201)</f>
        <v>0</v>
      </c>
      <c r="AW202" s="927"/>
    </row>
    <row r="203" spans="1:49">
      <c r="B203" s="442"/>
      <c r="C203" s="442"/>
      <c r="AG203" s="931">
        <f>+AG198+AH199+AH200+AG201</f>
        <v>2110000</v>
      </c>
      <c r="AH203" s="789" t="s">
        <v>183</v>
      </c>
      <c r="AU203" s="931">
        <f>+AU198+AV199+AV200+AU201</f>
        <v>0</v>
      </c>
      <c r="AV203" s="789" t="s">
        <v>183</v>
      </c>
      <c r="AW203" s="930"/>
    </row>
    <row r="204" spans="1:49">
      <c r="B204" s="442"/>
      <c r="C204" s="442"/>
    </row>
    <row r="205" spans="1:49">
      <c r="B205" s="443" t="s">
        <v>322</v>
      </c>
      <c r="C205" s="733"/>
    </row>
    <row r="206" spans="1:49">
      <c r="B206" s="441" t="s">
        <v>3</v>
      </c>
      <c r="C206" s="733"/>
      <c r="G206" s="927">
        <v>0</v>
      </c>
      <c r="H206" s="927">
        <f t="shared" ref="H206:R206" si="959">+G209</f>
        <v>0</v>
      </c>
      <c r="I206" s="927">
        <f t="shared" si="959"/>
        <v>0</v>
      </c>
      <c r="J206" s="927">
        <f t="shared" si="959"/>
        <v>0</v>
      </c>
      <c r="K206" s="927">
        <f t="shared" si="959"/>
        <v>36666.666666666664</v>
      </c>
      <c r="L206" s="927">
        <f t="shared" si="959"/>
        <v>33333.333333333328</v>
      </c>
      <c r="M206" s="927">
        <f t="shared" si="959"/>
        <v>29999.999999999996</v>
      </c>
      <c r="N206" s="927">
        <f t="shared" si="959"/>
        <v>26666.666666666664</v>
      </c>
      <c r="O206" s="927">
        <f t="shared" si="959"/>
        <v>59999.999999999985</v>
      </c>
      <c r="P206" s="927">
        <f t="shared" si="959"/>
        <v>53333.333333333321</v>
      </c>
      <c r="Q206" s="927">
        <f t="shared" si="959"/>
        <v>46666.666666666657</v>
      </c>
      <c r="R206" s="927">
        <f t="shared" si="959"/>
        <v>76666.666666666657</v>
      </c>
      <c r="S206" s="46">
        <f>+G206</f>
        <v>0</v>
      </c>
      <c r="U206" s="927">
        <f>+R209</f>
        <v>66666.666666666657</v>
      </c>
      <c r="V206" s="927">
        <f t="shared" ref="V206:AF206" si="960">+U209</f>
        <v>93333.333333333314</v>
      </c>
      <c r="W206" s="927">
        <f t="shared" si="960"/>
        <v>79999.999999999985</v>
      </c>
      <c r="X206" s="927">
        <f t="shared" si="960"/>
        <v>66666.666666666657</v>
      </c>
      <c r="Y206" s="927">
        <f t="shared" si="960"/>
        <v>89999.999999999985</v>
      </c>
      <c r="Z206" s="927">
        <f t="shared" si="960"/>
        <v>73333.333333333314</v>
      </c>
      <c r="AA206" s="927">
        <f t="shared" si="960"/>
        <v>111666.66666666664</v>
      </c>
      <c r="AB206" s="927">
        <f t="shared" si="960"/>
        <v>144999.99999999994</v>
      </c>
      <c r="AC206" s="927">
        <f t="shared" si="960"/>
        <v>173333.33333333326</v>
      </c>
      <c r="AD206" s="927">
        <f t="shared" si="960"/>
        <v>233333.33333333326</v>
      </c>
      <c r="AE206" s="927">
        <f t="shared" si="960"/>
        <v>284999.99999999988</v>
      </c>
      <c r="AF206" s="927">
        <f t="shared" si="960"/>
        <v>1611666.6666666665</v>
      </c>
      <c r="AG206" s="46">
        <f>+U206</f>
        <v>66666.666666666657</v>
      </c>
      <c r="AI206" s="927">
        <f>+AF209</f>
        <v>1529999.9999999998</v>
      </c>
      <c r="AJ206" s="927">
        <f t="shared" ref="AJ206:AT206" si="961">+AI209</f>
        <v>1439999.9999999998</v>
      </c>
      <c r="AK206" s="927">
        <f t="shared" si="961"/>
        <v>1341666.6666666665</v>
      </c>
      <c r="AL206" s="927">
        <f t="shared" si="961"/>
        <v>1234999.9999999998</v>
      </c>
      <c r="AM206" s="927">
        <f t="shared" si="961"/>
        <v>2495000</v>
      </c>
      <c r="AN206" s="927">
        <f t="shared" si="961"/>
        <v>2155000</v>
      </c>
      <c r="AO206" s="927">
        <f t="shared" si="961"/>
        <v>1815000</v>
      </c>
      <c r="AP206" s="927">
        <f t="shared" si="961"/>
        <v>3216666.6666666665</v>
      </c>
      <c r="AQ206" s="927">
        <f t="shared" si="961"/>
        <v>2718333.333333333</v>
      </c>
      <c r="AR206" s="927">
        <f t="shared" si="961"/>
        <v>2219999.9999999995</v>
      </c>
      <c r="AS206" s="927">
        <f t="shared" si="961"/>
        <v>3830000</v>
      </c>
      <c r="AT206" s="927">
        <f t="shared" si="961"/>
        <v>3140000</v>
      </c>
      <c r="AU206" s="46">
        <f>+AI206</f>
        <v>1529999.9999999998</v>
      </c>
    </row>
    <row r="207" spans="1:49">
      <c r="B207" s="441" t="s">
        <v>323</v>
      </c>
      <c r="C207" s="442"/>
      <c r="G207" s="930">
        <f>+G199+G200</f>
        <v>0</v>
      </c>
      <c r="H207" s="930">
        <f t="shared" ref="H207:R207" si="962">+H199+H200</f>
        <v>0</v>
      </c>
      <c r="I207" s="930">
        <f t="shared" si="962"/>
        <v>0</v>
      </c>
      <c r="J207" s="930">
        <f t="shared" si="962"/>
        <v>70000</v>
      </c>
      <c r="K207" s="930">
        <f t="shared" si="962"/>
        <v>0</v>
      </c>
      <c r="L207" s="930">
        <f t="shared" si="962"/>
        <v>0</v>
      </c>
      <c r="M207" s="930">
        <f t="shared" si="962"/>
        <v>0</v>
      </c>
      <c r="N207" s="930">
        <f t="shared" si="962"/>
        <v>70000</v>
      </c>
      <c r="O207" s="930">
        <f t="shared" si="962"/>
        <v>0</v>
      </c>
      <c r="P207" s="930">
        <f t="shared" si="962"/>
        <v>0</v>
      </c>
      <c r="Q207" s="930">
        <f t="shared" si="962"/>
        <v>70000</v>
      </c>
      <c r="R207" s="930">
        <f t="shared" si="962"/>
        <v>0</v>
      </c>
      <c r="S207" s="46">
        <f t="shared" ref="S207:S208" si="963">SUM(G207:R207)</f>
        <v>210000</v>
      </c>
      <c r="U207" s="930">
        <f>+U199+U200</f>
        <v>70000</v>
      </c>
      <c r="V207" s="930">
        <f t="shared" ref="V207:AF207" si="964">+V199+V200</f>
        <v>0</v>
      </c>
      <c r="W207" s="930">
        <f t="shared" si="964"/>
        <v>0</v>
      </c>
      <c r="X207" s="930">
        <f t="shared" si="964"/>
        <v>70000</v>
      </c>
      <c r="Y207" s="930">
        <f t="shared" si="964"/>
        <v>0</v>
      </c>
      <c r="Z207" s="930">
        <f t="shared" si="964"/>
        <v>90000</v>
      </c>
      <c r="AA207" s="930">
        <f t="shared" si="964"/>
        <v>90000</v>
      </c>
      <c r="AB207" s="930">
        <f t="shared" si="964"/>
        <v>90000</v>
      </c>
      <c r="AC207" s="930">
        <f t="shared" si="964"/>
        <v>130000</v>
      </c>
      <c r="AD207" s="930">
        <f t="shared" si="964"/>
        <v>130000</v>
      </c>
      <c r="AE207" s="930">
        <f t="shared" si="964"/>
        <v>1980000</v>
      </c>
      <c r="AF207" s="930">
        <f t="shared" si="964"/>
        <v>130000</v>
      </c>
      <c r="AG207" s="46">
        <f t="shared" ref="AG207:AG208" si="965">SUM(U207:AF207)</f>
        <v>2780000</v>
      </c>
      <c r="AI207" s="930">
        <f>+AI199+AI200</f>
        <v>130000</v>
      </c>
      <c r="AJ207" s="930">
        <f t="shared" ref="AJ207:AT207" si="966">+AJ199+AJ200</f>
        <v>130000</v>
      </c>
      <c r="AK207" s="930">
        <f t="shared" si="966"/>
        <v>130000</v>
      </c>
      <c r="AL207" s="930">
        <f t="shared" si="966"/>
        <v>2150000</v>
      </c>
      <c r="AM207" s="930">
        <f t="shared" si="966"/>
        <v>0</v>
      </c>
      <c r="AN207" s="930">
        <f t="shared" si="966"/>
        <v>0</v>
      </c>
      <c r="AO207" s="930">
        <f t="shared" si="966"/>
        <v>2590000</v>
      </c>
      <c r="AP207" s="930">
        <f t="shared" si="966"/>
        <v>0</v>
      </c>
      <c r="AQ207" s="930">
        <f t="shared" si="966"/>
        <v>0</v>
      </c>
      <c r="AR207" s="930">
        <f t="shared" si="966"/>
        <v>3175000</v>
      </c>
      <c r="AS207" s="930">
        <f t="shared" si="966"/>
        <v>0</v>
      </c>
      <c r="AT207" s="930">
        <f t="shared" si="966"/>
        <v>0</v>
      </c>
      <c r="AU207" s="46">
        <f t="shared" ref="AU207:AU208" si="967">SUM(AI207:AT207)</f>
        <v>8305000</v>
      </c>
    </row>
    <row r="208" spans="1:49">
      <c r="B208" s="441" t="s">
        <v>241</v>
      </c>
      <c r="C208" s="442"/>
      <c r="G208" s="927">
        <f>-G185</f>
        <v>0</v>
      </c>
      <c r="H208" s="927">
        <f t="shared" ref="H208:R208" si="968">-H185</f>
        <v>0</v>
      </c>
      <c r="I208" s="927">
        <f t="shared" si="968"/>
        <v>0</v>
      </c>
      <c r="J208" s="927">
        <f t="shared" si="968"/>
        <v>-33333.333333333336</v>
      </c>
      <c r="K208" s="927">
        <f t="shared" si="968"/>
        <v>-3333.3333333333335</v>
      </c>
      <c r="L208" s="927">
        <f t="shared" si="968"/>
        <v>-3333.3333333333335</v>
      </c>
      <c r="M208" s="927">
        <f t="shared" si="968"/>
        <v>-3333.3333333333335</v>
      </c>
      <c r="N208" s="927">
        <f t="shared" si="968"/>
        <v>-36666.666666666672</v>
      </c>
      <c r="O208" s="927">
        <f t="shared" si="968"/>
        <v>-6666.666666666667</v>
      </c>
      <c r="P208" s="927">
        <f t="shared" si="968"/>
        <v>-6666.666666666667</v>
      </c>
      <c r="Q208" s="927">
        <f t="shared" si="968"/>
        <v>-40000</v>
      </c>
      <c r="R208" s="927">
        <f t="shared" si="968"/>
        <v>-10000</v>
      </c>
      <c r="S208" s="46">
        <f t="shared" si="963"/>
        <v>-143333.33333333337</v>
      </c>
      <c r="U208" s="927">
        <f>-U185</f>
        <v>-43333.333333333336</v>
      </c>
      <c r="V208" s="927">
        <f t="shared" ref="V208:AF208" si="969">-V185</f>
        <v>-13333.333333333334</v>
      </c>
      <c r="W208" s="927">
        <f t="shared" si="969"/>
        <v>-13333.333333333334</v>
      </c>
      <c r="X208" s="927">
        <f t="shared" si="969"/>
        <v>-46666.666666666672</v>
      </c>
      <c r="Y208" s="927">
        <f t="shared" si="969"/>
        <v>-16666.666666666668</v>
      </c>
      <c r="Z208" s="927">
        <f t="shared" si="969"/>
        <v>-51666.666666666672</v>
      </c>
      <c r="AA208" s="927">
        <f t="shared" si="969"/>
        <v>-56666.666666666672</v>
      </c>
      <c r="AB208" s="927">
        <f t="shared" si="969"/>
        <v>-61666.666666666672</v>
      </c>
      <c r="AC208" s="927">
        <f t="shared" si="969"/>
        <v>-70000</v>
      </c>
      <c r="AD208" s="927">
        <f t="shared" si="969"/>
        <v>-78333.333333333343</v>
      </c>
      <c r="AE208" s="927">
        <f t="shared" si="969"/>
        <v>-653333.33333333337</v>
      </c>
      <c r="AF208" s="927">
        <f t="shared" si="969"/>
        <v>-211666.66666666669</v>
      </c>
      <c r="AG208" s="46">
        <f t="shared" si="965"/>
        <v>-1316666.6666666667</v>
      </c>
      <c r="AI208" s="927">
        <f>-AI185</f>
        <v>-220000</v>
      </c>
      <c r="AJ208" s="927">
        <f t="shared" ref="AJ208:AT208" si="970">-AJ185</f>
        <v>-228333.33333333334</v>
      </c>
      <c r="AK208" s="927">
        <f t="shared" si="970"/>
        <v>-236666.66666666669</v>
      </c>
      <c r="AL208" s="927">
        <f t="shared" si="970"/>
        <v>-890000</v>
      </c>
      <c r="AM208" s="927">
        <f t="shared" si="970"/>
        <v>-340000</v>
      </c>
      <c r="AN208" s="927">
        <f t="shared" si="970"/>
        <v>-340000</v>
      </c>
      <c r="AO208" s="927">
        <f t="shared" si="970"/>
        <v>-1188333.3333333335</v>
      </c>
      <c r="AP208" s="927">
        <f t="shared" si="970"/>
        <v>-498333.33333333337</v>
      </c>
      <c r="AQ208" s="927">
        <f t="shared" si="970"/>
        <v>-498333.33333333337</v>
      </c>
      <c r="AR208" s="927">
        <f t="shared" si="970"/>
        <v>-1565000</v>
      </c>
      <c r="AS208" s="927">
        <f t="shared" si="970"/>
        <v>-690000</v>
      </c>
      <c r="AT208" s="927">
        <f t="shared" si="970"/>
        <v>-690000</v>
      </c>
      <c r="AU208" s="46">
        <f t="shared" si="967"/>
        <v>-7385000</v>
      </c>
    </row>
    <row r="209" spans="2:48">
      <c r="B209" s="441" t="s">
        <v>4</v>
      </c>
      <c r="C209" s="442"/>
      <c r="G209" s="44">
        <f>SUM(G206:G208)</f>
        <v>0</v>
      </c>
      <c r="H209" s="44">
        <f t="shared" ref="H209:R209" si="971">SUM(H206:H208)</f>
        <v>0</v>
      </c>
      <c r="I209" s="44">
        <f t="shared" si="971"/>
        <v>0</v>
      </c>
      <c r="J209" s="44">
        <f t="shared" si="971"/>
        <v>36666.666666666664</v>
      </c>
      <c r="K209" s="44">
        <f t="shared" si="971"/>
        <v>33333.333333333328</v>
      </c>
      <c r="L209" s="44">
        <f t="shared" si="971"/>
        <v>29999.999999999996</v>
      </c>
      <c r="M209" s="44">
        <f t="shared" si="971"/>
        <v>26666.666666666664</v>
      </c>
      <c r="N209" s="44">
        <f t="shared" si="971"/>
        <v>59999.999999999985</v>
      </c>
      <c r="O209" s="44">
        <f t="shared" si="971"/>
        <v>53333.333333333321</v>
      </c>
      <c r="P209" s="44">
        <f t="shared" si="971"/>
        <v>46666.666666666657</v>
      </c>
      <c r="Q209" s="44">
        <f t="shared" si="971"/>
        <v>76666.666666666657</v>
      </c>
      <c r="R209" s="44">
        <f t="shared" si="971"/>
        <v>66666.666666666657</v>
      </c>
      <c r="S209" s="925">
        <f>SUM(S206:S208)</f>
        <v>66666.666666666628</v>
      </c>
      <c r="U209" s="44">
        <f>SUM(U206:U208)</f>
        <v>93333.333333333314</v>
      </c>
      <c r="V209" s="44">
        <f t="shared" ref="V209" si="972">SUM(V206:V208)</f>
        <v>79999.999999999985</v>
      </c>
      <c r="W209" s="44">
        <f t="shared" ref="W209" si="973">SUM(W206:W208)</f>
        <v>66666.666666666657</v>
      </c>
      <c r="X209" s="44">
        <f t="shared" ref="X209" si="974">SUM(X206:X208)</f>
        <v>89999.999999999985</v>
      </c>
      <c r="Y209" s="44">
        <f t="shared" ref="Y209" si="975">SUM(Y206:Y208)</f>
        <v>73333.333333333314</v>
      </c>
      <c r="Z209" s="44">
        <f t="shared" ref="Z209" si="976">SUM(Z206:Z208)</f>
        <v>111666.66666666664</v>
      </c>
      <c r="AA209" s="44">
        <f t="shared" ref="AA209" si="977">SUM(AA206:AA208)</f>
        <v>144999.99999999994</v>
      </c>
      <c r="AB209" s="44">
        <f t="shared" ref="AB209" si="978">SUM(AB206:AB208)</f>
        <v>173333.33333333326</v>
      </c>
      <c r="AC209" s="44">
        <f t="shared" ref="AC209" si="979">SUM(AC206:AC208)</f>
        <v>233333.33333333326</v>
      </c>
      <c r="AD209" s="44">
        <f t="shared" ref="AD209" si="980">SUM(AD206:AD208)</f>
        <v>284999.99999999988</v>
      </c>
      <c r="AE209" s="44">
        <f t="shared" ref="AE209" si="981">SUM(AE206:AE208)</f>
        <v>1611666.6666666665</v>
      </c>
      <c r="AF209" s="44">
        <f t="shared" ref="AF209" si="982">SUM(AF206:AF208)</f>
        <v>1529999.9999999998</v>
      </c>
      <c r="AG209" s="925">
        <f>SUM(AG206:AG208)</f>
        <v>1529999.9999999998</v>
      </c>
      <c r="AI209" s="44">
        <f>SUM(AI206:AI208)</f>
        <v>1439999.9999999998</v>
      </c>
      <c r="AJ209" s="44">
        <f t="shared" ref="AJ209" si="983">SUM(AJ206:AJ208)</f>
        <v>1341666.6666666665</v>
      </c>
      <c r="AK209" s="44">
        <f t="shared" ref="AK209" si="984">SUM(AK206:AK208)</f>
        <v>1234999.9999999998</v>
      </c>
      <c r="AL209" s="44">
        <f t="shared" ref="AL209" si="985">SUM(AL206:AL208)</f>
        <v>2495000</v>
      </c>
      <c r="AM209" s="44">
        <f t="shared" ref="AM209" si="986">SUM(AM206:AM208)</f>
        <v>2155000</v>
      </c>
      <c r="AN209" s="44">
        <f t="shared" ref="AN209" si="987">SUM(AN206:AN208)</f>
        <v>1815000</v>
      </c>
      <c r="AO209" s="44">
        <f t="shared" ref="AO209" si="988">SUM(AO206:AO208)</f>
        <v>3216666.6666666665</v>
      </c>
      <c r="AP209" s="44">
        <f t="shared" ref="AP209" si="989">SUM(AP206:AP208)</f>
        <v>2718333.333333333</v>
      </c>
      <c r="AQ209" s="44">
        <f t="shared" ref="AQ209" si="990">SUM(AQ206:AQ208)</f>
        <v>2219999.9999999995</v>
      </c>
      <c r="AR209" s="44">
        <f t="shared" ref="AR209" si="991">SUM(AR206:AR208)</f>
        <v>3830000</v>
      </c>
      <c r="AS209" s="44">
        <f t="shared" ref="AS209" si="992">SUM(AS206:AS208)</f>
        <v>3140000</v>
      </c>
      <c r="AT209" s="44">
        <f t="shared" ref="AT209" si="993">SUM(AT206:AT208)</f>
        <v>2450000</v>
      </c>
      <c r="AU209" s="925">
        <f>SUM(AU206:AU208)</f>
        <v>2450000</v>
      </c>
    </row>
    <row r="210" spans="2:48">
      <c r="AG210" s="931">
        <f>+S199+S200+AG199+AG200-S185-AG185</f>
        <v>1530000</v>
      </c>
      <c r="AH210" s="789" t="s">
        <v>183</v>
      </c>
      <c r="AU210" s="931">
        <f>+S199+S200+AG199+AG200+AU199+AU200-S185-AG185-AU185</f>
        <v>2450000</v>
      </c>
      <c r="AV210" s="789" t="s">
        <v>183</v>
      </c>
    </row>
  </sheetData>
  <phoneticPr fontId="23" type="noConversion"/>
  <dataValidations disablePrompts="1" count="1">
    <dataValidation type="list" allowBlank="1" showInputMessage="1" showErrorMessage="1" sqref="C165:C184 C5:C87" xr:uid="{00000000-0002-0000-0300-000000000000}">
      <formula1>$B$92:$B$96</formula1>
    </dataValidation>
  </dataValidations>
  <pageMargins left="0.7" right="0.7" top="0.75" bottom="0.75" header="0.3" footer="0.3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9"/>
  <sheetViews>
    <sheetView zoomScaleNormal="100" zoomScalePageLayoutView="120" workbookViewId="0">
      <pane xSplit="1" ySplit="3" topLeftCell="B4" activePane="bottomRight" state="frozen"/>
      <selection pane="topRight" activeCell="E1" sqref="E1"/>
      <selection pane="bottomLeft" activeCell="A3" sqref="A3"/>
      <selection pane="bottomRight" activeCell="F8" sqref="F8"/>
    </sheetView>
  </sheetViews>
  <sheetFormatPr baseColWidth="10" defaultRowHeight="16"/>
  <cols>
    <col min="1" max="1" width="28" style="902" customWidth="1"/>
    <col min="2" max="2" width="16.6640625" style="902" customWidth="1"/>
    <col min="3" max="3" width="15.5" style="902" customWidth="1"/>
    <col min="4" max="6" width="11.83203125" style="902" customWidth="1"/>
    <col min="7" max="7" width="14.83203125" style="902" customWidth="1"/>
    <col min="8" max="8" width="13.83203125" style="902" customWidth="1"/>
    <col min="9" max="9" width="13.1640625" style="902" customWidth="1"/>
    <col min="10" max="10" width="12.83203125" style="902" bestFit="1" customWidth="1"/>
    <col min="11" max="11" width="13.6640625" style="902" customWidth="1"/>
    <col min="12" max="12" width="12.83203125" style="902" bestFit="1" customWidth="1"/>
    <col min="13" max="13" width="13" style="902" customWidth="1"/>
    <col min="14" max="14" width="11.5" style="902" customWidth="1"/>
    <col min="15" max="15" width="13.1640625" style="902" customWidth="1"/>
    <col min="16" max="17" width="11.5" style="902" customWidth="1"/>
    <col min="18" max="18" width="3.1640625" style="902" customWidth="1"/>
    <col min="19" max="16384" width="10.83203125" style="902"/>
  </cols>
  <sheetData>
    <row r="1" spans="1:17">
      <c r="A1" s="914" t="s">
        <v>689</v>
      </c>
      <c r="B1" s="1066" t="s">
        <v>679</v>
      </c>
      <c r="C1" s="1066"/>
      <c r="D1" s="1066"/>
      <c r="E1" s="1066"/>
      <c r="F1" s="1065" t="s">
        <v>680</v>
      </c>
      <c r="G1" s="1066"/>
      <c r="H1" s="1066"/>
      <c r="I1" s="1066"/>
      <c r="J1" s="1065" t="s">
        <v>544</v>
      </c>
      <c r="K1" s="1066"/>
      <c r="L1" s="1066"/>
      <c r="M1" s="1066"/>
      <c r="N1" s="1065" t="s">
        <v>545</v>
      </c>
      <c r="O1" s="1066"/>
      <c r="P1" s="1066"/>
      <c r="Q1" s="1066"/>
    </row>
    <row r="2" spans="1:17">
      <c r="B2" s="916" t="s">
        <v>539</v>
      </c>
      <c r="C2" s="916" t="s">
        <v>541</v>
      </c>
      <c r="D2" s="916" t="s">
        <v>541</v>
      </c>
      <c r="E2" s="915"/>
      <c r="F2" s="919" t="s">
        <v>539</v>
      </c>
      <c r="G2" s="916" t="s">
        <v>541</v>
      </c>
      <c r="H2" s="916" t="s">
        <v>541</v>
      </c>
      <c r="I2" s="915"/>
      <c r="J2" s="919"/>
      <c r="K2" s="916"/>
      <c r="L2" s="916"/>
      <c r="M2" s="916"/>
      <c r="N2" s="919"/>
      <c r="O2" s="916"/>
      <c r="P2" s="916"/>
      <c r="Q2" s="916"/>
    </row>
    <row r="3" spans="1:17">
      <c r="A3" s="1008" t="s">
        <v>645</v>
      </c>
      <c r="B3" s="916" t="s">
        <v>540</v>
      </c>
      <c r="C3" s="916" t="s">
        <v>542</v>
      </c>
      <c r="D3" s="916" t="s">
        <v>543</v>
      </c>
      <c r="E3" s="915" t="s">
        <v>6</v>
      </c>
      <c r="F3" s="920" t="s">
        <v>529</v>
      </c>
      <c r="G3" s="916" t="s">
        <v>542</v>
      </c>
      <c r="H3" s="916" t="s">
        <v>543</v>
      </c>
      <c r="I3" s="915" t="s">
        <v>6</v>
      </c>
      <c r="J3" s="920" t="s">
        <v>333</v>
      </c>
      <c r="K3" s="916" t="s">
        <v>542</v>
      </c>
      <c r="L3" s="916" t="s">
        <v>543</v>
      </c>
      <c r="M3" s="915" t="s">
        <v>6</v>
      </c>
      <c r="N3" s="920" t="s">
        <v>333</v>
      </c>
      <c r="O3" s="916" t="s">
        <v>542</v>
      </c>
      <c r="P3" s="916" t="s">
        <v>543</v>
      </c>
      <c r="Q3" s="915" t="s">
        <v>6</v>
      </c>
    </row>
    <row r="4" spans="1:17">
      <c r="A4" s="1007" t="s">
        <v>675</v>
      </c>
      <c r="B4" s="903">
        <v>20000</v>
      </c>
      <c r="C4" s="903">
        <v>2000</v>
      </c>
      <c r="D4" s="903">
        <v>3000</v>
      </c>
      <c r="E4" s="917">
        <f>B4+C4+D4</f>
        <v>25000</v>
      </c>
      <c r="F4" s="913">
        <f>+B4*D$16</f>
        <v>6000</v>
      </c>
      <c r="G4" s="903">
        <f>+C4*D$18</f>
        <v>1400</v>
      </c>
      <c r="H4" s="903">
        <f>+D4*D$19</f>
        <v>1950</v>
      </c>
      <c r="I4" s="917">
        <f>F4+G4+H4</f>
        <v>9350</v>
      </c>
      <c r="J4" s="913">
        <f t="shared" ref="J4:L8" si="0">+B4-F4</f>
        <v>14000</v>
      </c>
      <c r="K4" s="903">
        <f t="shared" si="0"/>
        <v>600</v>
      </c>
      <c r="L4" s="903">
        <f t="shared" si="0"/>
        <v>1050</v>
      </c>
      <c r="M4" s="1015">
        <f>SUM(J4:L4)</f>
        <v>15650</v>
      </c>
      <c r="N4" s="1013">
        <f>IFERROR(+J4/B4,0)</f>
        <v>0.7</v>
      </c>
      <c r="O4" s="1013">
        <f>IFERROR(+K4/C4,0)</f>
        <v>0.3</v>
      </c>
      <c r="P4" s="1013">
        <f>IFERROR(+L4/D4,0)</f>
        <v>0.35</v>
      </c>
      <c r="Q4" s="1014">
        <f>IFERROR(+M4/E4,0)</f>
        <v>0.626</v>
      </c>
    </row>
    <row r="5" spans="1:17">
      <c r="A5" s="1007" t="s">
        <v>676</v>
      </c>
      <c r="B5" s="903">
        <v>25000</v>
      </c>
      <c r="C5" s="903">
        <v>4000</v>
      </c>
      <c r="D5" s="903">
        <v>6000</v>
      </c>
      <c r="E5" s="917">
        <f>B5+C5+D5</f>
        <v>35000</v>
      </c>
      <c r="F5" s="913">
        <f t="shared" ref="F5:F8" si="1">+B5*D$16</f>
        <v>7500</v>
      </c>
      <c r="G5" s="903">
        <f t="shared" ref="G5:G8" si="2">+C5*D$18</f>
        <v>2800</v>
      </c>
      <c r="H5" s="903">
        <f t="shared" ref="H5:H8" si="3">+D5*D$19</f>
        <v>3900</v>
      </c>
      <c r="I5" s="917">
        <f>F5+G5+H5</f>
        <v>14200</v>
      </c>
      <c r="J5" s="913">
        <f t="shared" si="0"/>
        <v>17500</v>
      </c>
      <c r="K5" s="903">
        <f t="shared" si="0"/>
        <v>1200</v>
      </c>
      <c r="L5" s="903">
        <f t="shared" si="0"/>
        <v>2100</v>
      </c>
      <c r="M5" s="1015">
        <f>SUM(J5:L5)</f>
        <v>20800</v>
      </c>
      <c r="N5" s="1013">
        <f t="shared" ref="N5:O8" si="4">IFERROR(+J5/B5,0)</f>
        <v>0.7</v>
      </c>
      <c r="O5" s="1013">
        <f t="shared" si="4"/>
        <v>0.3</v>
      </c>
      <c r="P5" s="1013">
        <f t="shared" ref="P5:P8" si="5">IFERROR(+L5/D5,0)</f>
        <v>0.35</v>
      </c>
      <c r="Q5" s="1014">
        <f t="shared" ref="Q5:Q8" si="6">IFERROR(+M5/E5,0)</f>
        <v>0.59428571428571431</v>
      </c>
    </row>
    <row r="6" spans="1:17">
      <c r="A6" s="1007" t="s">
        <v>677</v>
      </c>
      <c r="B6" s="903">
        <v>30000</v>
      </c>
      <c r="C6" s="903">
        <v>5000</v>
      </c>
      <c r="D6" s="903">
        <v>10000</v>
      </c>
      <c r="E6" s="917">
        <f t="shared" ref="E6:E7" si="7">B6+C6+D6</f>
        <v>45000</v>
      </c>
      <c r="F6" s="913">
        <f t="shared" si="1"/>
        <v>9000</v>
      </c>
      <c r="G6" s="903">
        <f t="shared" si="2"/>
        <v>3500</v>
      </c>
      <c r="H6" s="903">
        <f t="shared" si="3"/>
        <v>6500</v>
      </c>
      <c r="I6" s="917">
        <f t="shared" ref="I6:I7" si="8">F6+G6+H6</f>
        <v>19000</v>
      </c>
      <c r="J6" s="913">
        <f t="shared" si="0"/>
        <v>21000</v>
      </c>
      <c r="K6" s="903">
        <f t="shared" si="0"/>
        <v>1500</v>
      </c>
      <c r="L6" s="903">
        <f t="shared" si="0"/>
        <v>3500</v>
      </c>
      <c r="M6" s="1015">
        <f t="shared" ref="M6:M7" si="9">SUM(J6:L6)</f>
        <v>26000</v>
      </c>
      <c r="N6" s="1013">
        <f t="shared" si="4"/>
        <v>0.7</v>
      </c>
      <c r="O6" s="1013">
        <f t="shared" si="4"/>
        <v>0.3</v>
      </c>
      <c r="P6" s="1013">
        <f t="shared" si="5"/>
        <v>0.35</v>
      </c>
      <c r="Q6" s="1014">
        <f t="shared" si="6"/>
        <v>0.57777777777777772</v>
      </c>
    </row>
    <row r="7" spans="1:17">
      <c r="A7" s="1007" t="s">
        <v>678</v>
      </c>
      <c r="B7" s="903">
        <v>40000</v>
      </c>
      <c r="C7" s="903">
        <v>8000</v>
      </c>
      <c r="D7" s="903">
        <v>12000</v>
      </c>
      <c r="E7" s="917">
        <f t="shared" si="7"/>
        <v>60000</v>
      </c>
      <c r="F7" s="913">
        <f t="shared" si="1"/>
        <v>12000</v>
      </c>
      <c r="G7" s="903">
        <f t="shared" si="2"/>
        <v>5600</v>
      </c>
      <c r="H7" s="903">
        <f t="shared" si="3"/>
        <v>7800</v>
      </c>
      <c r="I7" s="917">
        <f t="shared" si="8"/>
        <v>25400</v>
      </c>
      <c r="J7" s="913">
        <f t="shared" si="0"/>
        <v>28000</v>
      </c>
      <c r="K7" s="903">
        <f t="shared" si="0"/>
        <v>2400</v>
      </c>
      <c r="L7" s="903">
        <f t="shared" si="0"/>
        <v>4200</v>
      </c>
      <c r="M7" s="1015">
        <f t="shared" si="9"/>
        <v>34600</v>
      </c>
      <c r="N7" s="1013">
        <f t="shared" si="4"/>
        <v>0.7</v>
      </c>
      <c r="O7" s="1013">
        <f t="shared" si="4"/>
        <v>0.3</v>
      </c>
      <c r="P7" s="1013">
        <f t="shared" si="5"/>
        <v>0.35</v>
      </c>
      <c r="Q7" s="1014">
        <f t="shared" si="6"/>
        <v>0.57666666666666666</v>
      </c>
    </row>
    <row r="8" spans="1:17">
      <c r="A8" s="1007" t="s">
        <v>690</v>
      </c>
      <c r="B8" s="903">
        <v>60000</v>
      </c>
      <c r="C8" s="903">
        <v>10000</v>
      </c>
      <c r="D8" s="903">
        <v>20000</v>
      </c>
      <c r="E8" s="917">
        <f t="shared" ref="E8" si="10">B8+C8+D8</f>
        <v>90000</v>
      </c>
      <c r="F8" s="913">
        <f t="shared" si="1"/>
        <v>18000</v>
      </c>
      <c r="G8" s="903">
        <f t="shared" si="2"/>
        <v>7000</v>
      </c>
      <c r="H8" s="903">
        <f t="shared" si="3"/>
        <v>13000</v>
      </c>
      <c r="I8" s="917">
        <f t="shared" ref="I8" si="11">F8+G8+H8</f>
        <v>38000</v>
      </c>
      <c r="J8" s="913">
        <f t="shared" si="0"/>
        <v>42000</v>
      </c>
      <c r="K8" s="903">
        <f t="shared" si="0"/>
        <v>3000</v>
      </c>
      <c r="L8" s="903">
        <f t="shared" si="0"/>
        <v>7000</v>
      </c>
      <c r="M8" s="1015">
        <f t="shared" ref="M8" si="12">SUM(J8:L8)</f>
        <v>52000</v>
      </c>
      <c r="N8" s="1013">
        <f t="shared" si="4"/>
        <v>0.7</v>
      </c>
      <c r="O8" s="1013">
        <f t="shared" si="4"/>
        <v>0.3</v>
      </c>
      <c r="P8" s="1013">
        <f t="shared" si="5"/>
        <v>0.35</v>
      </c>
      <c r="Q8" s="1014">
        <f t="shared" si="6"/>
        <v>0.57777777777777772</v>
      </c>
    </row>
    <row r="9" spans="1:17">
      <c r="B9" s="903"/>
      <c r="C9" s="903"/>
      <c r="D9" s="903"/>
      <c r="E9" s="903"/>
      <c r="I9" s="914"/>
      <c r="M9" s="914"/>
      <c r="Q9" s="914"/>
    </row>
    <row r="10" spans="1:17">
      <c r="A10" s="1007" t="s">
        <v>694</v>
      </c>
      <c r="B10" s="918">
        <v>0.7</v>
      </c>
      <c r="C10" s="918">
        <v>0.1</v>
      </c>
      <c r="D10" s="918">
        <v>0.2</v>
      </c>
      <c r="I10" s="914"/>
      <c r="M10" s="917"/>
      <c r="Q10" s="914"/>
    </row>
    <row r="11" spans="1:17">
      <c r="B11" s="918"/>
      <c r="C11" s="918"/>
      <c r="D11" s="918"/>
      <c r="I11" s="914"/>
      <c r="M11" s="914"/>
      <c r="Q11" s="914"/>
    </row>
    <row r="12" spans="1:17">
      <c r="A12" s="1016" t="s">
        <v>742</v>
      </c>
      <c r="B12" s="904"/>
      <c r="C12" s="904"/>
      <c r="D12" s="904"/>
      <c r="E12" s="904"/>
      <c r="M12" s="914"/>
    </row>
    <row r="13" spans="1:17">
      <c r="A13" s="1017"/>
      <c r="M13" s="914"/>
    </row>
    <row r="14" spans="1:17" s="1011" customFormat="1" ht="34">
      <c r="A14" s="1012" t="s">
        <v>698</v>
      </c>
      <c r="B14" s="1012" t="s">
        <v>692</v>
      </c>
      <c r="C14" s="1012" t="s">
        <v>693</v>
      </c>
      <c r="D14" s="1012" t="s">
        <v>699</v>
      </c>
      <c r="E14" s="1012" t="s">
        <v>544</v>
      </c>
      <c r="F14" s="1012" t="s">
        <v>545</v>
      </c>
    </row>
    <row r="15" spans="1:17">
      <c r="A15" s="1007" t="s">
        <v>695</v>
      </c>
      <c r="B15" s="1060">
        <v>40000</v>
      </c>
      <c r="C15" s="903">
        <f>+B15*D15</f>
        <v>14000</v>
      </c>
      <c r="D15" s="1061">
        <v>0.35</v>
      </c>
      <c r="E15" s="903">
        <f>+B15-C15</f>
        <v>26000</v>
      </c>
      <c r="F15" s="918">
        <f>+E15/B15</f>
        <v>0.65</v>
      </c>
    </row>
    <row r="16" spans="1:17">
      <c r="A16" s="1007" t="s">
        <v>696</v>
      </c>
      <c r="B16" s="1060">
        <v>60000</v>
      </c>
      <c r="C16" s="903">
        <f>+B16*D16</f>
        <v>18000</v>
      </c>
      <c r="D16" s="1061">
        <v>0.3</v>
      </c>
      <c r="E16" s="903">
        <f>+B16-C16</f>
        <v>42000</v>
      </c>
      <c r="F16" s="918">
        <f>+E16/B16</f>
        <v>0.7</v>
      </c>
    </row>
    <row r="17" spans="1:6">
      <c r="A17" s="1007" t="s">
        <v>697</v>
      </c>
      <c r="B17" s="1060">
        <v>100000</v>
      </c>
      <c r="C17" s="903">
        <f>+B17*D17</f>
        <v>25000</v>
      </c>
      <c r="D17" s="1061">
        <v>0.25</v>
      </c>
      <c r="E17" s="903">
        <f>+B17-C17</f>
        <v>75000</v>
      </c>
      <c r="F17" s="918">
        <f>+E17/B17</f>
        <v>0.75</v>
      </c>
    </row>
    <row r="18" spans="1:6">
      <c r="A18" s="1007" t="s">
        <v>542</v>
      </c>
      <c r="B18" s="1060">
        <v>10000</v>
      </c>
      <c r="C18" s="903">
        <f>+B18*D18</f>
        <v>7000</v>
      </c>
      <c r="D18" s="1061">
        <v>0.7</v>
      </c>
      <c r="E18" s="903">
        <f>+B18-C18</f>
        <v>3000</v>
      </c>
      <c r="F18" s="918">
        <f>+E18/B18</f>
        <v>0.3</v>
      </c>
    </row>
    <row r="19" spans="1:6">
      <c r="A19" s="1007" t="s">
        <v>543</v>
      </c>
      <c r="B19" s="1060">
        <v>20000</v>
      </c>
      <c r="C19" s="903">
        <f>+B19*D19</f>
        <v>13000</v>
      </c>
      <c r="D19" s="1061">
        <v>0.65</v>
      </c>
      <c r="E19" s="903">
        <f>+B19-C19</f>
        <v>7000</v>
      </c>
      <c r="F19" s="918">
        <f>+E19/B19</f>
        <v>0.35</v>
      </c>
    </row>
  </sheetData>
  <mergeCells count="4">
    <mergeCell ref="N1:Q1"/>
    <mergeCell ref="B1:E1"/>
    <mergeCell ref="F1:I1"/>
    <mergeCell ref="J1:M1"/>
  </mergeCells>
  <phoneticPr fontId="23" type="noConversion"/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P473"/>
  <sheetViews>
    <sheetView zoomScale="120" zoomScaleNormal="120" zoomScalePageLayoutView="115" workbookViewId="0">
      <pane xSplit="3" ySplit="1" topLeftCell="H2" activePane="bottomRight" state="frozen"/>
      <selection activeCell="A30" sqref="A30:XFD30"/>
      <selection pane="topRight" activeCell="A30" sqref="A30:XFD30"/>
      <selection pane="bottomLeft" activeCell="A30" sqref="A30:XFD30"/>
      <selection pane="bottomRight" activeCell="H3" sqref="H3"/>
    </sheetView>
  </sheetViews>
  <sheetFormatPr baseColWidth="10" defaultColWidth="8.83203125" defaultRowHeight="13" outlineLevelRow="1" outlineLevelCol="1"/>
  <cols>
    <col min="1" max="1" width="4.5" style="53" customWidth="1"/>
    <col min="2" max="2" width="18.83203125" style="177" customWidth="1"/>
    <col min="3" max="3" width="20.1640625" style="177" customWidth="1"/>
    <col min="4" max="4" width="16.83203125" style="177" customWidth="1"/>
    <col min="5" max="5" width="17.83203125" style="177" customWidth="1"/>
    <col min="6" max="6" width="15.33203125" style="950" customWidth="1"/>
    <col min="7" max="7" width="10.5" style="177" customWidth="1"/>
    <col min="8" max="9" width="8.5" style="231" customWidth="1"/>
    <col min="10" max="10" width="12" style="265" customWidth="1"/>
    <col min="11" max="12" width="9.1640625" style="53" customWidth="1" outlineLevel="1"/>
    <col min="13" max="13" width="11.1640625" style="53" customWidth="1" outlineLevel="1"/>
    <col min="14" max="15" width="9.1640625" style="53" customWidth="1" outlineLevel="1"/>
    <col min="16" max="16" width="11.1640625" style="53" customWidth="1" outlineLevel="1"/>
    <col min="17" max="18" width="9.1640625" style="53" customWidth="1" outlineLevel="1"/>
    <col min="19" max="19" width="11.1640625" style="53" customWidth="1" outlineLevel="1"/>
    <col min="20" max="21" width="9.1640625" style="53" customWidth="1" outlineLevel="1"/>
    <col min="22" max="22" width="11.1640625" style="53" customWidth="1" outlineLevel="1"/>
    <col min="23" max="23" width="13.33203125" style="55" customWidth="1" outlineLevel="1"/>
    <col min="24" max="24" width="2.5" style="53" customWidth="1"/>
    <col min="25" max="25" width="12.5" style="53" customWidth="1" outlineLevel="1"/>
    <col min="26" max="26" width="11" style="53" customWidth="1" outlineLevel="1"/>
    <col min="27" max="32" width="8.83203125" style="53" customWidth="1" outlineLevel="1"/>
    <col min="33" max="33" width="9.1640625" style="53" customWidth="1" outlineLevel="1"/>
    <col min="34" max="34" width="11.1640625" style="53" customWidth="1" outlineLevel="1"/>
    <col min="35" max="36" width="9.1640625" style="53" customWidth="1" outlineLevel="1"/>
    <col min="37" max="37" width="11.1640625" style="53" customWidth="1" outlineLevel="1"/>
    <col min="38" max="38" width="12.5" style="76" customWidth="1" outlineLevel="1"/>
    <col min="39" max="39" width="10.5" style="53" customWidth="1" outlineLevel="1"/>
    <col min="40" max="40" width="7.1640625" style="53" customWidth="1"/>
    <col min="41" max="41" width="11.6640625" style="53" customWidth="1"/>
    <col min="42" max="16384" width="8.83203125" style="53"/>
  </cols>
  <sheetData>
    <row r="1" spans="1:39" ht="40" customHeight="1">
      <c r="A1" s="167"/>
      <c r="B1" s="168" t="s">
        <v>79</v>
      </c>
      <c r="C1" s="168" t="s">
        <v>80</v>
      </c>
      <c r="D1" s="168" t="s">
        <v>81</v>
      </c>
      <c r="E1" s="168" t="s">
        <v>82</v>
      </c>
      <c r="F1" s="168" t="s">
        <v>567</v>
      </c>
      <c r="G1" s="168" t="s">
        <v>420</v>
      </c>
      <c r="H1" s="169" t="s">
        <v>83</v>
      </c>
      <c r="I1" s="335" t="s">
        <v>460</v>
      </c>
      <c r="J1" s="826" t="s">
        <v>101</v>
      </c>
      <c r="K1" s="170">
        <f>+'Stmts Monthly'!F8</f>
        <v>43831</v>
      </c>
      <c r="L1" s="170">
        <f>+'Stmts Monthly'!G8</f>
        <v>43862</v>
      </c>
      <c r="M1" s="170">
        <f>+'Stmts Monthly'!H8</f>
        <v>43891</v>
      </c>
      <c r="N1" s="170">
        <f>+'Stmts Monthly'!I8</f>
        <v>43922</v>
      </c>
      <c r="O1" s="170">
        <f>+'Stmts Monthly'!J8</f>
        <v>43952</v>
      </c>
      <c r="P1" s="170">
        <f>+'Stmts Monthly'!K8</f>
        <v>43983</v>
      </c>
      <c r="Q1" s="170">
        <f>+'Stmts Monthly'!L8</f>
        <v>44013</v>
      </c>
      <c r="R1" s="170">
        <f>+'Stmts Monthly'!M8</f>
        <v>44044</v>
      </c>
      <c r="S1" s="170">
        <f>+'Stmts Monthly'!N8</f>
        <v>44075</v>
      </c>
      <c r="T1" s="170">
        <f>+'Stmts Monthly'!O8</f>
        <v>44105</v>
      </c>
      <c r="U1" s="170">
        <f>+'Stmts Monthly'!P8</f>
        <v>44136</v>
      </c>
      <c r="V1" s="170">
        <f>+'Stmts Monthly'!Q8</f>
        <v>44166</v>
      </c>
      <c r="W1" s="170" t="s">
        <v>416</v>
      </c>
      <c r="X1" s="170"/>
      <c r="Y1" s="752">
        <f>+'Stmts Monthly'!R8</f>
        <v>2020</v>
      </c>
      <c r="Z1" s="170">
        <f>+'Stmts Monthly'!V8</f>
        <v>44197</v>
      </c>
      <c r="AA1" s="170">
        <f>+'Stmts Monthly'!W8</f>
        <v>44228</v>
      </c>
      <c r="AB1" s="170">
        <f>+'Stmts Monthly'!X8</f>
        <v>44256</v>
      </c>
      <c r="AC1" s="170">
        <f>+'Stmts Monthly'!Y8</f>
        <v>44287</v>
      </c>
      <c r="AD1" s="170">
        <f>+'Stmts Monthly'!Z8</f>
        <v>44317</v>
      </c>
      <c r="AE1" s="170">
        <f>+'Stmts Monthly'!AA8</f>
        <v>44348</v>
      </c>
      <c r="AF1" s="170">
        <f>+'Stmts Monthly'!AB8</f>
        <v>44378</v>
      </c>
      <c r="AG1" s="170">
        <f>+'Stmts Monthly'!AC8</f>
        <v>44409</v>
      </c>
      <c r="AH1" s="170">
        <f>+'Stmts Monthly'!AD8</f>
        <v>44440</v>
      </c>
      <c r="AI1" s="170">
        <f>+'Stmts Monthly'!AE8</f>
        <v>44470</v>
      </c>
      <c r="AJ1" s="170">
        <f>+'Stmts Monthly'!AF8</f>
        <v>44501</v>
      </c>
      <c r="AK1" s="170">
        <f>+'Stmts Monthly'!AG8</f>
        <v>44531</v>
      </c>
      <c r="AL1" s="752">
        <f>+'Stmts Monthly'!AH8</f>
        <v>2021</v>
      </c>
      <c r="AM1" s="170">
        <v>44562</v>
      </c>
    </row>
    <row r="2" spans="1:39" ht="13.5" customHeight="1">
      <c r="B2" s="171" t="s">
        <v>84</v>
      </c>
      <c r="C2" s="172"/>
      <c r="D2" s="173" t="s">
        <v>85</v>
      </c>
      <c r="E2" s="173" t="s">
        <v>85</v>
      </c>
      <c r="F2" s="944"/>
      <c r="G2" s="172"/>
      <c r="H2" s="174"/>
      <c r="I2" s="336"/>
      <c r="J2" s="827"/>
      <c r="W2" s="845"/>
      <c r="Y2" s="1028">
        <v>0.05</v>
      </c>
      <c r="Z2" s="1029"/>
      <c r="AL2" s="175"/>
    </row>
    <row r="3" spans="1:39" ht="14" customHeight="1">
      <c r="A3" s="53">
        <v>1</v>
      </c>
      <c r="B3" s="233" t="s">
        <v>646</v>
      </c>
      <c r="C3" t="s">
        <v>560</v>
      </c>
      <c r="D3" s="177" t="s">
        <v>442</v>
      </c>
      <c r="E3" s="177" t="s">
        <v>77</v>
      </c>
      <c r="F3" s="945"/>
      <c r="G3" s="893"/>
      <c r="H3" s="178">
        <v>43831</v>
      </c>
      <c r="I3" s="337"/>
      <c r="J3" s="350">
        <v>80000</v>
      </c>
      <c r="K3" s="183">
        <f>IF(AND(K$1&gt;=$H3,IF(K$1&lt;=$H3,$H3&lt;L$1,1)),$J3/12,0)</f>
        <v>6666.666666666667</v>
      </c>
      <c r="L3" s="183">
        <f>IF(AND(L$1&gt;=$H3,IF(L$1&lt;=$H3,$H3&lt;M$1,1)),$J3/12,0)</f>
        <v>6666.666666666667</v>
      </c>
      <c r="M3" s="183">
        <f t="shared" ref="M3:V3" si="0">IF(AND(M$1&gt;=$H3,IF(M$1&lt;=$H3,$H3&lt;N$1,1)),$J3/12,0)</f>
        <v>6666.666666666667</v>
      </c>
      <c r="N3" s="183">
        <f t="shared" si="0"/>
        <v>6666.666666666667</v>
      </c>
      <c r="O3" s="183">
        <f t="shared" si="0"/>
        <v>6666.666666666667</v>
      </c>
      <c r="P3" s="183">
        <f t="shared" si="0"/>
        <v>6666.666666666667</v>
      </c>
      <c r="Q3" s="183">
        <f t="shared" si="0"/>
        <v>6666.666666666667</v>
      </c>
      <c r="R3" s="183">
        <f t="shared" si="0"/>
        <v>6666.666666666667</v>
      </c>
      <c r="S3" s="183">
        <f t="shared" si="0"/>
        <v>6666.666666666667</v>
      </c>
      <c r="T3" s="183">
        <f t="shared" si="0"/>
        <v>6666.666666666667</v>
      </c>
      <c r="U3" s="183">
        <f t="shared" si="0"/>
        <v>6666.666666666667</v>
      </c>
      <c r="V3" s="183">
        <f t="shared" si="0"/>
        <v>6666.666666666667</v>
      </c>
      <c r="W3" s="846">
        <f t="shared" ref="W3:W14" si="1">SUM(K3:V3)</f>
        <v>80000</v>
      </c>
      <c r="Y3" s="182">
        <f>+$J3*(1+$Y$2)</f>
        <v>84000</v>
      </c>
      <c r="Z3" s="183">
        <f t="shared" ref="Z3:AJ3" si="2">IF(AND(Z$1&gt;=$H3,IF(Z$1&lt;=$H3,$H3&lt;AA$1,1)),$Y3/12,0)</f>
        <v>7000</v>
      </c>
      <c r="AA3" s="183">
        <f t="shared" si="2"/>
        <v>7000</v>
      </c>
      <c r="AB3" s="183">
        <f t="shared" si="2"/>
        <v>7000</v>
      </c>
      <c r="AC3" s="183">
        <f t="shared" si="2"/>
        <v>7000</v>
      </c>
      <c r="AD3" s="183">
        <f t="shared" si="2"/>
        <v>7000</v>
      </c>
      <c r="AE3" s="183">
        <f t="shared" si="2"/>
        <v>7000</v>
      </c>
      <c r="AF3" s="183">
        <f t="shared" si="2"/>
        <v>7000</v>
      </c>
      <c r="AG3" s="183">
        <f t="shared" si="2"/>
        <v>7000</v>
      </c>
      <c r="AH3" s="183">
        <f t="shared" si="2"/>
        <v>7000</v>
      </c>
      <c r="AI3" s="183">
        <f t="shared" si="2"/>
        <v>7000</v>
      </c>
      <c r="AJ3" s="183">
        <f t="shared" si="2"/>
        <v>7000</v>
      </c>
      <c r="AK3" s="183">
        <f t="shared" ref="AK3:AK14" si="3">IF(AND(AK$1&gt;=$H3,IF(AK$1&lt;=$H3,$H3&lt;AM$1,1)),$Y3/12,0)</f>
        <v>7000</v>
      </c>
      <c r="AL3" s="846">
        <f t="shared" ref="AL3:AL14" si="4">SUM(Z3:AK3)</f>
        <v>84000</v>
      </c>
    </row>
    <row r="4" spans="1:39" ht="14" customHeight="1">
      <c r="A4" s="53">
        <f>+A3+1</f>
        <v>2</v>
      </c>
      <c r="B4" s="233" t="s">
        <v>647</v>
      </c>
      <c r="C4" t="s">
        <v>648</v>
      </c>
      <c r="D4" s="177" t="s">
        <v>443</v>
      </c>
      <c r="E4" s="177" t="s">
        <v>165</v>
      </c>
      <c r="F4" s="945"/>
      <c r="G4" s="893"/>
      <c r="H4" s="178">
        <v>43831</v>
      </c>
      <c r="I4" s="337"/>
      <c r="J4" s="350">
        <v>70000</v>
      </c>
      <c r="K4" s="183">
        <f t="shared" ref="K4:L37" si="5">IF(AND(K$1&gt;=$H4,IF(K$1&lt;=$H4,$H4&lt;L$1,1)),$J4/12,0)</f>
        <v>5833.333333333333</v>
      </c>
      <c r="L4" s="183">
        <f t="shared" si="5"/>
        <v>5833.333333333333</v>
      </c>
      <c r="M4" s="183">
        <f t="shared" ref="M4:V4" si="6">IF(AND(M$1&gt;=$H4,IF(M$1&lt;=$H4,$H4&lt;N$1,1)),$J4/12,0)</f>
        <v>5833.333333333333</v>
      </c>
      <c r="N4" s="183">
        <f t="shared" si="6"/>
        <v>5833.333333333333</v>
      </c>
      <c r="O4" s="183">
        <f t="shared" si="6"/>
        <v>5833.333333333333</v>
      </c>
      <c r="P4" s="183">
        <f t="shared" si="6"/>
        <v>5833.333333333333</v>
      </c>
      <c r="Q4" s="183">
        <f t="shared" si="6"/>
        <v>5833.333333333333</v>
      </c>
      <c r="R4" s="183">
        <f t="shared" si="6"/>
        <v>5833.333333333333</v>
      </c>
      <c r="S4" s="183">
        <f t="shared" si="6"/>
        <v>5833.333333333333</v>
      </c>
      <c r="T4" s="183">
        <f t="shared" si="6"/>
        <v>5833.333333333333</v>
      </c>
      <c r="U4" s="183">
        <f t="shared" si="6"/>
        <v>5833.333333333333</v>
      </c>
      <c r="V4" s="183">
        <f t="shared" si="6"/>
        <v>5833.333333333333</v>
      </c>
      <c r="W4" s="846">
        <f t="shared" si="1"/>
        <v>70000.000000000015</v>
      </c>
      <c r="Y4" s="182">
        <f t="shared" ref="Y4:Y37" si="7">+$J4*(1+$Y$2)</f>
        <v>73500</v>
      </c>
      <c r="Z4" s="183">
        <f t="shared" ref="Z4:AJ4" si="8">IF(AND(Z$1&gt;=$H4,IF(Z$1&lt;=$H4,$H4&lt;AA$1,1)),$Y4/12,0)</f>
        <v>6125</v>
      </c>
      <c r="AA4" s="183">
        <f t="shared" si="8"/>
        <v>6125</v>
      </c>
      <c r="AB4" s="183">
        <f t="shared" si="8"/>
        <v>6125</v>
      </c>
      <c r="AC4" s="183">
        <f t="shared" si="8"/>
        <v>6125</v>
      </c>
      <c r="AD4" s="183">
        <f t="shared" si="8"/>
        <v>6125</v>
      </c>
      <c r="AE4" s="183">
        <f t="shared" si="8"/>
        <v>6125</v>
      </c>
      <c r="AF4" s="183">
        <f t="shared" si="8"/>
        <v>6125</v>
      </c>
      <c r="AG4" s="183">
        <f t="shared" si="8"/>
        <v>6125</v>
      </c>
      <c r="AH4" s="183">
        <f t="shared" si="8"/>
        <v>6125</v>
      </c>
      <c r="AI4" s="183">
        <f t="shared" si="8"/>
        <v>6125</v>
      </c>
      <c r="AJ4" s="183">
        <f t="shared" si="8"/>
        <v>6125</v>
      </c>
      <c r="AK4" s="183">
        <f t="shared" si="3"/>
        <v>6125</v>
      </c>
      <c r="AL4" s="846">
        <f t="shared" si="4"/>
        <v>73500</v>
      </c>
    </row>
    <row r="5" spans="1:39" ht="14" customHeight="1">
      <c r="A5" s="53">
        <f t="shared" ref="A5:A14" si="9">+A4+1</f>
        <v>3</v>
      </c>
      <c r="B5" s="943" t="s">
        <v>561</v>
      </c>
      <c r="C5" s="840" t="s">
        <v>451</v>
      </c>
      <c r="D5" s="840" t="s">
        <v>444</v>
      </c>
      <c r="E5" s="840" t="s">
        <v>165</v>
      </c>
      <c r="F5" s="946"/>
      <c r="G5" s="841"/>
      <c r="H5" s="842">
        <v>43891</v>
      </c>
      <c r="I5" s="843"/>
      <c r="J5" s="1003">
        <v>70000</v>
      </c>
      <c r="K5" s="183">
        <f t="shared" si="5"/>
        <v>0</v>
      </c>
      <c r="L5" s="183">
        <f t="shared" si="5"/>
        <v>0</v>
      </c>
      <c r="M5" s="183">
        <f t="shared" ref="M5:V5" si="10">IF(AND(M$1&gt;=$H5,IF(M$1&lt;=$H5,$H5&lt;N$1,1)),$J5/12,0)</f>
        <v>5833.333333333333</v>
      </c>
      <c r="N5" s="183">
        <f t="shared" si="10"/>
        <v>5833.333333333333</v>
      </c>
      <c r="O5" s="183">
        <f t="shared" si="10"/>
        <v>5833.333333333333</v>
      </c>
      <c r="P5" s="183">
        <f t="shared" si="10"/>
        <v>5833.333333333333</v>
      </c>
      <c r="Q5" s="183">
        <f t="shared" si="10"/>
        <v>5833.333333333333</v>
      </c>
      <c r="R5" s="183">
        <f t="shared" si="10"/>
        <v>5833.333333333333</v>
      </c>
      <c r="S5" s="183">
        <f t="shared" si="10"/>
        <v>5833.333333333333</v>
      </c>
      <c r="T5" s="183">
        <f t="shared" si="10"/>
        <v>5833.333333333333</v>
      </c>
      <c r="U5" s="183">
        <f t="shared" si="10"/>
        <v>5833.333333333333</v>
      </c>
      <c r="V5" s="183">
        <f t="shared" si="10"/>
        <v>5833.333333333333</v>
      </c>
      <c r="W5" s="846">
        <f t="shared" si="1"/>
        <v>58333.333333333343</v>
      </c>
      <c r="Y5" s="182">
        <f t="shared" si="7"/>
        <v>73500</v>
      </c>
      <c r="Z5" s="183">
        <f t="shared" ref="Z5:AJ5" si="11">IF(AND(Z$1&gt;=$H5,IF(Z$1&lt;=$H5,$H5&lt;AA$1,1)),$Y5/12,0)</f>
        <v>6125</v>
      </c>
      <c r="AA5" s="183">
        <f t="shared" si="11"/>
        <v>6125</v>
      </c>
      <c r="AB5" s="183">
        <f t="shared" si="11"/>
        <v>6125</v>
      </c>
      <c r="AC5" s="183">
        <f t="shared" si="11"/>
        <v>6125</v>
      </c>
      <c r="AD5" s="183">
        <f t="shared" si="11"/>
        <v>6125</v>
      </c>
      <c r="AE5" s="183">
        <f t="shared" si="11"/>
        <v>6125</v>
      </c>
      <c r="AF5" s="183">
        <f t="shared" si="11"/>
        <v>6125</v>
      </c>
      <c r="AG5" s="183">
        <f t="shared" si="11"/>
        <v>6125</v>
      </c>
      <c r="AH5" s="183">
        <f t="shared" si="11"/>
        <v>6125</v>
      </c>
      <c r="AI5" s="183">
        <f t="shared" si="11"/>
        <v>6125</v>
      </c>
      <c r="AJ5" s="183">
        <f t="shared" si="11"/>
        <v>6125</v>
      </c>
      <c r="AK5" s="183">
        <f t="shared" si="3"/>
        <v>6125</v>
      </c>
      <c r="AL5" s="846">
        <f t="shared" si="4"/>
        <v>73500</v>
      </c>
    </row>
    <row r="6" spans="1:39" ht="14" customHeight="1">
      <c r="A6" s="53">
        <f t="shared" si="9"/>
        <v>4</v>
      </c>
      <c r="B6" s="943" t="s">
        <v>421</v>
      </c>
      <c r="C6" s="840" t="s">
        <v>452</v>
      </c>
      <c r="D6" s="840" t="s">
        <v>445</v>
      </c>
      <c r="E6" s="840" t="s">
        <v>62</v>
      </c>
      <c r="F6" s="1002"/>
      <c r="G6" s="841"/>
      <c r="H6" s="842">
        <v>43922</v>
      </c>
      <c r="I6" s="843"/>
      <c r="J6" s="844">
        <v>65000</v>
      </c>
      <c r="K6" s="183">
        <f t="shared" si="5"/>
        <v>0</v>
      </c>
      <c r="L6" s="183">
        <f t="shared" si="5"/>
        <v>0</v>
      </c>
      <c r="M6" s="183">
        <f t="shared" ref="M6:V6" si="12">IF(AND(M$1&gt;=$H6,IF(M$1&lt;=$H6,$H6&lt;N$1,1)),$J6/12,0)</f>
        <v>0</v>
      </c>
      <c r="N6" s="183">
        <f t="shared" si="12"/>
        <v>5416.666666666667</v>
      </c>
      <c r="O6" s="183">
        <f t="shared" si="12"/>
        <v>5416.666666666667</v>
      </c>
      <c r="P6" s="183">
        <f t="shared" si="12"/>
        <v>5416.666666666667</v>
      </c>
      <c r="Q6" s="183">
        <f t="shared" si="12"/>
        <v>5416.666666666667</v>
      </c>
      <c r="R6" s="183">
        <f t="shared" si="12"/>
        <v>5416.666666666667</v>
      </c>
      <c r="S6" s="183">
        <f t="shared" si="12"/>
        <v>5416.666666666667</v>
      </c>
      <c r="T6" s="183">
        <f t="shared" si="12"/>
        <v>5416.666666666667</v>
      </c>
      <c r="U6" s="183">
        <f t="shared" si="12"/>
        <v>5416.666666666667</v>
      </c>
      <c r="V6" s="183">
        <f t="shared" si="12"/>
        <v>5416.666666666667</v>
      </c>
      <c r="W6" s="846">
        <f t="shared" si="1"/>
        <v>48750</v>
      </c>
      <c r="Y6" s="182">
        <f t="shared" si="7"/>
        <v>68250</v>
      </c>
      <c r="Z6" s="183">
        <f t="shared" ref="Z6:AJ6" si="13">IF(AND(Z$1&gt;=$H6,IF(Z$1&lt;=$H6,$H6&lt;AA$1,1)),$Y6/12,0)</f>
        <v>5687.5</v>
      </c>
      <c r="AA6" s="183">
        <f t="shared" si="13"/>
        <v>5687.5</v>
      </c>
      <c r="AB6" s="183">
        <f t="shared" si="13"/>
        <v>5687.5</v>
      </c>
      <c r="AC6" s="183">
        <f t="shared" si="13"/>
        <v>5687.5</v>
      </c>
      <c r="AD6" s="183">
        <f t="shared" si="13"/>
        <v>5687.5</v>
      </c>
      <c r="AE6" s="183">
        <f t="shared" si="13"/>
        <v>5687.5</v>
      </c>
      <c r="AF6" s="183">
        <f t="shared" si="13"/>
        <v>5687.5</v>
      </c>
      <c r="AG6" s="183">
        <f t="shared" si="13"/>
        <v>5687.5</v>
      </c>
      <c r="AH6" s="183">
        <f t="shared" si="13"/>
        <v>5687.5</v>
      </c>
      <c r="AI6" s="183">
        <f t="shared" si="13"/>
        <v>5687.5</v>
      </c>
      <c r="AJ6" s="183">
        <f t="shared" si="13"/>
        <v>5687.5</v>
      </c>
      <c r="AK6" s="183">
        <f t="shared" si="3"/>
        <v>5687.5</v>
      </c>
      <c r="AL6" s="846">
        <f t="shared" si="4"/>
        <v>68250</v>
      </c>
    </row>
    <row r="7" spans="1:39" ht="14" customHeight="1">
      <c r="A7" s="53">
        <f t="shared" si="9"/>
        <v>5</v>
      </c>
      <c r="B7" s="943" t="s">
        <v>422</v>
      </c>
      <c r="C7" s="840" t="s">
        <v>453</v>
      </c>
      <c r="D7" s="840" t="s">
        <v>446</v>
      </c>
      <c r="E7" s="840" t="s">
        <v>165</v>
      </c>
      <c r="F7" s="946"/>
      <c r="G7" s="841"/>
      <c r="H7" s="842">
        <v>43952</v>
      </c>
      <c r="I7" s="843"/>
      <c r="J7" s="1003">
        <v>75000</v>
      </c>
      <c r="K7" s="183">
        <f t="shared" si="5"/>
        <v>0</v>
      </c>
      <c r="L7" s="183">
        <f t="shared" si="5"/>
        <v>0</v>
      </c>
      <c r="M7" s="183">
        <f t="shared" ref="M7:V7" si="14">IF(AND(M$1&gt;=$H7,IF(M$1&lt;=$H7,$H7&lt;N$1,1)),$J7/12,0)</f>
        <v>0</v>
      </c>
      <c r="N7" s="183">
        <f t="shared" si="14"/>
        <v>0</v>
      </c>
      <c r="O7" s="183">
        <f t="shared" si="14"/>
        <v>6250</v>
      </c>
      <c r="P7" s="183">
        <f t="shared" si="14"/>
        <v>6250</v>
      </c>
      <c r="Q7" s="183">
        <f t="shared" si="14"/>
        <v>6250</v>
      </c>
      <c r="R7" s="183">
        <f t="shared" si="14"/>
        <v>6250</v>
      </c>
      <c r="S7" s="183">
        <f t="shared" si="14"/>
        <v>6250</v>
      </c>
      <c r="T7" s="183">
        <f t="shared" si="14"/>
        <v>6250</v>
      </c>
      <c r="U7" s="183">
        <f t="shared" si="14"/>
        <v>6250</v>
      </c>
      <c r="V7" s="183">
        <f t="shared" si="14"/>
        <v>6250</v>
      </c>
      <c r="W7" s="846">
        <f t="shared" si="1"/>
        <v>50000</v>
      </c>
      <c r="Y7" s="182">
        <f t="shared" si="7"/>
        <v>78750</v>
      </c>
      <c r="Z7" s="183">
        <f t="shared" ref="Z7:AJ7" si="15">IF(AND(Z$1&gt;=$H7,IF(Z$1&lt;=$H7,$H7&lt;AA$1,1)),$Y7/12,0)</f>
        <v>6562.5</v>
      </c>
      <c r="AA7" s="183">
        <f t="shared" si="15"/>
        <v>6562.5</v>
      </c>
      <c r="AB7" s="183">
        <f t="shared" si="15"/>
        <v>6562.5</v>
      </c>
      <c r="AC7" s="183">
        <f t="shared" si="15"/>
        <v>6562.5</v>
      </c>
      <c r="AD7" s="183">
        <f t="shared" si="15"/>
        <v>6562.5</v>
      </c>
      <c r="AE7" s="183">
        <f t="shared" si="15"/>
        <v>6562.5</v>
      </c>
      <c r="AF7" s="183">
        <f t="shared" si="15"/>
        <v>6562.5</v>
      </c>
      <c r="AG7" s="183">
        <f t="shared" si="15"/>
        <v>6562.5</v>
      </c>
      <c r="AH7" s="183">
        <f t="shared" si="15"/>
        <v>6562.5</v>
      </c>
      <c r="AI7" s="183">
        <f t="shared" si="15"/>
        <v>6562.5</v>
      </c>
      <c r="AJ7" s="183">
        <f t="shared" si="15"/>
        <v>6562.5</v>
      </c>
      <c r="AK7" s="183">
        <f t="shared" si="3"/>
        <v>6562.5</v>
      </c>
      <c r="AL7" s="846">
        <f t="shared" si="4"/>
        <v>78750</v>
      </c>
    </row>
    <row r="8" spans="1:39" ht="14" customHeight="1">
      <c r="A8" s="53">
        <f t="shared" si="9"/>
        <v>6</v>
      </c>
      <c r="B8" s="943" t="s">
        <v>649</v>
      </c>
      <c r="C8" s="840" t="s">
        <v>454</v>
      </c>
      <c r="D8" s="840" t="s">
        <v>447</v>
      </c>
      <c r="E8" s="840" t="s">
        <v>180</v>
      </c>
      <c r="F8" s="946"/>
      <c r="G8" s="841"/>
      <c r="H8" s="842">
        <v>43922</v>
      </c>
      <c r="I8" s="843"/>
      <c r="J8" s="844">
        <v>60000</v>
      </c>
      <c r="K8" s="183">
        <f t="shared" si="5"/>
        <v>0</v>
      </c>
      <c r="L8" s="183">
        <f t="shared" si="5"/>
        <v>0</v>
      </c>
      <c r="M8" s="183">
        <f t="shared" ref="M8:V8" si="16">IF(AND(M$1&gt;=$H8,IF(M$1&lt;=$H8,$H8&lt;N$1,1)),$J8/12,0)</f>
        <v>0</v>
      </c>
      <c r="N8" s="183">
        <f t="shared" si="16"/>
        <v>5000</v>
      </c>
      <c r="O8" s="183">
        <f t="shared" si="16"/>
        <v>5000</v>
      </c>
      <c r="P8" s="183">
        <f t="shared" si="16"/>
        <v>5000</v>
      </c>
      <c r="Q8" s="183">
        <f t="shared" si="16"/>
        <v>5000</v>
      </c>
      <c r="R8" s="183">
        <f t="shared" si="16"/>
        <v>5000</v>
      </c>
      <c r="S8" s="183">
        <f t="shared" si="16"/>
        <v>5000</v>
      </c>
      <c r="T8" s="183">
        <f t="shared" si="16"/>
        <v>5000</v>
      </c>
      <c r="U8" s="183">
        <f t="shared" si="16"/>
        <v>5000</v>
      </c>
      <c r="V8" s="183">
        <f t="shared" si="16"/>
        <v>5000</v>
      </c>
      <c r="W8" s="846">
        <f t="shared" si="1"/>
        <v>45000</v>
      </c>
      <c r="Y8" s="182">
        <f t="shared" si="7"/>
        <v>63000</v>
      </c>
      <c r="Z8" s="183">
        <f t="shared" ref="Z8:AJ8" si="17">IF(AND(Z$1&gt;=$H8,IF(Z$1&lt;=$H8,$H8&lt;AA$1,1)),$Y8/12,0)</f>
        <v>5250</v>
      </c>
      <c r="AA8" s="183">
        <f t="shared" si="17"/>
        <v>5250</v>
      </c>
      <c r="AB8" s="183">
        <f t="shared" si="17"/>
        <v>5250</v>
      </c>
      <c r="AC8" s="183">
        <f t="shared" si="17"/>
        <v>5250</v>
      </c>
      <c r="AD8" s="183">
        <f t="shared" si="17"/>
        <v>5250</v>
      </c>
      <c r="AE8" s="183">
        <f t="shared" si="17"/>
        <v>5250</v>
      </c>
      <c r="AF8" s="183">
        <f t="shared" si="17"/>
        <v>5250</v>
      </c>
      <c r="AG8" s="183">
        <f t="shared" si="17"/>
        <v>5250</v>
      </c>
      <c r="AH8" s="183">
        <f t="shared" si="17"/>
        <v>5250</v>
      </c>
      <c r="AI8" s="183">
        <f t="shared" si="17"/>
        <v>5250</v>
      </c>
      <c r="AJ8" s="183">
        <f t="shared" si="17"/>
        <v>5250</v>
      </c>
      <c r="AK8" s="183">
        <f t="shared" si="3"/>
        <v>5250</v>
      </c>
      <c r="AL8" s="846">
        <f t="shared" si="4"/>
        <v>63000</v>
      </c>
    </row>
    <row r="9" spans="1:39" ht="14" customHeight="1">
      <c r="A9" s="53">
        <f t="shared" si="9"/>
        <v>7</v>
      </c>
      <c r="B9" s="943" t="s">
        <v>423</v>
      </c>
      <c r="C9" s="840" t="s">
        <v>455</v>
      </c>
      <c r="D9" s="840" t="s">
        <v>448</v>
      </c>
      <c r="E9" s="840" t="s">
        <v>612</v>
      </c>
      <c r="F9" s="946"/>
      <c r="G9" s="841"/>
      <c r="H9" s="842">
        <v>44044</v>
      </c>
      <c r="I9" s="843"/>
      <c r="J9" s="844">
        <v>60000</v>
      </c>
      <c r="K9" s="183">
        <f t="shared" si="5"/>
        <v>0</v>
      </c>
      <c r="L9" s="183">
        <f t="shared" si="5"/>
        <v>0</v>
      </c>
      <c r="M9" s="183">
        <f t="shared" ref="M9:V9" si="18">IF(AND(M$1&gt;=$H9,IF(M$1&lt;=$H9,$H9&lt;N$1,1)),$J9/12,0)</f>
        <v>0</v>
      </c>
      <c r="N9" s="183">
        <f t="shared" si="18"/>
        <v>0</v>
      </c>
      <c r="O9" s="183">
        <f t="shared" si="18"/>
        <v>0</v>
      </c>
      <c r="P9" s="183">
        <f t="shared" si="18"/>
        <v>0</v>
      </c>
      <c r="Q9" s="183">
        <f t="shared" si="18"/>
        <v>0</v>
      </c>
      <c r="R9" s="183">
        <f t="shared" si="18"/>
        <v>5000</v>
      </c>
      <c r="S9" s="183">
        <f t="shared" si="18"/>
        <v>5000</v>
      </c>
      <c r="T9" s="183">
        <f t="shared" si="18"/>
        <v>5000</v>
      </c>
      <c r="U9" s="183">
        <f t="shared" si="18"/>
        <v>5000</v>
      </c>
      <c r="V9" s="183">
        <f t="shared" si="18"/>
        <v>5000</v>
      </c>
      <c r="W9" s="846">
        <f t="shared" si="1"/>
        <v>25000</v>
      </c>
      <c r="Y9" s="182">
        <f t="shared" si="7"/>
        <v>63000</v>
      </c>
      <c r="Z9" s="183">
        <f t="shared" ref="Z9:AJ9" si="19">IF(AND(Z$1&gt;=$H9,IF(Z$1&lt;=$H9,$H9&lt;AA$1,1)),$Y9/12,0)</f>
        <v>5250</v>
      </c>
      <c r="AA9" s="183">
        <f t="shared" si="19"/>
        <v>5250</v>
      </c>
      <c r="AB9" s="183">
        <f t="shared" si="19"/>
        <v>5250</v>
      </c>
      <c r="AC9" s="183">
        <f t="shared" si="19"/>
        <v>5250</v>
      </c>
      <c r="AD9" s="183">
        <f t="shared" si="19"/>
        <v>5250</v>
      </c>
      <c r="AE9" s="183">
        <f t="shared" si="19"/>
        <v>5250</v>
      </c>
      <c r="AF9" s="183">
        <f t="shared" si="19"/>
        <v>5250</v>
      </c>
      <c r="AG9" s="183">
        <f t="shared" si="19"/>
        <v>5250</v>
      </c>
      <c r="AH9" s="183">
        <f t="shared" si="19"/>
        <v>5250</v>
      </c>
      <c r="AI9" s="183">
        <f t="shared" si="19"/>
        <v>5250</v>
      </c>
      <c r="AJ9" s="183">
        <f t="shared" si="19"/>
        <v>5250</v>
      </c>
      <c r="AK9" s="183">
        <f t="shared" si="3"/>
        <v>5250</v>
      </c>
      <c r="AL9" s="846">
        <f t="shared" si="4"/>
        <v>63000</v>
      </c>
    </row>
    <row r="10" spans="1:39" ht="14" customHeight="1">
      <c r="A10" s="53">
        <f t="shared" si="9"/>
        <v>8</v>
      </c>
      <c r="B10" s="943" t="s">
        <v>424</v>
      </c>
      <c r="C10" s="840" t="s">
        <v>456</v>
      </c>
      <c r="D10" s="840" t="s">
        <v>442</v>
      </c>
      <c r="E10" s="840" t="s">
        <v>165</v>
      </c>
      <c r="F10" s="946"/>
      <c r="G10" s="841"/>
      <c r="H10" s="842">
        <v>43983</v>
      </c>
      <c r="I10" s="843"/>
      <c r="J10" s="844">
        <v>65000</v>
      </c>
      <c r="K10" s="183">
        <f t="shared" si="5"/>
        <v>0</v>
      </c>
      <c r="L10" s="183">
        <f t="shared" si="5"/>
        <v>0</v>
      </c>
      <c r="M10" s="183">
        <f t="shared" ref="M10:V10" si="20">IF(AND(M$1&gt;=$H10,IF(M$1&lt;=$H10,$H10&lt;N$1,1)),$J10/12,0)</f>
        <v>0</v>
      </c>
      <c r="N10" s="183">
        <f t="shared" si="20"/>
        <v>0</v>
      </c>
      <c r="O10" s="183">
        <f t="shared" si="20"/>
        <v>0</v>
      </c>
      <c r="P10" s="183">
        <f t="shared" si="20"/>
        <v>5416.666666666667</v>
      </c>
      <c r="Q10" s="183">
        <f t="shared" si="20"/>
        <v>5416.666666666667</v>
      </c>
      <c r="R10" s="183">
        <f t="shared" si="20"/>
        <v>5416.666666666667</v>
      </c>
      <c r="S10" s="183">
        <f t="shared" si="20"/>
        <v>5416.666666666667</v>
      </c>
      <c r="T10" s="183">
        <f t="shared" si="20"/>
        <v>5416.666666666667</v>
      </c>
      <c r="U10" s="183">
        <f t="shared" si="20"/>
        <v>5416.666666666667</v>
      </c>
      <c r="V10" s="183">
        <f t="shared" si="20"/>
        <v>5416.666666666667</v>
      </c>
      <c r="W10" s="846">
        <f t="shared" si="1"/>
        <v>37916.666666666672</v>
      </c>
      <c r="Y10" s="182">
        <f t="shared" si="7"/>
        <v>68250</v>
      </c>
      <c r="Z10" s="183">
        <f t="shared" ref="Z10:AJ10" si="21">IF(AND(Z$1&gt;=$H10,IF(Z$1&lt;=$H10,$H10&lt;AA$1,1)),$Y10/12,0)</f>
        <v>5687.5</v>
      </c>
      <c r="AA10" s="183">
        <f t="shared" si="21"/>
        <v>5687.5</v>
      </c>
      <c r="AB10" s="183">
        <f t="shared" si="21"/>
        <v>5687.5</v>
      </c>
      <c r="AC10" s="183">
        <f t="shared" si="21"/>
        <v>5687.5</v>
      </c>
      <c r="AD10" s="183">
        <f t="shared" si="21"/>
        <v>5687.5</v>
      </c>
      <c r="AE10" s="183">
        <f t="shared" si="21"/>
        <v>5687.5</v>
      </c>
      <c r="AF10" s="183">
        <f t="shared" si="21"/>
        <v>5687.5</v>
      </c>
      <c r="AG10" s="183">
        <f t="shared" si="21"/>
        <v>5687.5</v>
      </c>
      <c r="AH10" s="183">
        <f t="shared" si="21"/>
        <v>5687.5</v>
      </c>
      <c r="AI10" s="183">
        <f t="shared" si="21"/>
        <v>5687.5</v>
      </c>
      <c r="AJ10" s="183">
        <f t="shared" si="21"/>
        <v>5687.5</v>
      </c>
      <c r="AK10" s="183">
        <f t="shared" si="3"/>
        <v>5687.5</v>
      </c>
      <c r="AL10" s="846">
        <f t="shared" si="4"/>
        <v>68250</v>
      </c>
    </row>
    <row r="11" spans="1:39" ht="14" customHeight="1">
      <c r="A11" s="53">
        <f t="shared" si="9"/>
        <v>9</v>
      </c>
      <c r="B11" s="943" t="s">
        <v>425</v>
      </c>
      <c r="C11" s="840" t="s">
        <v>457</v>
      </c>
      <c r="D11" s="840" t="s">
        <v>443</v>
      </c>
      <c r="E11" s="840" t="s">
        <v>165</v>
      </c>
      <c r="F11" s="946"/>
      <c r="G11" s="841"/>
      <c r="H11" s="842">
        <v>44044</v>
      </c>
      <c r="I11" s="843"/>
      <c r="J11" s="844">
        <v>70000</v>
      </c>
      <c r="K11" s="183">
        <f t="shared" si="5"/>
        <v>0</v>
      </c>
      <c r="L11" s="183">
        <f t="shared" si="5"/>
        <v>0</v>
      </c>
      <c r="M11" s="183">
        <f t="shared" ref="M11:V11" si="22">IF(AND(M$1&gt;=$H11,IF(M$1&lt;=$H11,$H11&lt;N$1,1)),$J11/12,0)</f>
        <v>0</v>
      </c>
      <c r="N11" s="183">
        <f t="shared" si="22"/>
        <v>0</v>
      </c>
      <c r="O11" s="183">
        <f t="shared" si="22"/>
        <v>0</v>
      </c>
      <c r="P11" s="183">
        <f t="shared" si="22"/>
        <v>0</v>
      </c>
      <c r="Q11" s="183">
        <f t="shared" si="22"/>
        <v>0</v>
      </c>
      <c r="R11" s="183">
        <f t="shared" si="22"/>
        <v>5833.333333333333</v>
      </c>
      <c r="S11" s="183">
        <f t="shared" si="22"/>
        <v>5833.333333333333</v>
      </c>
      <c r="T11" s="183">
        <f t="shared" si="22"/>
        <v>5833.333333333333</v>
      </c>
      <c r="U11" s="183">
        <f t="shared" si="22"/>
        <v>5833.333333333333</v>
      </c>
      <c r="V11" s="183">
        <f t="shared" si="22"/>
        <v>5833.333333333333</v>
      </c>
      <c r="W11" s="846">
        <f t="shared" si="1"/>
        <v>29166.666666666664</v>
      </c>
      <c r="Y11" s="182">
        <f t="shared" si="7"/>
        <v>73500</v>
      </c>
      <c r="Z11" s="183">
        <f t="shared" ref="Z11:AJ11" si="23">IF(AND(Z$1&gt;=$H11,IF(Z$1&lt;=$H11,$H11&lt;AA$1,1)),$Y11/12,0)</f>
        <v>6125</v>
      </c>
      <c r="AA11" s="183">
        <f t="shared" si="23"/>
        <v>6125</v>
      </c>
      <c r="AB11" s="183">
        <f t="shared" si="23"/>
        <v>6125</v>
      </c>
      <c r="AC11" s="183">
        <f t="shared" si="23"/>
        <v>6125</v>
      </c>
      <c r="AD11" s="183">
        <f t="shared" si="23"/>
        <v>6125</v>
      </c>
      <c r="AE11" s="183">
        <f t="shared" si="23"/>
        <v>6125</v>
      </c>
      <c r="AF11" s="183">
        <f t="shared" si="23"/>
        <v>6125</v>
      </c>
      <c r="AG11" s="183">
        <f t="shared" si="23"/>
        <v>6125</v>
      </c>
      <c r="AH11" s="183">
        <f t="shared" si="23"/>
        <v>6125</v>
      </c>
      <c r="AI11" s="183">
        <f t="shared" si="23"/>
        <v>6125</v>
      </c>
      <c r="AJ11" s="183">
        <f t="shared" si="23"/>
        <v>6125</v>
      </c>
      <c r="AK11" s="183">
        <f t="shared" si="3"/>
        <v>6125</v>
      </c>
      <c r="AL11" s="846">
        <f t="shared" si="4"/>
        <v>73500</v>
      </c>
    </row>
    <row r="12" spans="1:39" ht="14" customHeight="1">
      <c r="A12" s="53">
        <f t="shared" si="9"/>
        <v>10</v>
      </c>
      <c r="B12" s="943" t="s">
        <v>426</v>
      </c>
      <c r="C12" s="840" t="s">
        <v>458</v>
      </c>
      <c r="D12" s="840" t="s">
        <v>444</v>
      </c>
      <c r="E12" s="840" t="s">
        <v>165</v>
      </c>
      <c r="F12" s="946"/>
      <c r="G12" s="841"/>
      <c r="H12" s="842">
        <v>44075</v>
      </c>
      <c r="I12" s="843"/>
      <c r="J12" s="844">
        <v>70000</v>
      </c>
      <c r="K12" s="183">
        <f t="shared" si="5"/>
        <v>0</v>
      </c>
      <c r="L12" s="183">
        <f t="shared" si="5"/>
        <v>0</v>
      </c>
      <c r="M12" s="183">
        <f t="shared" ref="M12:V12" si="24">IF(AND(M$1&gt;=$H12,IF(M$1&lt;=$H12,$H12&lt;N$1,1)),$J12/12,0)</f>
        <v>0</v>
      </c>
      <c r="N12" s="183">
        <f t="shared" si="24"/>
        <v>0</v>
      </c>
      <c r="O12" s="183">
        <f t="shared" si="24"/>
        <v>0</v>
      </c>
      <c r="P12" s="183">
        <f t="shared" si="24"/>
        <v>0</v>
      </c>
      <c r="Q12" s="183">
        <f t="shared" si="24"/>
        <v>0</v>
      </c>
      <c r="R12" s="183">
        <f t="shared" si="24"/>
        <v>0</v>
      </c>
      <c r="S12" s="183">
        <f t="shared" si="24"/>
        <v>5833.333333333333</v>
      </c>
      <c r="T12" s="183">
        <f t="shared" si="24"/>
        <v>5833.333333333333</v>
      </c>
      <c r="U12" s="183">
        <f t="shared" si="24"/>
        <v>5833.333333333333</v>
      </c>
      <c r="V12" s="183">
        <f t="shared" si="24"/>
        <v>5833.333333333333</v>
      </c>
      <c r="W12" s="846">
        <f t="shared" si="1"/>
        <v>23333.333333333332</v>
      </c>
      <c r="Y12" s="182">
        <f t="shared" si="7"/>
        <v>73500</v>
      </c>
      <c r="Z12" s="183">
        <f t="shared" ref="Z12:AJ12" si="25">IF(AND(Z$1&gt;=$H12,IF(Z$1&lt;=$H12,$H12&lt;AA$1,1)),$Y12/12,0)</f>
        <v>6125</v>
      </c>
      <c r="AA12" s="183">
        <f t="shared" si="25"/>
        <v>6125</v>
      </c>
      <c r="AB12" s="183">
        <f t="shared" si="25"/>
        <v>6125</v>
      </c>
      <c r="AC12" s="183">
        <f t="shared" si="25"/>
        <v>6125</v>
      </c>
      <c r="AD12" s="183">
        <f t="shared" si="25"/>
        <v>6125</v>
      </c>
      <c r="AE12" s="183">
        <f t="shared" si="25"/>
        <v>6125</v>
      </c>
      <c r="AF12" s="183">
        <f t="shared" si="25"/>
        <v>6125</v>
      </c>
      <c r="AG12" s="183">
        <f t="shared" si="25"/>
        <v>6125</v>
      </c>
      <c r="AH12" s="183">
        <f t="shared" si="25"/>
        <v>6125</v>
      </c>
      <c r="AI12" s="183">
        <f t="shared" si="25"/>
        <v>6125</v>
      </c>
      <c r="AJ12" s="183">
        <f t="shared" si="25"/>
        <v>6125</v>
      </c>
      <c r="AK12" s="183">
        <f t="shared" si="3"/>
        <v>6125</v>
      </c>
      <c r="AL12" s="846">
        <f t="shared" si="4"/>
        <v>73500</v>
      </c>
    </row>
    <row r="13" spans="1:39" ht="14" customHeight="1">
      <c r="A13" s="53">
        <f t="shared" si="9"/>
        <v>11</v>
      </c>
      <c r="B13" s="943" t="s">
        <v>427</v>
      </c>
      <c r="C13" s="840" t="s">
        <v>650</v>
      </c>
      <c r="D13" s="840" t="s">
        <v>445</v>
      </c>
      <c r="E13" s="840" t="s">
        <v>165</v>
      </c>
      <c r="F13" s="946"/>
      <c r="G13" s="841"/>
      <c r="H13" s="842">
        <v>44075</v>
      </c>
      <c r="I13" s="843"/>
      <c r="J13" s="844">
        <v>70000</v>
      </c>
      <c r="K13" s="183">
        <f t="shared" si="5"/>
        <v>0</v>
      </c>
      <c r="L13" s="183">
        <f t="shared" si="5"/>
        <v>0</v>
      </c>
      <c r="M13" s="183">
        <f t="shared" ref="M13:V13" si="26">IF(AND(M$1&gt;=$H13,IF(M$1&lt;=$H13,$H13&lt;N$1,1)),$J13/12,0)</f>
        <v>0</v>
      </c>
      <c r="N13" s="183">
        <f t="shared" si="26"/>
        <v>0</v>
      </c>
      <c r="O13" s="183">
        <f t="shared" si="26"/>
        <v>0</v>
      </c>
      <c r="P13" s="183">
        <f t="shared" si="26"/>
        <v>0</v>
      </c>
      <c r="Q13" s="183">
        <f t="shared" si="26"/>
        <v>0</v>
      </c>
      <c r="R13" s="183">
        <f t="shared" si="26"/>
        <v>0</v>
      </c>
      <c r="S13" s="183">
        <f t="shared" si="26"/>
        <v>5833.333333333333</v>
      </c>
      <c r="T13" s="183">
        <f t="shared" si="26"/>
        <v>5833.333333333333</v>
      </c>
      <c r="U13" s="183">
        <f t="shared" si="26"/>
        <v>5833.333333333333</v>
      </c>
      <c r="V13" s="183">
        <f t="shared" si="26"/>
        <v>5833.333333333333</v>
      </c>
      <c r="W13" s="846">
        <f t="shared" ref="W13" si="27">SUM(K13:V13)</f>
        <v>23333.333333333332</v>
      </c>
      <c r="Y13" s="182">
        <f t="shared" si="7"/>
        <v>73500</v>
      </c>
      <c r="Z13" s="183">
        <f t="shared" ref="Z13:AJ13" si="28">IF(AND(Z$1&gt;=$H13,IF(Z$1&lt;=$H13,$H13&lt;AA$1,1)),$Y13/12,0)</f>
        <v>6125</v>
      </c>
      <c r="AA13" s="183">
        <f t="shared" si="28"/>
        <v>6125</v>
      </c>
      <c r="AB13" s="183">
        <f t="shared" si="28"/>
        <v>6125</v>
      </c>
      <c r="AC13" s="183">
        <f t="shared" si="28"/>
        <v>6125</v>
      </c>
      <c r="AD13" s="183">
        <f t="shared" si="28"/>
        <v>6125</v>
      </c>
      <c r="AE13" s="183">
        <f t="shared" si="28"/>
        <v>6125</v>
      </c>
      <c r="AF13" s="183">
        <f t="shared" si="28"/>
        <v>6125</v>
      </c>
      <c r="AG13" s="183">
        <f t="shared" si="28"/>
        <v>6125</v>
      </c>
      <c r="AH13" s="183">
        <f t="shared" si="28"/>
        <v>6125</v>
      </c>
      <c r="AI13" s="183">
        <f t="shared" si="28"/>
        <v>6125</v>
      </c>
      <c r="AJ13" s="183">
        <f t="shared" si="28"/>
        <v>6125</v>
      </c>
      <c r="AK13" s="183">
        <f t="shared" si="3"/>
        <v>6125</v>
      </c>
      <c r="AL13" s="846">
        <f t="shared" si="4"/>
        <v>73500</v>
      </c>
    </row>
    <row r="14" spans="1:39" ht="14" customHeight="1">
      <c r="A14" s="53">
        <f t="shared" si="9"/>
        <v>12</v>
      </c>
      <c r="B14" s="943" t="s">
        <v>428</v>
      </c>
      <c r="C14" s="840" t="s">
        <v>651</v>
      </c>
      <c r="D14" s="840" t="s">
        <v>446</v>
      </c>
      <c r="E14" s="840" t="s">
        <v>165</v>
      </c>
      <c r="F14" s="946"/>
      <c r="G14" s="841"/>
      <c r="H14" s="842">
        <v>44105</v>
      </c>
      <c r="I14" s="843"/>
      <c r="J14" s="1003">
        <v>65000</v>
      </c>
      <c r="K14" s="183">
        <f t="shared" si="5"/>
        <v>0</v>
      </c>
      <c r="L14" s="183">
        <f t="shared" si="5"/>
        <v>0</v>
      </c>
      <c r="M14" s="183">
        <f t="shared" ref="M14:V14" si="29">IF(AND(M$1&gt;=$H14,IF(M$1&lt;=$H14,$H14&lt;N$1,1)),$J14/12,0)</f>
        <v>0</v>
      </c>
      <c r="N14" s="183">
        <f t="shared" si="29"/>
        <v>0</v>
      </c>
      <c r="O14" s="183">
        <f t="shared" si="29"/>
        <v>0</v>
      </c>
      <c r="P14" s="183">
        <f t="shared" si="29"/>
        <v>0</v>
      </c>
      <c r="Q14" s="183">
        <f t="shared" si="29"/>
        <v>0</v>
      </c>
      <c r="R14" s="183">
        <f t="shared" si="29"/>
        <v>0</v>
      </c>
      <c r="S14" s="183">
        <f t="shared" si="29"/>
        <v>0</v>
      </c>
      <c r="T14" s="183">
        <f t="shared" si="29"/>
        <v>5416.666666666667</v>
      </c>
      <c r="U14" s="183">
        <f t="shared" si="29"/>
        <v>5416.666666666667</v>
      </c>
      <c r="V14" s="183">
        <f t="shared" si="29"/>
        <v>5416.666666666667</v>
      </c>
      <c r="W14" s="846">
        <f t="shared" si="1"/>
        <v>16250</v>
      </c>
      <c r="Y14" s="182">
        <f t="shared" si="7"/>
        <v>68250</v>
      </c>
      <c r="Z14" s="183">
        <f t="shared" ref="Z14:AJ14" si="30">IF(AND(Z$1&gt;=$H14,IF(Z$1&lt;=$H14,$H14&lt;AA$1,1)),$Y14/12,0)</f>
        <v>5687.5</v>
      </c>
      <c r="AA14" s="183">
        <f t="shared" si="30"/>
        <v>5687.5</v>
      </c>
      <c r="AB14" s="183">
        <f t="shared" si="30"/>
        <v>5687.5</v>
      </c>
      <c r="AC14" s="183">
        <f t="shared" si="30"/>
        <v>5687.5</v>
      </c>
      <c r="AD14" s="183">
        <f t="shared" si="30"/>
        <v>5687.5</v>
      </c>
      <c r="AE14" s="183">
        <f t="shared" si="30"/>
        <v>5687.5</v>
      </c>
      <c r="AF14" s="183">
        <f t="shared" si="30"/>
        <v>5687.5</v>
      </c>
      <c r="AG14" s="183">
        <f t="shared" si="30"/>
        <v>5687.5</v>
      </c>
      <c r="AH14" s="183">
        <f t="shared" si="30"/>
        <v>5687.5</v>
      </c>
      <c r="AI14" s="183">
        <f t="shared" si="30"/>
        <v>5687.5</v>
      </c>
      <c r="AJ14" s="183">
        <f t="shared" si="30"/>
        <v>5687.5</v>
      </c>
      <c r="AK14" s="183">
        <f t="shared" si="3"/>
        <v>5687.5</v>
      </c>
      <c r="AL14" s="846">
        <f t="shared" si="4"/>
        <v>68250</v>
      </c>
    </row>
    <row r="15" spans="1:39" ht="14" customHeight="1">
      <c r="A15" s="53">
        <f>+A14+1</f>
        <v>13</v>
      </c>
      <c r="B15" s="943" t="s">
        <v>429</v>
      </c>
      <c r="C15" s="840" t="s">
        <v>652</v>
      </c>
      <c r="D15" s="840" t="s">
        <v>447</v>
      </c>
      <c r="E15" s="840" t="s">
        <v>165</v>
      </c>
      <c r="F15" s="946"/>
      <c r="G15" s="841"/>
      <c r="H15" s="842">
        <v>44136</v>
      </c>
      <c r="I15" s="843"/>
      <c r="J15" s="844">
        <v>75000</v>
      </c>
      <c r="K15" s="183">
        <f t="shared" si="5"/>
        <v>0</v>
      </c>
      <c r="L15" s="183">
        <f t="shared" si="5"/>
        <v>0</v>
      </c>
      <c r="M15" s="183">
        <f t="shared" ref="M15:V15" si="31">IF(AND(M$1&gt;=$H15,IF(M$1&lt;=$H15,$H15&lt;N$1,1)),$J15/12,0)</f>
        <v>0</v>
      </c>
      <c r="N15" s="183">
        <f t="shared" si="31"/>
        <v>0</v>
      </c>
      <c r="O15" s="183">
        <f t="shared" si="31"/>
        <v>0</v>
      </c>
      <c r="P15" s="183">
        <f t="shared" si="31"/>
        <v>0</v>
      </c>
      <c r="Q15" s="183">
        <f t="shared" si="31"/>
        <v>0</v>
      </c>
      <c r="R15" s="183">
        <f t="shared" si="31"/>
        <v>0</v>
      </c>
      <c r="S15" s="183">
        <f t="shared" si="31"/>
        <v>0</v>
      </c>
      <c r="T15" s="183">
        <f t="shared" si="31"/>
        <v>0</v>
      </c>
      <c r="U15" s="183">
        <f t="shared" si="31"/>
        <v>6250</v>
      </c>
      <c r="V15" s="183">
        <f t="shared" si="31"/>
        <v>6250</v>
      </c>
      <c r="W15" s="846">
        <f t="shared" ref="W15:W21" si="32">SUM(K15:V15)</f>
        <v>12500</v>
      </c>
      <c r="Y15" s="182">
        <f t="shared" si="7"/>
        <v>78750</v>
      </c>
      <c r="Z15" s="183">
        <f t="shared" ref="Z15:AJ15" si="33">IF(AND(Z$1&gt;=$H15,IF(Z$1&lt;=$H15,$H15&lt;AA$1,1)),$Y15/12,0)</f>
        <v>6562.5</v>
      </c>
      <c r="AA15" s="183">
        <f t="shared" si="33"/>
        <v>6562.5</v>
      </c>
      <c r="AB15" s="183">
        <f t="shared" si="33"/>
        <v>6562.5</v>
      </c>
      <c r="AC15" s="183">
        <f t="shared" si="33"/>
        <v>6562.5</v>
      </c>
      <c r="AD15" s="183">
        <f t="shared" si="33"/>
        <v>6562.5</v>
      </c>
      <c r="AE15" s="183">
        <f t="shared" si="33"/>
        <v>6562.5</v>
      </c>
      <c r="AF15" s="183">
        <f t="shared" si="33"/>
        <v>6562.5</v>
      </c>
      <c r="AG15" s="183">
        <f t="shared" si="33"/>
        <v>6562.5</v>
      </c>
      <c r="AH15" s="183">
        <f t="shared" si="33"/>
        <v>6562.5</v>
      </c>
      <c r="AI15" s="183">
        <f t="shared" si="33"/>
        <v>6562.5</v>
      </c>
      <c r="AJ15" s="183">
        <f t="shared" si="33"/>
        <v>6562.5</v>
      </c>
      <c r="AK15" s="183">
        <f t="shared" ref="AK15:AK37" si="34">IF(AND(AK$1&gt;=$H15,IF(AK$1&lt;=$H15,$H15&lt;AM$1,1)),$Y15/12,0)</f>
        <v>6562.5</v>
      </c>
      <c r="AL15" s="846">
        <f t="shared" ref="AL15:AL21" si="35">SUM(Z15:AK15)</f>
        <v>78750</v>
      </c>
    </row>
    <row r="16" spans="1:39" ht="14" customHeight="1">
      <c r="A16" s="53">
        <f>+A15+1</f>
        <v>14</v>
      </c>
      <c r="B16" s="943" t="s">
        <v>430</v>
      </c>
      <c r="C16" s="840" t="s">
        <v>653</v>
      </c>
      <c r="D16" s="840" t="s">
        <v>448</v>
      </c>
      <c r="E16" s="840" t="s">
        <v>165</v>
      </c>
      <c r="F16" s="946"/>
      <c r="G16" s="841"/>
      <c r="H16" s="842">
        <v>44136</v>
      </c>
      <c r="I16" s="843"/>
      <c r="J16" s="844">
        <v>80000</v>
      </c>
      <c r="K16" s="183">
        <f t="shared" si="5"/>
        <v>0</v>
      </c>
      <c r="L16" s="183">
        <f t="shared" si="5"/>
        <v>0</v>
      </c>
      <c r="M16" s="183">
        <f t="shared" ref="M16:V16" si="36">IF(AND(M$1&gt;=$H16,IF(M$1&lt;=$H16,$H16&lt;N$1,1)),$J16/12,0)</f>
        <v>0</v>
      </c>
      <c r="N16" s="183">
        <f t="shared" si="36"/>
        <v>0</v>
      </c>
      <c r="O16" s="183">
        <f t="shared" si="36"/>
        <v>0</v>
      </c>
      <c r="P16" s="183">
        <f t="shared" si="36"/>
        <v>0</v>
      </c>
      <c r="Q16" s="183">
        <f t="shared" si="36"/>
        <v>0</v>
      </c>
      <c r="R16" s="183">
        <f t="shared" si="36"/>
        <v>0</v>
      </c>
      <c r="S16" s="183">
        <f t="shared" si="36"/>
        <v>0</v>
      </c>
      <c r="T16" s="183">
        <f t="shared" si="36"/>
        <v>0</v>
      </c>
      <c r="U16" s="183">
        <f t="shared" si="36"/>
        <v>6666.666666666667</v>
      </c>
      <c r="V16" s="183">
        <f t="shared" si="36"/>
        <v>6666.666666666667</v>
      </c>
      <c r="W16" s="846">
        <f>SUM(K16:V16)</f>
        <v>13333.333333333334</v>
      </c>
      <c r="Y16" s="182">
        <f t="shared" si="7"/>
        <v>84000</v>
      </c>
      <c r="Z16" s="183">
        <f t="shared" ref="Z16:AJ16" si="37">IF(AND(Z$1&gt;=$H16,IF(Z$1&lt;=$H16,$H16&lt;AA$1,1)),$Y16/12,0)</f>
        <v>7000</v>
      </c>
      <c r="AA16" s="183">
        <f t="shared" si="37"/>
        <v>7000</v>
      </c>
      <c r="AB16" s="183">
        <f t="shared" si="37"/>
        <v>7000</v>
      </c>
      <c r="AC16" s="183">
        <f t="shared" si="37"/>
        <v>7000</v>
      </c>
      <c r="AD16" s="183">
        <f t="shared" si="37"/>
        <v>7000</v>
      </c>
      <c r="AE16" s="183">
        <f t="shared" si="37"/>
        <v>7000</v>
      </c>
      <c r="AF16" s="183">
        <f t="shared" si="37"/>
        <v>7000</v>
      </c>
      <c r="AG16" s="183">
        <f t="shared" si="37"/>
        <v>7000</v>
      </c>
      <c r="AH16" s="183">
        <f t="shared" si="37"/>
        <v>7000</v>
      </c>
      <c r="AI16" s="183">
        <f t="shared" si="37"/>
        <v>7000</v>
      </c>
      <c r="AJ16" s="183">
        <f t="shared" si="37"/>
        <v>7000</v>
      </c>
      <c r="AK16" s="183">
        <f t="shared" si="34"/>
        <v>7000</v>
      </c>
      <c r="AL16" s="846">
        <f>SUM(Z16:AK16)</f>
        <v>84000</v>
      </c>
    </row>
    <row r="17" spans="1:2047 2049:7168 7170:11263 11265:16370" ht="14" customHeight="1">
      <c r="A17" s="53">
        <f>+A16+1</f>
        <v>15</v>
      </c>
      <c r="B17" s="943" t="s">
        <v>431</v>
      </c>
      <c r="C17" s="840" t="s">
        <v>654</v>
      </c>
      <c r="D17" s="840" t="s">
        <v>442</v>
      </c>
      <c r="E17" s="840" t="s">
        <v>165</v>
      </c>
      <c r="F17" s="946"/>
      <c r="G17" s="841"/>
      <c r="H17" s="842">
        <v>44166</v>
      </c>
      <c r="I17" s="843"/>
      <c r="J17" s="844">
        <v>100000</v>
      </c>
      <c r="K17" s="183">
        <f t="shared" si="5"/>
        <v>0</v>
      </c>
      <c r="L17" s="183">
        <f t="shared" si="5"/>
        <v>0</v>
      </c>
      <c r="M17" s="183">
        <f t="shared" ref="M17:V17" si="38">IF(AND(M$1&gt;=$H17,IF(M$1&lt;=$H17,$H17&lt;N$1,1)),$J17/12,0)</f>
        <v>0</v>
      </c>
      <c r="N17" s="183">
        <f t="shared" si="38"/>
        <v>0</v>
      </c>
      <c r="O17" s="183">
        <f t="shared" si="38"/>
        <v>0</v>
      </c>
      <c r="P17" s="183">
        <f t="shared" si="38"/>
        <v>0</v>
      </c>
      <c r="Q17" s="183">
        <f t="shared" si="38"/>
        <v>0</v>
      </c>
      <c r="R17" s="183">
        <f t="shared" si="38"/>
        <v>0</v>
      </c>
      <c r="S17" s="183">
        <f t="shared" si="38"/>
        <v>0</v>
      </c>
      <c r="T17" s="183">
        <f t="shared" si="38"/>
        <v>0</v>
      </c>
      <c r="U17" s="183">
        <f t="shared" si="38"/>
        <v>0</v>
      </c>
      <c r="V17" s="183">
        <f t="shared" si="38"/>
        <v>8333.3333333333339</v>
      </c>
      <c r="W17" s="846">
        <f t="shared" si="32"/>
        <v>8333.3333333333339</v>
      </c>
      <c r="Y17" s="182">
        <f t="shared" si="7"/>
        <v>105000</v>
      </c>
      <c r="Z17" s="183">
        <f t="shared" ref="Z17:AJ17" si="39">IF(AND(Z$1&gt;=$H17,IF(Z$1&lt;=$H17,$H17&lt;AA$1,1)),$Y17/12,0)</f>
        <v>8750</v>
      </c>
      <c r="AA17" s="183">
        <f t="shared" si="39"/>
        <v>8750</v>
      </c>
      <c r="AB17" s="183">
        <f t="shared" si="39"/>
        <v>8750</v>
      </c>
      <c r="AC17" s="183">
        <f t="shared" si="39"/>
        <v>8750</v>
      </c>
      <c r="AD17" s="183">
        <f t="shared" si="39"/>
        <v>8750</v>
      </c>
      <c r="AE17" s="183">
        <f t="shared" si="39"/>
        <v>8750</v>
      </c>
      <c r="AF17" s="183">
        <f t="shared" si="39"/>
        <v>8750</v>
      </c>
      <c r="AG17" s="183">
        <f t="shared" si="39"/>
        <v>8750</v>
      </c>
      <c r="AH17" s="183">
        <f t="shared" si="39"/>
        <v>8750</v>
      </c>
      <c r="AI17" s="183">
        <f t="shared" si="39"/>
        <v>8750</v>
      </c>
      <c r="AJ17" s="183">
        <f t="shared" si="39"/>
        <v>8750</v>
      </c>
      <c r="AK17" s="183">
        <f t="shared" si="34"/>
        <v>8750</v>
      </c>
      <c r="AL17" s="846">
        <f t="shared" si="35"/>
        <v>105000</v>
      </c>
    </row>
    <row r="18" spans="1:2047 2049:7168 7170:11263 11265:16370" ht="14" customHeight="1">
      <c r="A18" s="53">
        <f>+A17+1</f>
        <v>16</v>
      </c>
      <c r="B18" s="943" t="s">
        <v>568</v>
      </c>
      <c r="C18" s="840" t="s">
        <v>655</v>
      </c>
      <c r="D18" s="840" t="s">
        <v>443</v>
      </c>
      <c r="E18" s="840" t="s">
        <v>612</v>
      </c>
      <c r="F18" s="946"/>
      <c r="G18" s="841"/>
      <c r="H18" s="842">
        <v>44317</v>
      </c>
      <c r="I18" s="843"/>
      <c r="J18" s="844">
        <v>70000</v>
      </c>
      <c r="K18" s="183">
        <f t="shared" si="5"/>
        <v>0</v>
      </c>
      <c r="L18" s="183">
        <f t="shared" si="5"/>
        <v>0</v>
      </c>
      <c r="M18" s="183">
        <f t="shared" ref="M18:V18" si="40">IF(AND(M$1&gt;=$H18,IF(M$1&lt;=$H18,$H18&lt;N$1,1)),$J18/12,0)</f>
        <v>0</v>
      </c>
      <c r="N18" s="183">
        <f t="shared" si="40"/>
        <v>0</v>
      </c>
      <c r="O18" s="183">
        <f t="shared" si="40"/>
        <v>0</v>
      </c>
      <c r="P18" s="183">
        <f t="shared" si="40"/>
        <v>0</v>
      </c>
      <c r="Q18" s="183">
        <f t="shared" si="40"/>
        <v>0</v>
      </c>
      <c r="R18" s="183">
        <f t="shared" si="40"/>
        <v>0</v>
      </c>
      <c r="S18" s="183">
        <f t="shared" si="40"/>
        <v>0</v>
      </c>
      <c r="T18" s="183">
        <f t="shared" si="40"/>
        <v>0</v>
      </c>
      <c r="U18" s="183">
        <f t="shared" si="40"/>
        <v>0</v>
      </c>
      <c r="V18" s="183">
        <f t="shared" si="40"/>
        <v>0</v>
      </c>
      <c r="W18" s="846">
        <f t="shared" si="32"/>
        <v>0</v>
      </c>
      <c r="Y18" s="182">
        <f t="shared" si="7"/>
        <v>73500</v>
      </c>
      <c r="Z18" s="183">
        <f t="shared" ref="Z18:AJ18" si="41">IF(AND(Z$1&gt;=$H18,IF(Z$1&lt;=$H18,$H18&lt;AA$1,1)),$Y18/12,0)</f>
        <v>0</v>
      </c>
      <c r="AA18" s="183">
        <f t="shared" si="41"/>
        <v>0</v>
      </c>
      <c r="AB18" s="183">
        <f t="shared" si="41"/>
        <v>0</v>
      </c>
      <c r="AC18" s="183">
        <f t="shared" si="41"/>
        <v>0</v>
      </c>
      <c r="AD18" s="183">
        <f t="shared" si="41"/>
        <v>6125</v>
      </c>
      <c r="AE18" s="183">
        <f t="shared" si="41"/>
        <v>6125</v>
      </c>
      <c r="AF18" s="183">
        <f t="shared" si="41"/>
        <v>6125</v>
      </c>
      <c r="AG18" s="183">
        <f t="shared" si="41"/>
        <v>6125</v>
      </c>
      <c r="AH18" s="183">
        <f t="shared" si="41"/>
        <v>6125</v>
      </c>
      <c r="AI18" s="183">
        <f t="shared" si="41"/>
        <v>6125</v>
      </c>
      <c r="AJ18" s="183">
        <f t="shared" si="41"/>
        <v>6125</v>
      </c>
      <c r="AK18" s="183">
        <f t="shared" si="34"/>
        <v>6125</v>
      </c>
      <c r="AL18" s="846">
        <f t="shared" si="35"/>
        <v>49000</v>
      </c>
    </row>
    <row r="19" spans="1:2047 2049:7168 7170:11263 11265:16370" ht="14" customHeight="1">
      <c r="A19" s="747">
        <f>+A18+1</f>
        <v>17</v>
      </c>
      <c r="B19" s="943" t="s">
        <v>569</v>
      </c>
      <c r="C19" s="840" t="s">
        <v>656</v>
      </c>
      <c r="D19" s="840" t="s">
        <v>444</v>
      </c>
      <c r="E19" s="840" t="s">
        <v>612</v>
      </c>
      <c r="F19" s="946"/>
      <c r="G19" s="841"/>
      <c r="H19" s="842">
        <v>44470</v>
      </c>
      <c r="I19" s="843"/>
      <c r="J19" s="844">
        <v>70000</v>
      </c>
      <c r="K19" s="183">
        <f t="shared" si="5"/>
        <v>0</v>
      </c>
      <c r="L19" s="183">
        <f t="shared" si="5"/>
        <v>0</v>
      </c>
      <c r="M19" s="183">
        <f t="shared" ref="M19:V19" si="42">IF(AND(M$1&gt;=$H19,IF(M$1&lt;=$H19,$H19&lt;N$1,1)),$J19/12,0)</f>
        <v>0</v>
      </c>
      <c r="N19" s="183">
        <f t="shared" si="42"/>
        <v>0</v>
      </c>
      <c r="O19" s="183">
        <f t="shared" si="42"/>
        <v>0</v>
      </c>
      <c r="P19" s="183">
        <f t="shared" si="42"/>
        <v>0</v>
      </c>
      <c r="Q19" s="183">
        <f t="shared" si="42"/>
        <v>0</v>
      </c>
      <c r="R19" s="183">
        <f t="shared" si="42"/>
        <v>0</v>
      </c>
      <c r="S19" s="183">
        <f t="shared" si="42"/>
        <v>0</v>
      </c>
      <c r="T19" s="183">
        <f t="shared" si="42"/>
        <v>0</v>
      </c>
      <c r="U19" s="183">
        <f t="shared" si="42"/>
        <v>0</v>
      </c>
      <c r="V19" s="183">
        <f t="shared" si="42"/>
        <v>0</v>
      </c>
      <c r="W19" s="846">
        <f t="shared" si="32"/>
        <v>0</v>
      </c>
      <c r="Y19" s="182">
        <f t="shared" si="7"/>
        <v>73500</v>
      </c>
      <c r="Z19" s="183">
        <f t="shared" ref="Z19:AJ19" si="43">IF(AND(Z$1&gt;=$H19,IF(Z$1&lt;=$H19,$H19&lt;AA$1,1)),$Y19/12,0)</f>
        <v>0</v>
      </c>
      <c r="AA19" s="183">
        <f t="shared" si="43"/>
        <v>0</v>
      </c>
      <c r="AB19" s="183">
        <f t="shared" si="43"/>
        <v>0</v>
      </c>
      <c r="AC19" s="183">
        <f t="shared" si="43"/>
        <v>0</v>
      </c>
      <c r="AD19" s="183">
        <f t="shared" si="43"/>
        <v>0</v>
      </c>
      <c r="AE19" s="183">
        <f t="shared" si="43"/>
        <v>0</v>
      </c>
      <c r="AF19" s="183">
        <f t="shared" si="43"/>
        <v>0</v>
      </c>
      <c r="AG19" s="183">
        <f t="shared" si="43"/>
        <v>0</v>
      </c>
      <c r="AH19" s="183">
        <f t="shared" si="43"/>
        <v>0</v>
      </c>
      <c r="AI19" s="183">
        <f t="shared" si="43"/>
        <v>6125</v>
      </c>
      <c r="AJ19" s="183">
        <f t="shared" si="43"/>
        <v>6125</v>
      </c>
      <c r="AK19" s="183">
        <f t="shared" si="34"/>
        <v>6125</v>
      </c>
      <c r="AL19" s="846">
        <f t="shared" si="35"/>
        <v>18375</v>
      </c>
    </row>
    <row r="20" spans="1:2047 2049:7168 7170:11263 11265:16370" ht="14" customHeight="1">
      <c r="A20" s="53">
        <f t="shared" ref="A20:A37" si="44">+A19+1</f>
        <v>18</v>
      </c>
      <c r="B20" s="943" t="s">
        <v>570</v>
      </c>
      <c r="C20" s="840" t="s">
        <v>657</v>
      </c>
      <c r="D20" s="840" t="s">
        <v>445</v>
      </c>
      <c r="E20" s="840" t="s">
        <v>62</v>
      </c>
      <c r="F20" s="946"/>
      <c r="G20" s="841"/>
      <c r="H20" s="842">
        <v>44228</v>
      </c>
      <c r="I20" s="843"/>
      <c r="J20" s="844">
        <v>90000</v>
      </c>
      <c r="K20" s="183">
        <f t="shared" si="5"/>
        <v>0</v>
      </c>
      <c r="L20" s="183">
        <f t="shared" si="5"/>
        <v>0</v>
      </c>
      <c r="M20" s="183">
        <f t="shared" ref="M20:V20" si="45">IF(AND(M$1&gt;=$H20,IF(M$1&lt;=$H20,$H20&lt;N$1,1)),$J20/12,0)</f>
        <v>0</v>
      </c>
      <c r="N20" s="183">
        <f t="shared" si="45"/>
        <v>0</v>
      </c>
      <c r="O20" s="183">
        <f t="shared" si="45"/>
        <v>0</v>
      </c>
      <c r="P20" s="183">
        <f t="shared" si="45"/>
        <v>0</v>
      </c>
      <c r="Q20" s="183">
        <f t="shared" si="45"/>
        <v>0</v>
      </c>
      <c r="R20" s="183">
        <f t="shared" si="45"/>
        <v>0</v>
      </c>
      <c r="S20" s="183">
        <f t="shared" si="45"/>
        <v>0</v>
      </c>
      <c r="T20" s="183">
        <f t="shared" si="45"/>
        <v>0</v>
      </c>
      <c r="U20" s="183">
        <f t="shared" si="45"/>
        <v>0</v>
      </c>
      <c r="V20" s="183">
        <f t="shared" si="45"/>
        <v>0</v>
      </c>
      <c r="W20" s="846">
        <f t="shared" si="32"/>
        <v>0</v>
      </c>
      <c r="Y20" s="182">
        <f t="shared" si="7"/>
        <v>94500</v>
      </c>
      <c r="Z20" s="183">
        <f t="shared" ref="Z20:AJ20" si="46">IF(AND(Z$1&gt;=$H20,IF(Z$1&lt;=$H20,$H20&lt;AA$1,1)),$Y20/12,0)</f>
        <v>0</v>
      </c>
      <c r="AA20" s="183">
        <f t="shared" si="46"/>
        <v>7875</v>
      </c>
      <c r="AB20" s="183">
        <f t="shared" si="46"/>
        <v>7875</v>
      </c>
      <c r="AC20" s="183">
        <f t="shared" si="46"/>
        <v>7875</v>
      </c>
      <c r="AD20" s="183">
        <f t="shared" si="46"/>
        <v>7875</v>
      </c>
      <c r="AE20" s="183">
        <f t="shared" si="46"/>
        <v>7875</v>
      </c>
      <c r="AF20" s="183">
        <f t="shared" si="46"/>
        <v>7875</v>
      </c>
      <c r="AG20" s="183">
        <f t="shared" si="46"/>
        <v>7875</v>
      </c>
      <c r="AH20" s="183">
        <f t="shared" si="46"/>
        <v>7875</v>
      </c>
      <c r="AI20" s="183">
        <f t="shared" si="46"/>
        <v>7875</v>
      </c>
      <c r="AJ20" s="183">
        <f t="shared" si="46"/>
        <v>7875</v>
      </c>
      <c r="AK20" s="183">
        <f t="shared" si="34"/>
        <v>7875</v>
      </c>
      <c r="AL20" s="846">
        <f t="shared" si="35"/>
        <v>86625</v>
      </c>
    </row>
    <row r="21" spans="1:2047 2049:7168 7170:11263 11265:16370" ht="14" customHeight="1">
      <c r="A21" s="53">
        <f t="shared" si="44"/>
        <v>19</v>
      </c>
      <c r="B21" s="943" t="s">
        <v>571</v>
      </c>
      <c r="C21" s="840" t="s">
        <v>658</v>
      </c>
      <c r="D21" s="840" t="s">
        <v>446</v>
      </c>
      <c r="E21" s="840" t="s">
        <v>77</v>
      </c>
      <c r="F21" s="946"/>
      <c r="G21" s="841"/>
      <c r="H21" s="842">
        <v>44317</v>
      </c>
      <c r="I21" s="843"/>
      <c r="J21" s="844">
        <v>50000</v>
      </c>
      <c r="K21" s="183">
        <f t="shared" si="5"/>
        <v>0</v>
      </c>
      <c r="L21" s="183">
        <f t="shared" si="5"/>
        <v>0</v>
      </c>
      <c r="M21" s="183">
        <f t="shared" ref="M21:V21" si="47">IF(AND(M$1&gt;=$H21,IF(M$1&lt;=$H21,$H21&lt;N$1,1)),$J21/12,0)</f>
        <v>0</v>
      </c>
      <c r="N21" s="183">
        <f t="shared" si="47"/>
        <v>0</v>
      </c>
      <c r="O21" s="183">
        <f t="shared" si="47"/>
        <v>0</v>
      </c>
      <c r="P21" s="183">
        <f t="shared" si="47"/>
        <v>0</v>
      </c>
      <c r="Q21" s="183">
        <f t="shared" si="47"/>
        <v>0</v>
      </c>
      <c r="R21" s="183">
        <f t="shared" si="47"/>
        <v>0</v>
      </c>
      <c r="S21" s="183">
        <f t="shared" si="47"/>
        <v>0</v>
      </c>
      <c r="T21" s="183">
        <f t="shared" si="47"/>
        <v>0</v>
      </c>
      <c r="U21" s="183">
        <f t="shared" si="47"/>
        <v>0</v>
      </c>
      <c r="V21" s="183">
        <f t="shared" si="47"/>
        <v>0</v>
      </c>
      <c r="W21" s="846">
        <f t="shared" si="32"/>
        <v>0</v>
      </c>
      <c r="Y21" s="182">
        <f t="shared" si="7"/>
        <v>52500</v>
      </c>
      <c r="Z21" s="183">
        <f t="shared" ref="Z21:AJ21" si="48">IF(AND(Z$1&gt;=$H21,IF(Z$1&lt;=$H21,$H21&lt;AA$1,1)),$Y21/12,0)</f>
        <v>0</v>
      </c>
      <c r="AA21" s="183">
        <f t="shared" si="48"/>
        <v>0</v>
      </c>
      <c r="AB21" s="183">
        <f t="shared" si="48"/>
        <v>0</v>
      </c>
      <c r="AC21" s="183">
        <f t="shared" si="48"/>
        <v>0</v>
      </c>
      <c r="AD21" s="183">
        <f t="shared" si="48"/>
        <v>4375</v>
      </c>
      <c r="AE21" s="183">
        <f t="shared" si="48"/>
        <v>4375</v>
      </c>
      <c r="AF21" s="183">
        <f t="shared" si="48"/>
        <v>4375</v>
      </c>
      <c r="AG21" s="183">
        <f t="shared" si="48"/>
        <v>4375</v>
      </c>
      <c r="AH21" s="183">
        <f t="shared" si="48"/>
        <v>4375</v>
      </c>
      <c r="AI21" s="183">
        <f t="shared" si="48"/>
        <v>4375</v>
      </c>
      <c r="AJ21" s="183">
        <f t="shared" si="48"/>
        <v>4375</v>
      </c>
      <c r="AK21" s="183">
        <f t="shared" si="34"/>
        <v>4375</v>
      </c>
      <c r="AL21" s="846">
        <f t="shared" si="35"/>
        <v>35000</v>
      </c>
    </row>
    <row r="22" spans="1:2047 2049:7168 7170:11263 11265:16370" ht="14" customHeight="1">
      <c r="A22" s="53">
        <f t="shared" si="44"/>
        <v>20</v>
      </c>
      <c r="B22" s="943" t="s">
        <v>572</v>
      </c>
      <c r="C22" s="840" t="s">
        <v>659</v>
      </c>
      <c r="D22" s="840" t="s">
        <v>447</v>
      </c>
      <c r="E22" s="840" t="s">
        <v>166</v>
      </c>
      <c r="F22" s="946"/>
      <c r="G22" s="841"/>
      <c r="H22" s="842">
        <v>44317</v>
      </c>
      <c r="I22" s="843"/>
      <c r="J22" s="844">
        <v>70000</v>
      </c>
      <c r="K22" s="183">
        <f t="shared" si="5"/>
        <v>0</v>
      </c>
      <c r="L22" s="183">
        <f t="shared" si="5"/>
        <v>0</v>
      </c>
      <c r="M22" s="183">
        <f t="shared" ref="M22:V22" si="49">IF(AND(M$1&gt;=$H22,IF(M$1&lt;=$H22,$H22&lt;N$1,1)),$J22/12,0)</f>
        <v>0</v>
      </c>
      <c r="N22" s="183">
        <f t="shared" si="49"/>
        <v>0</v>
      </c>
      <c r="O22" s="183">
        <f t="shared" si="49"/>
        <v>0</v>
      </c>
      <c r="P22" s="183">
        <f t="shared" si="49"/>
        <v>0</v>
      </c>
      <c r="Q22" s="183">
        <f t="shared" si="49"/>
        <v>0</v>
      </c>
      <c r="R22" s="183">
        <f t="shared" si="49"/>
        <v>0</v>
      </c>
      <c r="S22" s="183">
        <f t="shared" si="49"/>
        <v>0</v>
      </c>
      <c r="T22" s="183">
        <f t="shared" si="49"/>
        <v>0</v>
      </c>
      <c r="U22" s="183">
        <f t="shared" si="49"/>
        <v>0</v>
      </c>
      <c r="V22" s="183">
        <f t="shared" si="49"/>
        <v>0</v>
      </c>
      <c r="W22" s="846">
        <f>SUM(K22:V22)</f>
        <v>0</v>
      </c>
      <c r="Y22" s="182">
        <f t="shared" si="7"/>
        <v>73500</v>
      </c>
      <c r="Z22" s="183">
        <f t="shared" ref="Z22:AJ22" si="50">IF(AND(Z$1&gt;=$H22,IF(Z$1&lt;=$H22,$H22&lt;AA$1,1)),$Y22/12,0)</f>
        <v>0</v>
      </c>
      <c r="AA22" s="183">
        <f t="shared" si="50"/>
        <v>0</v>
      </c>
      <c r="AB22" s="183">
        <f t="shared" si="50"/>
        <v>0</v>
      </c>
      <c r="AC22" s="183">
        <f t="shared" si="50"/>
        <v>0</v>
      </c>
      <c r="AD22" s="183">
        <f t="shared" si="50"/>
        <v>6125</v>
      </c>
      <c r="AE22" s="183">
        <f t="shared" si="50"/>
        <v>6125</v>
      </c>
      <c r="AF22" s="183">
        <f t="shared" si="50"/>
        <v>6125</v>
      </c>
      <c r="AG22" s="183">
        <f t="shared" si="50"/>
        <v>6125</v>
      </c>
      <c r="AH22" s="183">
        <f t="shared" si="50"/>
        <v>6125</v>
      </c>
      <c r="AI22" s="183">
        <f t="shared" si="50"/>
        <v>6125</v>
      </c>
      <c r="AJ22" s="183">
        <f t="shared" si="50"/>
        <v>6125</v>
      </c>
      <c r="AK22" s="183">
        <f t="shared" si="34"/>
        <v>6125</v>
      </c>
      <c r="AL22" s="846">
        <f>SUM(Z22:AK22)</f>
        <v>49000</v>
      </c>
    </row>
    <row r="23" spans="1:2047 2049:7168 7170:11263 11265:16370" ht="14" customHeight="1">
      <c r="A23" s="53">
        <f t="shared" si="44"/>
        <v>21</v>
      </c>
      <c r="B23" s="943" t="s">
        <v>573</v>
      </c>
      <c r="C23" s="840" t="s">
        <v>660</v>
      </c>
      <c r="D23" s="840" t="s">
        <v>448</v>
      </c>
      <c r="E23" s="840" t="s">
        <v>165</v>
      </c>
      <c r="F23" s="946"/>
      <c r="G23" s="841"/>
      <c r="H23" s="842">
        <v>44348</v>
      </c>
      <c r="I23" s="843"/>
      <c r="J23" s="844">
        <v>80000</v>
      </c>
      <c r="K23" s="183">
        <f t="shared" si="5"/>
        <v>0</v>
      </c>
      <c r="L23" s="183">
        <f t="shared" si="5"/>
        <v>0</v>
      </c>
      <c r="M23" s="183">
        <f t="shared" ref="M23:V23" si="51">IF(AND(M$1&gt;=$H23,IF(M$1&lt;=$H23,$H23&lt;N$1,1)),$J23/12,0)</f>
        <v>0</v>
      </c>
      <c r="N23" s="183">
        <f t="shared" si="51"/>
        <v>0</v>
      </c>
      <c r="O23" s="183">
        <f t="shared" si="51"/>
        <v>0</v>
      </c>
      <c r="P23" s="183">
        <f t="shared" si="51"/>
        <v>0</v>
      </c>
      <c r="Q23" s="183">
        <f t="shared" si="51"/>
        <v>0</v>
      </c>
      <c r="R23" s="183">
        <f t="shared" si="51"/>
        <v>0</v>
      </c>
      <c r="S23" s="183">
        <f t="shared" si="51"/>
        <v>0</v>
      </c>
      <c r="T23" s="183">
        <f t="shared" si="51"/>
        <v>0</v>
      </c>
      <c r="U23" s="183">
        <f t="shared" si="51"/>
        <v>0</v>
      </c>
      <c r="V23" s="183">
        <f t="shared" si="51"/>
        <v>0</v>
      </c>
      <c r="W23" s="846">
        <f>SUM(K23:V23)</f>
        <v>0</v>
      </c>
      <c r="Y23" s="182">
        <f t="shared" si="7"/>
        <v>84000</v>
      </c>
      <c r="Z23" s="183">
        <f t="shared" ref="Z23:AJ23" si="52">IF(AND(Z$1&gt;=$H23,IF(Z$1&lt;=$H23,$H23&lt;AA$1,1)),$Y23/12,0)</f>
        <v>0</v>
      </c>
      <c r="AA23" s="183">
        <f t="shared" si="52"/>
        <v>0</v>
      </c>
      <c r="AB23" s="183">
        <f t="shared" si="52"/>
        <v>0</v>
      </c>
      <c r="AC23" s="183">
        <f t="shared" si="52"/>
        <v>0</v>
      </c>
      <c r="AD23" s="183">
        <f t="shared" si="52"/>
        <v>0</v>
      </c>
      <c r="AE23" s="183">
        <f t="shared" si="52"/>
        <v>7000</v>
      </c>
      <c r="AF23" s="183">
        <f t="shared" si="52"/>
        <v>7000</v>
      </c>
      <c r="AG23" s="183">
        <f t="shared" si="52"/>
        <v>7000</v>
      </c>
      <c r="AH23" s="183">
        <f t="shared" si="52"/>
        <v>7000</v>
      </c>
      <c r="AI23" s="183">
        <f t="shared" si="52"/>
        <v>7000</v>
      </c>
      <c r="AJ23" s="183">
        <f t="shared" si="52"/>
        <v>7000</v>
      </c>
      <c r="AK23" s="183">
        <f t="shared" si="34"/>
        <v>7000</v>
      </c>
      <c r="AL23" s="846">
        <f>SUM(Z23:AK23)</f>
        <v>49000</v>
      </c>
      <c r="AN23" s="721"/>
      <c r="AP23" s="176"/>
      <c r="AQ23" s="177"/>
      <c r="AR23" s="177"/>
      <c r="AS23" s="177"/>
      <c r="AT23" s="178"/>
      <c r="AU23" s="178"/>
      <c r="AV23" s="337"/>
      <c r="AW23" s="721"/>
      <c r="AY23" s="176"/>
      <c r="AZ23" s="177"/>
      <c r="BA23" s="177"/>
      <c r="BB23" s="177"/>
      <c r="BC23" s="178"/>
      <c r="BD23" s="178"/>
      <c r="BE23" s="337"/>
      <c r="BF23" s="721"/>
      <c r="BH23" s="176"/>
      <c r="BI23" s="177"/>
      <c r="BJ23" s="177"/>
      <c r="BK23" s="177"/>
      <c r="BL23" s="178"/>
      <c r="BM23" s="178"/>
      <c r="BN23" s="337"/>
      <c r="BO23" s="721"/>
      <c r="BQ23" s="176"/>
      <c r="BR23" s="177"/>
      <c r="BS23" s="177"/>
      <c r="BT23" s="177"/>
      <c r="BU23" s="178"/>
      <c r="BV23" s="178"/>
      <c r="BW23" s="337"/>
      <c r="BX23" s="721"/>
      <c r="BZ23" s="176"/>
      <c r="CA23" s="177"/>
      <c r="CB23" s="177"/>
      <c r="CC23" s="177"/>
      <c r="CD23" s="178"/>
      <c r="CE23" s="178"/>
      <c r="CF23" s="337"/>
      <c r="CG23" s="721"/>
      <c r="CI23" s="176"/>
      <c r="CJ23" s="177"/>
      <c r="CK23" s="177"/>
      <c r="CL23" s="177"/>
      <c r="CM23" s="178"/>
      <c r="CN23" s="178"/>
      <c r="CO23" s="337"/>
      <c r="CP23" s="721"/>
      <c r="CR23" s="176"/>
      <c r="CS23" s="177"/>
      <c r="CT23" s="177"/>
      <c r="CU23" s="177"/>
      <c r="CV23" s="178"/>
      <c r="CW23" s="178"/>
      <c r="CX23" s="337"/>
      <c r="CY23" s="721"/>
      <c r="DA23" s="176"/>
      <c r="DB23" s="177"/>
      <c r="DC23" s="177"/>
      <c r="DD23" s="177"/>
      <c r="DE23" s="178"/>
      <c r="DF23" s="178"/>
      <c r="DG23" s="337"/>
      <c r="DH23" s="721"/>
      <c r="DJ23" s="176"/>
      <c r="DK23" s="177"/>
      <c r="DL23" s="177"/>
      <c r="DM23" s="177"/>
      <c r="DN23" s="178"/>
      <c r="DO23" s="178"/>
      <c r="DP23" s="337"/>
      <c r="DQ23" s="721"/>
      <c r="DS23" s="176"/>
      <c r="DT23" s="177"/>
      <c r="DU23" s="177"/>
      <c r="DV23" s="177"/>
      <c r="DW23" s="178"/>
      <c r="DX23" s="178"/>
      <c r="DY23" s="337"/>
      <c r="DZ23" s="721"/>
      <c r="EB23" s="176"/>
      <c r="EC23" s="177"/>
      <c r="ED23" s="177"/>
      <c r="EE23" s="177"/>
      <c r="EF23" s="178"/>
      <c r="EG23" s="178"/>
      <c r="EH23" s="337"/>
      <c r="EI23" s="721"/>
      <c r="EK23" s="176"/>
      <c r="EL23" s="177"/>
      <c r="EM23" s="177"/>
      <c r="EN23" s="177"/>
      <c r="EO23" s="178"/>
      <c r="EP23" s="178"/>
      <c r="EQ23" s="337"/>
      <c r="ER23" s="721"/>
      <c r="ET23" s="176"/>
      <c r="EU23" s="177"/>
      <c r="EV23" s="177"/>
      <c r="EW23" s="177"/>
      <c r="EX23" s="178"/>
      <c r="EY23" s="178"/>
      <c r="EZ23" s="337"/>
      <c r="FA23" s="721"/>
      <c r="FC23" s="176"/>
      <c r="FD23" s="177"/>
      <c r="FE23" s="177"/>
      <c r="FF23" s="177"/>
      <c r="FG23" s="178"/>
      <c r="FH23" s="178"/>
      <c r="FI23" s="337"/>
      <c r="FJ23" s="721"/>
      <c r="FL23" s="176"/>
      <c r="FM23" s="177"/>
      <c r="FN23" s="177"/>
      <c r="FO23" s="177"/>
      <c r="FP23" s="178"/>
      <c r="FQ23" s="178"/>
      <c r="FR23" s="337"/>
      <c r="FS23" s="721"/>
      <c r="FU23" s="176"/>
      <c r="FV23" s="177"/>
      <c r="FW23" s="177"/>
      <c r="FX23" s="177"/>
      <c r="FY23" s="178"/>
      <c r="FZ23" s="178"/>
      <c r="GA23" s="337"/>
      <c r="GB23" s="721"/>
      <c r="GD23" s="176"/>
      <c r="GE23" s="177"/>
      <c r="GF23" s="177"/>
      <c r="GG23" s="177"/>
      <c r="GH23" s="178"/>
      <c r="GI23" s="178"/>
      <c r="GJ23" s="337"/>
      <c r="GK23" s="721"/>
      <c r="GM23" s="176"/>
      <c r="GN23" s="177"/>
      <c r="GO23" s="177"/>
      <c r="GP23" s="177"/>
      <c r="GQ23" s="178"/>
      <c r="GR23" s="178"/>
      <c r="GS23" s="337"/>
      <c r="GT23" s="721"/>
      <c r="GV23" s="176"/>
      <c r="GW23" s="177"/>
      <c r="GX23" s="177"/>
      <c r="GY23" s="177"/>
      <c r="GZ23" s="178"/>
      <c r="HA23" s="178"/>
      <c r="HB23" s="337"/>
      <c r="HC23" s="721"/>
      <c r="HE23" s="176"/>
      <c r="HF23" s="177"/>
      <c r="HG23" s="177"/>
      <c r="HH23" s="177"/>
      <c r="HI23" s="178"/>
      <c r="HJ23" s="178"/>
      <c r="HK23" s="337"/>
      <c r="HL23" s="721"/>
      <c r="HN23" s="176"/>
      <c r="HO23" s="177"/>
      <c r="HP23" s="177"/>
      <c r="HQ23" s="177"/>
      <c r="HR23" s="178"/>
      <c r="HS23" s="178"/>
      <c r="HT23" s="337"/>
      <c r="HU23" s="721"/>
      <c r="HW23" s="176"/>
      <c r="HX23" s="177"/>
      <c r="HY23" s="177"/>
      <c r="HZ23" s="177"/>
      <c r="IA23" s="178"/>
      <c r="IB23" s="178"/>
      <c r="IC23" s="337"/>
      <c r="ID23" s="721"/>
      <c r="IF23" s="176"/>
      <c r="IG23" s="177"/>
      <c r="IH23" s="177"/>
      <c r="II23" s="177"/>
      <c r="IJ23" s="178"/>
      <c r="IK23" s="178"/>
      <c r="IL23" s="337"/>
      <c r="IM23" s="721"/>
      <c r="IO23" s="176"/>
      <c r="IP23" s="177"/>
      <c r="IQ23" s="177"/>
      <c r="IR23" s="177"/>
      <c r="IS23" s="178"/>
      <c r="IT23" s="178"/>
      <c r="IU23" s="337"/>
      <c r="IV23" s="721"/>
      <c r="IX23" s="176"/>
      <c r="IY23" s="177"/>
      <c r="IZ23" s="177"/>
      <c r="JA23" s="177"/>
      <c r="JB23" s="178"/>
      <c r="JC23" s="178"/>
      <c r="JD23" s="337"/>
      <c r="JE23" s="721"/>
      <c r="JG23" s="176"/>
      <c r="JH23" s="177"/>
      <c r="JI23" s="177"/>
      <c r="JJ23" s="177"/>
      <c r="JK23" s="178"/>
      <c r="JL23" s="178"/>
      <c r="JM23" s="337"/>
      <c r="JN23" s="721"/>
      <c r="JP23" s="176"/>
      <c r="JQ23" s="177"/>
      <c r="JR23" s="177"/>
      <c r="JS23" s="177"/>
      <c r="JT23" s="178"/>
      <c r="JU23" s="178"/>
      <c r="JV23" s="337"/>
      <c r="JW23" s="721"/>
      <c r="JY23" s="176"/>
      <c r="JZ23" s="177"/>
      <c r="KA23" s="177"/>
      <c r="KB23" s="177"/>
      <c r="KC23" s="178"/>
      <c r="KD23" s="178"/>
      <c r="KE23" s="337"/>
      <c r="KF23" s="721"/>
      <c r="KH23" s="176"/>
      <c r="KI23" s="177"/>
      <c r="KJ23" s="177"/>
      <c r="KK23" s="177"/>
      <c r="KL23" s="178"/>
      <c r="KM23" s="178"/>
      <c r="KN23" s="337"/>
      <c r="KO23" s="721"/>
      <c r="KQ23" s="176"/>
      <c r="KR23" s="177"/>
      <c r="KS23" s="177"/>
      <c r="KT23" s="177"/>
      <c r="KU23" s="178"/>
      <c r="KV23" s="178"/>
      <c r="KW23" s="337"/>
      <c r="KX23" s="721"/>
      <c r="KZ23" s="176"/>
      <c r="LA23" s="177"/>
      <c r="LB23" s="177"/>
      <c r="LC23" s="177"/>
      <c r="LD23" s="178"/>
      <c r="LE23" s="178"/>
      <c r="LF23" s="337"/>
      <c r="LG23" s="721"/>
      <c r="LI23" s="176"/>
      <c r="LJ23" s="177"/>
      <c r="LK23" s="177"/>
      <c r="LL23" s="177"/>
      <c r="LM23" s="178"/>
      <c r="LN23" s="178"/>
      <c r="LO23" s="337"/>
      <c r="LP23" s="721"/>
      <c r="LR23" s="176"/>
      <c r="LS23" s="177"/>
      <c r="LT23" s="177"/>
      <c r="LU23" s="177"/>
      <c r="LV23" s="178"/>
      <c r="LW23" s="178"/>
      <c r="LX23" s="337"/>
      <c r="LY23" s="721"/>
      <c r="MA23" s="176"/>
      <c r="MB23" s="177"/>
      <c r="MC23" s="177"/>
      <c r="MD23" s="177"/>
      <c r="ME23" s="178"/>
      <c r="MF23" s="178"/>
      <c r="MG23" s="337"/>
      <c r="MH23" s="721"/>
      <c r="MJ23" s="176"/>
      <c r="MK23" s="177"/>
      <c r="ML23" s="177"/>
      <c r="MM23" s="177"/>
      <c r="MN23" s="178"/>
      <c r="MO23" s="178"/>
      <c r="MP23" s="337"/>
      <c r="MQ23" s="721"/>
      <c r="MS23" s="176"/>
      <c r="MT23" s="177"/>
      <c r="MU23" s="177"/>
      <c r="MV23" s="177"/>
      <c r="MW23" s="178"/>
      <c r="MX23" s="178"/>
      <c r="MY23" s="337"/>
      <c r="MZ23" s="721"/>
      <c r="NB23" s="176"/>
      <c r="NC23" s="177"/>
      <c r="ND23" s="177"/>
      <c r="NE23" s="177"/>
      <c r="NF23" s="178"/>
      <c r="NG23" s="178"/>
      <c r="NH23" s="337"/>
      <c r="NI23" s="721"/>
      <c r="NK23" s="176"/>
      <c r="NL23" s="177"/>
      <c r="NM23" s="177"/>
      <c r="NN23" s="177"/>
      <c r="NO23" s="178"/>
      <c r="NP23" s="178"/>
      <c r="NQ23" s="337"/>
      <c r="NR23" s="721"/>
      <c r="NT23" s="176"/>
      <c r="NU23" s="177"/>
      <c r="NV23" s="177"/>
      <c r="NW23" s="177"/>
      <c r="NX23" s="178"/>
      <c r="NY23" s="178"/>
      <c r="NZ23" s="337"/>
      <c r="OA23" s="721"/>
      <c r="OC23" s="176"/>
      <c r="OD23" s="177"/>
      <c r="OE23" s="177"/>
      <c r="OF23" s="177"/>
      <c r="OG23" s="178"/>
      <c r="OH23" s="178"/>
      <c r="OI23" s="337"/>
      <c r="OJ23" s="721"/>
      <c r="OL23" s="176"/>
      <c r="OM23" s="177"/>
      <c r="ON23" s="177"/>
      <c r="OO23" s="177"/>
      <c r="OP23" s="178"/>
      <c r="OQ23" s="178"/>
      <c r="OR23" s="337"/>
      <c r="OS23" s="721"/>
      <c r="OU23" s="176"/>
      <c r="OV23" s="177"/>
      <c r="OW23" s="177"/>
      <c r="OX23" s="177"/>
      <c r="OY23" s="178"/>
      <c r="OZ23" s="178"/>
      <c r="PA23" s="337"/>
      <c r="PB23" s="721"/>
      <c r="PD23" s="176"/>
      <c r="PE23" s="177"/>
      <c r="PF23" s="177"/>
      <c r="PG23" s="177"/>
      <c r="PH23" s="178"/>
      <c r="PI23" s="178"/>
      <c r="PJ23" s="337"/>
      <c r="PK23" s="721"/>
      <c r="PM23" s="176"/>
      <c r="PN23" s="177"/>
      <c r="PO23" s="177"/>
      <c r="PP23" s="177"/>
      <c r="PQ23" s="178"/>
      <c r="PR23" s="178"/>
      <c r="PS23" s="337"/>
      <c r="PT23" s="721"/>
      <c r="PV23" s="176"/>
      <c r="PW23" s="177"/>
      <c r="PX23" s="177"/>
      <c r="PY23" s="177"/>
      <c r="PZ23" s="178"/>
      <c r="QA23" s="178"/>
      <c r="QB23" s="337"/>
      <c r="QC23" s="721"/>
      <c r="QE23" s="176"/>
      <c r="QF23" s="177"/>
      <c r="QG23" s="177"/>
      <c r="QH23" s="177"/>
      <c r="QI23" s="178"/>
      <c r="QJ23" s="178"/>
      <c r="QK23" s="337"/>
      <c r="QL23" s="721"/>
      <c r="QN23" s="176"/>
      <c r="QO23" s="177"/>
      <c r="QP23" s="177"/>
      <c r="QQ23" s="177"/>
      <c r="QR23" s="178"/>
      <c r="QS23" s="178"/>
      <c r="QT23" s="337"/>
      <c r="QU23" s="721"/>
      <c r="QW23" s="176"/>
      <c r="QX23" s="177"/>
      <c r="QY23" s="177"/>
      <c r="QZ23" s="177"/>
      <c r="RA23" s="178"/>
      <c r="RB23" s="178"/>
      <c r="RC23" s="337"/>
      <c r="RD23" s="721"/>
      <c r="RF23" s="176"/>
      <c r="RG23" s="177"/>
      <c r="RH23" s="177"/>
      <c r="RI23" s="177"/>
      <c r="RJ23" s="178"/>
      <c r="RK23" s="178"/>
      <c r="RL23" s="337"/>
      <c r="RM23" s="721"/>
      <c r="RO23" s="176"/>
      <c r="RP23" s="177"/>
      <c r="RQ23" s="177"/>
      <c r="RR23" s="177"/>
      <c r="RS23" s="178"/>
      <c r="RT23" s="178"/>
      <c r="RU23" s="337"/>
      <c r="RV23" s="721"/>
      <c r="RX23" s="176"/>
      <c r="RY23" s="177"/>
      <c r="RZ23" s="177"/>
      <c r="SA23" s="177"/>
      <c r="SB23" s="178"/>
      <c r="SC23" s="178"/>
      <c r="SD23" s="337"/>
      <c r="SE23" s="721"/>
      <c r="SG23" s="176"/>
      <c r="SH23" s="177"/>
      <c r="SI23" s="177"/>
      <c r="SJ23" s="177"/>
      <c r="SK23" s="178"/>
      <c r="SL23" s="178"/>
      <c r="SM23" s="337"/>
      <c r="SN23" s="721"/>
      <c r="SP23" s="176"/>
      <c r="SQ23" s="177"/>
      <c r="SR23" s="177"/>
      <c r="SS23" s="177"/>
      <c r="ST23" s="178"/>
      <c r="SU23" s="178"/>
      <c r="SV23" s="337"/>
      <c r="SW23" s="721"/>
      <c r="SY23" s="176"/>
      <c r="SZ23" s="177"/>
      <c r="TA23" s="177"/>
      <c r="TB23" s="177"/>
      <c r="TC23" s="178"/>
      <c r="TD23" s="178"/>
      <c r="TE23" s="337"/>
      <c r="TF23" s="721"/>
      <c r="TH23" s="176"/>
      <c r="TI23" s="177"/>
      <c r="TJ23" s="177"/>
      <c r="TK23" s="177"/>
      <c r="TL23" s="178"/>
      <c r="TM23" s="178"/>
      <c r="TN23" s="337"/>
      <c r="TO23" s="721"/>
      <c r="TQ23" s="176"/>
      <c r="TR23" s="177"/>
      <c r="TS23" s="177"/>
      <c r="TT23" s="177"/>
      <c r="TU23" s="178"/>
      <c r="TV23" s="178"/>
      <c r="TW23" s="337"/>
      <c r="TX23" s="721"/>
      <c r="TZ23" s="176"/>
      <c r="UA23" s="177"/>
      <c r="UB23" s="177"/>
      <c r="UC23" s="177"/>
      <c r="UD23" s="178"/>
      <c r="UE23" s="178"/>
      <c r="UF23" s="337"/>
      <c r="UG23" s="721"/>
      <c r="UI23" s="176"/>
      <c r="UJ23" s="177"/>
      <c r="UK23" s="177"/>
      <c r="UL23" s="177"/>
      <c r="UM23" s="178"/>
      <c r="UN23" s="178"/>
      <c r="UO23" s="337"/>
      <c r="UP23" s="721"/>
      <c r="UR23" s="176"/>
      <c r="US23" s="177"/>
      <c r="UT23" s="177"/>
      <c r="UU23" s="177"/>
      <c r="UV23" s="178"/>
      <c r="UW23" s="178"/>
      <c r="UX23" s="337"/>
      <c r="UY23" s="721"/>
      <c r="VA23" s="176"/>
      <c r="VB23" s="177"/>
      <c r="VC23" s="177"/>
      <c r="VD23" s="177"/>
      <c r="VE23" s="178"/>
      <c r="VF23" s="178"/>
      <c r="VG23" s="337"/>
      <c r="VH23" s="721"/>
      <c r="VJ23" s="176"/>
      <c r="VK23" s="177"/>
      <c r="VL23" s="177"/>
      <c r="VM23" s="177"/>
      <c r="VN23" s="178"/>
      <c r="VO23" s="178"/>
      <c r="VP23" s="337"/>
      <c r="VQ23" s="721"/>
      <c r="VS23" s="176"/>
      <c r="VT23" s="177"/>
      <c r="VU23" s="177"/>
      <c r="VV23" s="177"/>
      <c r="VW23" s="178"/>
      <c r="VX23" s="178"/>
      <c r="VY23" s="337"/>
      <c r="VZ23" s="721"/>
      <c r="WB23" s="176"/>
      <c r="WC23" s="177"/>
      <c r="WD23" s="177"/>
      <c r="WE23" s="177"/>
      <c r="WF23" s="178"/>
      <c r="WG23" s="178"/>
      <c r="WH23" s="337"/>
      <c r="WI23" s="721"/>
      <c r="WK23" s="176"/>
      <c r="WL23" s="177"/>
      <c r="WM23" s="177"/>
      <c r="WN23" s="177"/>
      <c r="WO23" s="178"/>
      <c r="WP23" s="178"/>
      <c r="WQ23" s="337"/>
      <c r="WR23" s="721"/>
      <c r="WT23" s="176"/>
      <c r="WU23" s="177"/>
      <c r="WV23" s="177"/>
      <c r="WW23" s="177"/>
      <c r="WX23" s="178"/>
      <c r="WY23" s="178"/>
      <c r="WZ23" s="337"/>
      <c r="XA23" s="721"/>
      <c r="XC23" s="176"/>
      <c r="XD23" s="177"/>
      <c r="XE23" s="177"/>
      <c r="XF23" s="177"/>
      <c r="XG23" s="178"/>
      <c r="XH23" s="178"/>
      <c r="XI23" s="337"/>
      <c r="XJ23" s="721"/>
      <c r="XL23" s="176"/>
      <c r="XM23" s="177"/>
      <c r="XN23" s="177"/>
      <c r="XO23" s="177"/>
      <c r="XP23" s="178"/>
      <c r="XQ23" s="178"/>
      <c r="XR23" s="337"/>
      <c r="XS23" s="721"/>
      <c r="XU23" s="176"/>
      <c r="XV23" s="177"/>
      <c r="XW23" s="177"/>
      <c r="XX23" s="177"/>
      <c r="XY23" s="178"/>
      <c r="XZ23" s="178"/>
      <c r="YA23" s="337"/>
      <c r="YB23" s="721"/>
      <c r="YD23" s="176"/>
      <c r="YE23" s="177"/>
      <c r="YF23" s="177"/>
      <c r="YG23" s="177"/>
      <c r="YH23" s="178"/>
      <c r="YI23" s="178"/>
      <c r="YJ23" s="337"/>
      <c r="YK23" s="721"/>
      <c r="YM23" s="176"/>
      <c r="YN23" s="177"/>
      <c r="YO23" s="177"/>
      <c r="YP23" s="177"/>
      <c r="YQ23" s="178"/>
      <c r="YR23" s="178"/>
      <c r="YS23" s="337"/>
      <c r="YT23" s="721"/>
      <c r="YV23" s="176"/>
      <c r="YW23" s="177"/>
      <c r="YX23" s="177"/>
      <c r="YY23" s="177"/>
      <c r="YZ23" s="178"/>
      <c r="ZA23" s="178"/>
      <c r="ZB23" s="337"/>
      <c r="ZC23" s="721"/>
      <c r="ZE23" s="176"/>
      <c r="ZF23" s="177"/>
      <c r="ZG23" s="177"/>
      <c r="ZH23" s="177"/>
      <c r="ZI23" s="178"/>
      <c r="ZJ23" s="178"/>
      <c r="ZK23" s="337"/>
      <c r="ZL23" s="721"/>
      <c r="ZN23" s="176"/>
      <c r="ZO23" s="177"/>
      <c r="ZP23" s="177"/>
      <c r="ZQ23" s="177"/>
      <c r="ZR23" s="178"/>
      <c r="ZS23" s="178"/>
      <c r="ZT23" s="337"/>
      <c r="ZU23" s="721"/>
      <c r="ZW23" s="176"/>
      <c r="ZX23" s="177"/>
      <c r="ZY23" s="177"/>
      <c r="ZZ23" s="177"/>
      <c r="AAA23" s="178"/>
      <c r="AAB23" s="178"/>
      <c r="AAC23" s="337"/>
      <c r="AAD23" s="721"/>
      <c r="AAF23" s="176"/>
      <c r="AAG23" s="177"/>
      <c r="AAH23" s="177"/>
      <c r="AAI23" s="177"/>
      <c r="AAJ23" s="178"/>
      <c r="AAK23" s="178"/>
      <c r="AAL23" s="337"/>
      <c r="AAM23" s="721"/>
      <c r="AAO23" s="176"/>
      <c r="AAP23" s="177"/>
      <c r="AAQ23" s="177"/>
      <c r="AAR23" s="177"/>
      <c r="AAS23" s="178"/>
      <c r="AAT23" s="178"/>
      <c r="AAU23" s="337"/>
      <c r="AAV23" s="721"/>
      <c r="AAX23" s="176"/>
      <c r="AAY23" s="177"/>
      <c r="AAZ23" s="177"/>
      <c r="ABA23" s="177"/>
      <c r="ABB23" s="178"/>
      <c r="ABC23" s="178"/>
      <c r="ABD23" s="337"/>
      <c r="ABE23" s="721"/>
      <c r="ABG23" s="176"/>
      <c r="ABH23" s="177"/>
      <c r="ABI23" s="177"/>
      <c r="ABJ23" s="177"/>
      <c r="ABK23" s="178"/>
      <c r="ABL23" s="178"/>
      <c r="ABM23" s="337"/>
      <c r="ABN23" s="721"/>
      <c r="ABP23" s="176"/>
      <c r="ABQ23" s="177"/>
      <c r="ABR23" s="177"/>
      <c r="ABS23" s="177"/>
      <c r="ABT23" s="178"/>
      <c r="ABU23" s="178"/>
      <c r="ABV23" s="337"/>
      <c r="ABW23" s="721"/>
      <c r="ABY23" s="176"/>
      <c r="ABZ23" s="177"/>
      <c r="ACA23" s="177"/>
      <c r="ACB23" s="177"/>
      <c r="ACC23" s="178"/>
      <c r="ACD23" s="178"/>
      <c r="ACE23" s="337"/>
      <c r="ACF23" s="721"/>
      <c r="ACH23" s="176"/>
      <c r="ACI23" s="177"/>
      <c r="ACJ23" s="177"/>
      <c r="ACK23" s="177"/>
      <c r="ACL23" s="178"/>
      <c r="ACM23" s="178"/>
      <c r="ACN23" s="337"/>
      <c r="ACO23" s="721"/>
      <c r="ACQ23" s="176"/>
      <c r="ACR23" s="177"/>
      <c r="ACS23" s="177"/>
      <c r="ACT23" s="177"/>
      <c r="ACU23" s="178"/>
      <c r="ACV23" s="178"/>
      <c r="ACW23" s="337"/>
      <c r="ACX23" s="721"/>
      <c r="ACZ23" s="176"/>
      <c r="ADA23" s="177"/>
      <c r="ADB23" s="177"/>
      <c r="ADC23" s="177"/>
      <c r="ADD23" s="178"/>
      <c r="ADE23" s="178"/>
      <c r="ADF23" s="337"/>
      <c r="ADG23" s="721"/>
      <c r="ADI23" s="176"/>
      <c r="ADJ23" s="177"/>
      <c r="ADK23" s="177"/>
      <c r="ADL23" s="177"/>
      <c r="ADM23" s="178"/>
      <c r="ADN23" s="178"/>
      <c r="ADO23" s="337"/>
      <c r="ADP23" s="721"/>
      <c r="ADR23" s="176"/>
      <c r="ADS23" s="177"/>
      <c r="ADT23" s="177"/>
      <c r="ADU23" s="177"/>
      <c r="ADV23" s="178"/>
      <c r="ADW23" s="178"/>
      <c r="ADX23" s="337"/>
      <c r="ADY23" s="721"/>
      <c r="AEA23" s="176"/>
      <c r="AEB23" s="177"/>
      <c r="AEC23" s="177"/>
      <c r="AED23" s="177"/>
      <c r="AEE23" s="178"/>
      <c r="AEF23" s="178"/>
      <c r="AEG23" s="337"/>
      <c r="AEH23" s="721"/>
      <c r="AEJ23" s="176"/>
      <c r="AEK23" s="177"/>
      <c r="AEL23" s="177"/>
      <c r="AEM23" s="177"/>
      <c r="AEN23" s="178"/>
      <c r="AEO23" s="178"/>
      <c r="AEP23" s="337"/>
      <c r="AEQ23" s="721"/>
      <c r="AES23" s="176"/>
      <c r="AET23" s="177"/>
      <c r="AEU23" s="177"/>
      <c r="AEV23" s="177"/>
      <c r="AEW23" s="178"/>
      <c r="AEX23" s="178"/>
      <c r="AEY23" s="337"/>
      <c r="AEZ23" s="721"/>
      <c r="AFB23" s="176"/>
      <c r="AFC23" s="177"/>
      <c r="AFD23" s="177"/>
      <c r="AFE23" s="177"/>
      <c r="AFF23" s="178"/>
      <c r="AFG23" s="178"/>
      <c r="AFH23" s="337"/>
      <c r="AFI23" s="721"/>
      <c r="AFK23" s="176"/>
      <c r="AFL23" s="177"/>
      <c r="AFM23" s="177"/>
      <c r="AFN23" s="177"/>
      <c r="AFO23" s="178"/>
      <c r="AFP23" s="178"/>
      <c r="AFQ23" s="337"/>
      <c r="AFR23" s="721"/>
      <c r="AFT23" s="176"/>
      <c r="AFU23" s="177"/>
      <c r="AFV23" s="177"/>
      <c r="AFW23" s="177"/>
      <c r="AFX23" s="178"/>
      <c r="AFY23" s="178"/>
      <c r="AFZ23" s="337"/>
      <c r="AGA23" s="721"/>
      <c r="AGC23" s="176"/>
      <c r="AGD23" s="177"/>
      <c r="AGE23" s="177"/>
      <c r="AGF23" s="177"/>
      <c r="AGG23" s="178"/>
      <c r="AGH23" s="178"/>
      <c r="AGI23" s="337"/>
      <c r="AGJ23" s="721"/>
      <c r="AGL23" s="176"/>
      <c r="AGM23" s="177"/>
      <c r="AGN23" s="177"/>
      <c r="AGO23" s="177"/>
      <c r="AGP23" s="178"/>
      <c r="AGQ23" s="178"/>
      <c r="AGR23" s="337"/>
      <c r="AGS23" s="721"/>
      <c r="AGU23" s="176"/>
      <c r="AGV23" s="177"/>
      <c r="AGW23" s="177"/>
      <c r="AGX23" s="177"/>
      <c r="AGY23" s="178"/>
      <c r="AGZ23" s="178"/>
      <c r="AHA23" s="337"/>
      <c r="AHB23" s="721"/>
      <c r="AHD23" s="176"/>
      <c r="AHE23" s="177"/>
      <c r="AHF23" s="177"/>
      <c r="AHG23" s="177"/>
      <c r="AHH23" s="178"/>
      <c r="AHI23" s="178"/>
      <c r="AHJ23" s="337"/>
      <c r="AHK23" s="721"/>
      <c r="AHM23" s="176"/>
      <c r="AHN23" s="177"/>
      <c r="AHO23" s="177"/>
      <c r="AHP23" s="177"/>
      <c r="AHQ23" s="178"/>
      <c r="AHR23" s="178"/>
      <c r="AHS23" s="337"/>
      <c r="AHT23" s="721"/>
      <c r="AHV23" s="176"/>
      <c r="AHW23" s="177"/>
      <c r="AHX23" s="177"/>
      <c r="AHY23" s="177"/>
      <c r="AHZ23" s="178"/>
      <c r="AIA23" s="178"/>
      <c r="AIB23" s="337"/>
      <c r="AIC23" s="721"/>
      <c r="AIE23" s="176"/>
      <c r="AIF23" s="177"/>
      <c r="AIG23" s="177"/>
      <c r="AIH23" s="177"/>
      <c r="AII23" s="178"/>
      <c r="AIJ23" s="178"/>
      <c r="AIK23" s="337"/>
      <c r="AIL23" s="721"/>
      <c r="AIN23" s="176"/>
      <c r="AIO23" s="177"/>
      <c r="AIP23" s="177"/>
      <c r="AIQ23" s="177"/>
      <c r="AIR23" s="178"/>
      <c r="AIS23" s="178"/>
      <c r="AIT23" s="337"/>
      <c r="AIU23" s="721"/>
      <c r="AIW23" s="176"/>
      <c r="AIX23" s="177"/>
      <c r="AIY23" s="177"/>
      <c r="AIZ23" s="177"/>
      <c r="AJA23" s="178"/>
      <c r="AJB23" s="178"/>
      <c r="AJC23" s="337"/>
      <c r="AJD23" s="721"/>
      <c r="AJF23" s="176"/>
      <c r="AJG23" s="177"/>
      <c r="AJH23" s="177"/>
      <c r="AJI23" s="177"/>
      <c r="AJJ23" s="178"/>
      <c r="AJK23" s="178"/>
      <c r="AJL23" s="337"/>
      <c r="AJM23" s="721"/>
      <c r="AJO23" s="176"/>
      <c r="AJP23" s="177"/>
      <c r="AJQ23" s="177"/>
      <c r="AJR23" s="177"/>
      <c r="AJS23" s="178"/>
      <c r="AJT23" s="178"/>
      <c r="AJU23" s="337"/>
      <c r="AJV23" s="721"/>
      <c r="AJX23" s="176"/>
      <c r="AJY23" s="177"/>
      <c r="AJZ23" s="177"/>
      <c r="AKA23" s="177"/>
      <c r="AKB23" s="178"/>
      <c r="AKC23" s="178"/>
      <c r="AKD23" s="337"/>
      <c r="AKE23" s="721"/>
      <c r="AKG23" s="176"/>
      <c r="AKH23" s="177"/>
      <c r="AKI23" s="177"/>
      <c r="AKJ23" s="177"/>
      <c r="AKK23" s="178"/>
      <c r="AKL23" s="178"/>
      <c r="AKM23" s="337"/>
      <c r="AKN23" s="721"/>
      <c r="AKP23" s="176"/>
      <c r="AKQ23" s="177"/>
      <c r="AKR23" s="177"/>
      <c r="AKS23" s="177"/>
      <c r="AKT23" s="178"/>
      <c r="AKU23" s="178"/>
      <c r="AKV23" s="337"/>
      <c r="AKW23" s="721"/>
      <c r="AKY23" s="176"/>
      <c r="AKZ23" s="177"/>
      <c r="ALA23" s="177"/>
      <c r="ALB23" s="177"/>
      <c r="ALC23" s="178"/>
      <c r="ALD23" s="178"/>
      <c r="ALE23" s="337"/>
      <c r="ALF23" s="721"/>
      <c r="ALH23" s="176"/>
      <c r="ALI23" s="177"/>
      <c r="ALJ23" s="177"/>
      <c r="ALK23" s="177"/>
      <c r="ALL23" s="178"/>
      <c r="ALM23" s="178"/>
      <c r="ALN23" s="337"/>
      <c r="ALO23" s="721"/>
      <c r="ALQ23" s="176"/>
      <c r="ALR23" s="177"/>
      <c r="ALS23" s="177"/>
      <c r="ALT23" s="177"/>
      <c r="ALU23" s="178"/>
      <c r="ALV23" s="178"/>
      <c r="ALW23" s="337"/>
      <c r="ALX23" s="721"/>
      <c r="ALZ23" s="176"/>
      <c r="AMA23" s="177"/>
      <c r="AMB23" s="177"/>
      <c r="AMC23" s="177"/>
      <c r="AMD23" s="178"/>
      <c r="AME23" s="178"/>
      <c r="AMF23" s="337"/>
      <c r="AMG23" s="721"/>
      <c r="AMI23" s="176"/>
      <c r="AMJ23" s="177"/>
      <c r="AMK23" s="177"/>
      <c r="AML23" s="177"/>
      <c r="AMM23" s="178"/>
      <c r="AMN23" s="178"/>
      <c r="AMO23" s="337"/>
      <c r="AMP23" s="721"/>
      <c r="AMR23" s="176"/>
      <c r="AMS23" s="177"/>
      <c r="AMT23" s="177"/>
      <c r="AMU23" s="177"/>
      <c r="AMV23" s="178"/>
      <c r="AMW23" s="178"/>
      <c r="AMX23" s="337"/>
      <c r="AMY23" s="721"/>
      <c r="ANA23" s="176"/>
      <c r="ANB23" s="177"/>
      <c r="ANC23" s="177"/>
      <c r="AND23" s="177"/>
      <c r="ANE23" s="178"/>
      <c r="ANF23" s="178"/>
      <c r="ANG23" s="337"/>
      <c r="ANH23" s="721"/>
      <c r="ANJ23" s="176"/>
      <c r="ANK23" s="177"/>
      <c r="ANL23" s="177"/>
      <c r="ANM23" s="177"/>
      <c r="ANN23" s="178"/>
      <c r="ANO23" s="178"/>
      <c r="ANP23" s="337"/>
      <c r="ANQ23" s="721"/>
      <c r="ANS23" s="176"/>
      <c r="ANT23" s="177"/>
      <c r="ANU23" s="177"/>
      <c r="ANV23" s="177"/>
      <c r="ANW23" s="178"/>
      <c r="ANX23" s="178"/>
      <c r="ANY23" s="337"/>
      <c r="ANZ23" s="721"/>
      <c r="AOB23" s="176"/>
      <c r="AOC23" s="177"/>
      <c r="AOD23" s="177"/>
      <c r="AOE23" s="177"/>
      <c r="AOF23" s="178"/>
      <c r="AOG23" s="178"/>
      <c r="AOH23" s="337"/>
      <c r="AOI23" s="721"/>
      <c r="AOK23" s="176"/>
      <c r="AOL23" s="177"/>
      <c r="AOM23" s="177"/>
      <c r="AON23" s="177"/>
      <c r="AOO23" s="178"/>
      <c r="AOP23" s="178"/>
      <c r="AOQ23" s="337"/>
      <c r="AOR23" s="721"/>
      <c r="AOT23" s="176"/>
      <c r="AOU23" s="177"/>
      <c r="AOV23" s="177"/>
      <c r="AOW23" s="177"/>
      <c r="AOX23" s="178"/>
      <c r="AOY23" s="178"/>
      <c r="AOZ23" s="337"/>
      <c r="APA23" s="721"/>
      <c r="APC23" s="176"/>
      <c r="APD23" s="177"/>
      <c r="APE23" s="177"/>
      <c r="APF23" s="177"/>
      <c r="APG23" s="178"/>
      <c r="APH23" s="178"/>
      <c r="API23" s="337"/>
      <c r="APJ23" s="721"/>
      <c r="APL23" s="176"/>
      <c r="APM23" s="177"/>
      <c r="APN23" s="177"/>
      <c r="APO23" s="177"/>
      <c r="APP23" s="178"/>
      <c r="APQ23" s="178"/>
      <c r="APR23" s="337"/>
      <c r="APS23" s="721"/>
      <c r="APU23" s="176"/>
      <c r="APV23" s="177"/>
      <c r="APW23" s="177"/>
      <c r="APX23" s="177"/>
      <c r="APY23" s="178"/>
      <c r="APZ23" s="178"/>
      <c r="AQA23" s="337"/>
      <c r="AQB23" s="721"/>
      <c r="AQD23" s="176"/>
      <c r="AQE23" s="177"/>
      <c r="AQF23" s="177"/>
      <c r="AQG23" s="177"/>
      <c r="AQH23" s="178"/>
      <c r="AQI23" s="178"/>
      <c r="AQJ23" s="337"/>
      <c r="AQK23" s="721"/>
      <c r="AQM23" s="176"/>
      <c r="AQN23" s="177"/>
      <c r="AQO23" s="177"/>
      <c r="AQP23" s="177"/>
      <c r="AQQ23" s="178"/>
      <c r="AQR23" s="178"/>
      <c r="AQS23" s="337"/>
      <c r="AQT23" s="721"/>
      <c r="AQV23" s="176"/>
      <c r="AQW23" s="177"/>
      <c r="AQX23" s="177"/>
      <c r="AQY23" s="177"/>
      <c r="AQZ23" s="178"/>
      <c r="ARA23" s="178"/>
      <c r="ARB23" s="337"/>
      <c r="ARC23" s="721"/>
      <c r="ARE23" s="176"/>
      <c r="ARF23" s="177"/>
      <c r="ARG23" s="177"/>
      <c r="ARH23" s="177"/>
      <c r="ARI23" s="178"/>
      <c r="ARJ23" s="178"/>
      <c r="ARK23" s="337"/>
      <c r="ARL23" s="721"/>
      <c r="ARN23" s="176"/>
      <c r="ARO23" s="177"/>
      <c r="ARP23" s="177"/>
      <c r="ARQ23" s="177"/>
      <c r="ARR23" s="178"/>
      <c r="ARS23" s="178"/>
      <c r="ART23" s="337"/>
      <c r="ARU23" s="721"/>
      <c r="ARW23" s="176"/>
      <c r="ARX23" s="177"/>
      <c r="ARY23" s="177"/>
      <c r="ARZ23" s="177"/>
      <c r="ASA23" s="178"/>
      <c r="ASB23" s="178"/>
      <c r="ASC23" s="337"/>
      <c r="ASD23" s="721"/>
      <c r="ASF23" s="176"/>
      <c r="ASG23" s="177"/>
      <c r="ASH23" s="177"/>
      <c r="ASI23" s="177"/>
      <c r="ASJ23" s="178"/>
      <c r="ASK23" s="178"/>
      <c r="ASL23" s="337"/>
      <c r="ASM23" s="721"/>
      <c r="ASO23" s="176"/>
      <c r="ASP23" s="177"/>
      <c r="ASQ23" s="177"/>
      <c r="ASR23" s="177"/>
      <c r="ASS23" s="178"/>
      <c r="AST23" s="178"/>
      <c r="ASU23" s="337"/>
      <c r="ASV23" s="721"/>
      <c r="ASX23" s="176"/>
      <c r="ASY23" s="177"/>
      <c r="ASZ23" s="177"/>
      <c r="ATA23" s="177"/>
      <c r="ATB23" s="178"/>
      <c r="ATC23" s="178"/>
      <c r="ATD23" s="337"/>
      <c r="ATE23" s="721"/>
      <c r="ATG23" s="176"/>
      <c r="ATH23" s="177"/>
      <c r="ATI23" s="177"/>
      <c r="ATJ23" s="177"/>
      <c r="ATK23" s="178"/>
      <c r="ATL23" s="178"/>
      <c r="ATM23" s="337"/>
      <c r="ATN23" s="721"/>
      <c r="ATP23" s="176"/>
      <c r="ATQ23" s="177"/>
      <c r="ATR23" s="177"/>
      <c r="ATS23" s="177"/>
      <c r="ATT23" s="178"/>
      <c r="ATU23" s="178"/>
      <c r="ATV23" s="337"/>
      <c r="ATW23" s="721"/>
      <c r="ATY23" s="176"/>
      <c r="ATZ23" s="177"/>
      <c r="AUA23" s="177"/>
      <c r="AUB23" s="177"/>
      <c r="AUC23" s="178"/>
      <c r="AUD23" s="178"/>
      <c r="AUE23" s="337"/>
      <c r="AUF23" s="721"/>
      <c r="AUH23" s="176"/>
      <c r="AUI23" s="177"/>
      <c r="AUJ23" s="177"/>
      <c r="AUK23" s="177"/>
      <c r="AUL23" s="178"/>
      <c r="AUM23" s="178"/>
      <c r="AUN23" s="337"/>
      <c r="AUO23" s="721"/>
      <c r="AUQ23" s="176"/>
      <c r="AUR23" s="177"/>
      <c r="AUS23" s="177"/>
      <c r="AUT23" s="177"/>
      <c r="AUU23" s="178"/>
      <c r="AUV23" s="178"/>
      <c r="AUW23" s="337"/>
      <c r="AUX23" s="721"/>
      <c r="AUZ23" s="176"/>
      <c r="AVA23" s="177"/>
      <c r="AVB23" s="177"/>
      <c r="AVC23" s="177"/>
      <c r="AVD23" s="178"/>
      <c r="AVE23" s="178"/>
      <c r="AVF23" s="337"/>
      <c r="AVG23" s="721"/>
      <c r="AVI23" s="176"/>
      <c r="AVJ23" s="177"/>
      <c r="AVK23" s="177"/>
      <c r="AVL23" s="177"/>
      <c r="AVM23" s="178"/>
      <c r="AVN23" s="178"/>
      <c r="AVO23" s="337"/>
      <c r="AVP23" s="721"/>
      <c r="AVR23" s="176"/>
      <c r="AVS23" s="177"/>
      <c r="AVT23" s="177"/>
      <c r="AVU23" s="177"/>
      <c r="AVV23" s="178"/>
      <c r="AVW23" s="178"/>
      <c r="AVX23" s="337"/>
      <c r="AVY23" s="721"/>
      <c r="AWA23" s="176"/>
      <c r="AWB23" s="177"/>
      <c r="AWC23" s="177"/>
      <c r="AWD23" s="177"/>
      <c r="AWE23" s="178"/>
      <c r="AWF23" s="178"/>
      <c r="AWG23" s="337"/>
      <c r="AWH23" s="721"/>
      <c r="AWJ23" s="176"/>
      <c r="AWK23" s="177"/>
      <c r="AWL23" s="177"/>
      <c r="AWM23" s="177"/>
      <c r="AWN23" s="178"/>
      <c r="AWO23" s="178"/>
      <c r="AWP23" s="337"/>
      <c r="AWQ23" s="721"/>
      <c r="AWS23" s="176"/>
      <c r="AWT23" s="177"/>
      <c r="AWU23" s="177"/>
      <c r="AWV23" s="177"/>
      <c r="AWW23" s="178"/>
      <c r="AWX23" s="178"/>
      <c r="AWY23" s="337"/>
      <c r="AWZ23" s="721"/>
      <c r="AXB23" s="176"/>
      <c r="AXC23" s="177"/>
      <c r="AXD23" s="177"/>
      <c r="AXE23" s="177"/>
      <c r="AXF23" s="178"/>
      <c r="AXG23" s="178"/>
      <c r="AXH23" s="337"/>
      <c r="AXI23" s="721"/>
      <c r="AXK23" s="176"/>
      <c r="AXL23" s="177"/>
      <c r="AXM23" s="177"/>
      <c r="AXN23" s="177"/>
      <c r="AXO23" s="178"/>
      <c r="AXP23" s="178"/>
      <c r="AXQ23" s="337"/>
      <c r="AXR23" s="721"/>
      <c r="AXT23" s="176"/>
      <c r="AXU23" s="177"/>
      <c r="AXV23" s="177"/>
      <c r="AXW23" s="177"/>
      <c r="AXX23" s="178"/>
      <c r="AXY23" s="178"/>
      <c r="AXZ23" s="337"/>
      <c r="AYA23" s="721"/>
      <c r="AYC23" s="176"/>
      <c r="AYD23" s="177"/>
      <c r="AYE23" s="177"/>
      <c r="AYF23" s="177"/>
      <c r="AYG23" s="178"/>
      <c r="AYH23" s="178"/>
      <c r="AYI23" s="337"/>
      <c r="AYJ23" s="721"/>
      <c r="AYL23" s="176"/>
      <c r="AYM23" s="177"/>
      <c r="AYN23" s="177"/>
      <c r="AYO23" s="177"/>
      <c r="AYP23" s="178"/>
      <c r="AYQ23" s="178"/>
      <c r="AYR23" s="337"/>
      <c r="AYS23" s="721"/>
      <c r="AYU23" s="176"/>
      <c r="AYV23" s="177"/>
      <c r="AYW23" s="177"/>
      <c r="AYX23" s="177"/>
      <c r="AYY23" s="178"/>
      <c r="AYZ23" s="178"/>
      <c r="AZA23" s="337"/>
      <c r="AZB23" s="721"/>
      <c r="AZD23" s="176"/>
      <c r="AZE23" s="177"/>
      <c r="AZF23" s="177"/>
      <c r="AZG23" s="177"/>
      <c r="AZH23" s="178"/>
      <c r="AZI23" s="178"/>
      <c r="AZJ23" s="337"/>
      <c r="AZK23" s="721"/>
      <c r="AZM23" s="176"/>
      <c r="AZN23" s="177"/>
      <c r="AZO23" s="177"/>
      <c r="AZP23" s="177"/>
      <c r="AZQ23" s="178"/>
      <c r="AZR23" s="178"/>
      <c r="AZS23" s="337"/>
      <c r="AZT23" s="721"/>
      <c r="AZV23" s="176"/>
      <c r="AZW23" s="177"/>
      <c r="AZX23" s="177"/>
      <c r="AZY23" s="177"/>
      <c r="AZZ23" s="178"/>
      <c r="BAA23" s="178"/>
      <c r="BAB23" s="337"/>
      <c r="BAC23" s="721"/>
      <c r="BAE23" s="176"/>
      <c r="BAF23" s="177"/>
      <c r="BAG23" s="177"/>
      <c r="BAH23" s="177"/>
      <c r="BAI23" s="178"/>
      <c r="BAJ23" s="178"/>
      <c r="BAK23" s="337"/>
      <c r="BAL23" s="721"/>
      <c r="BAN23" s="176"/>
      <c r="BAO23" s="177"/>
      <c r="BAP23" s="177"/>
      <c r="BAQ23" s="177"/>
      <c r="BAR23" s="178"/>
      <c r="BAS23" s="178"/>
      <c r="BAT23" s="337"/>
      <c r="BAU23" s="721"/>
      <c r="BAW23" s="176"/>
      <c r="BAX23" s="177"/>
      <c r="BAY23" s="177"/>
      <c r="BAZ23" s="177"/>
      <c r="BBA23" s="178"/>
      <c r="BBB23" s="178"/>
      <c r="BBC23" s="337"/>
      <c r="BBD23" s="721"/>
      <c r="BBF23" s="176"/>
      <c r="BBG23" s="177"/>
      <c r="BBH23" s="177"/>
      <c r="BBI23" s="177"/>
      <c r="BBJ23" s="178"/>
      <c r="BBK23" s="178"/>
      <c r="BBL23" s="337"/>
      <c r="BBM23" s="721"/>
      <c r="BBO23" s="176"/>
      <c r="BBP23" s="177"/>
      <c r="BBQ23" s="177"/>
      <c r="BBR23" s="177"/>
      <c r="BBS23" s="178"/>
      <c r="BBT23" s="178"/>
      <c r="BBU23" s="337"/>
      <c r="BBV23" s="721"/>
      <c r="BBX23" s="176"/>
      <c r="BBY23" s="177"/>
      <c r="BBZ23" s="177"/>
      <c r="BCA23" s="177"/>
      <c r="BCB23" s="178"/>
      <c r="BCC23" s="178"/>
      <c r="BCD23" s="337"/>
      <c r="BCE23" s="721"/>
      <c r="BCG23" s="176"/>
      <c r="BCH23" s="177"/>
      <c r="BCI23" s="177"/>
      <c r="BCJ23" s="177"/>
      <c r="BCK23" s="178"/>
      <c r="BCL23" s="178"/>
      <c r="BCM23" s="337"/>
      <c r="BCN23" s="721"/>
      <c r="BCP23" s="176"/>
      <c r="BCQ23" s="177"/>
      <c r="BCR23" s="177"/>
      <c r="BCS23" s="177"/>
      <c r="BCT23" s="178"/>
      <c r="BCU23" s="178"/>
      <c r="BCV23" s="337"/>
      <c r="BCW23" s="721"/>
      <c r="BCY23" s="176"/>
      <c r="BCZ23" s="177"/>
      <c r="BDA23" s="177"/>
      <c r="BDB23" s="177"/>
      <c r="BDC23" s="178"/>
      <c r="BDD23" s="178"/>
      <c r="BDE23" s="337"/>
      <c r="BDF23" s="721"/>
      <c r="BDH23" s="176"/>
      <c r="BDI23" s="177"/>
      <c r="BDJ23" s="177"/>
      <c r="BDK23" s="177"/>
      <c r="BDL23" s="178"/>
      <c r="BDM23" s="178"/>
      <c r="BDN23" s="337"/>
      <c r="BDO23" s="721"/>
      <c r="BDQ23" s="176"/>
      <c r="BDR23" s="177"/>
      <c r="BDS23" s="177"/>
      <c r="BDT23" s="177"/>
      <c r="BDU23" s="178"/>
      <c r="BDV23" s="178"/>
      <c r="BDW23" s="337"/>
      <c r="BDX23" s="721"/>
      <c r="BDZ23" s="176"/>
      <c r="BEA23" s="177"/>
      <c r="BEB23" s="177"/>
      <c r="BEC23" s="177"/>
      <c r="BED23" s="178"/>
      <c r="BEE23" s="178"/>
      <c r="BEF23" s="337"/>
      <c r="BEG23" s="721"/>
      <c r="BEI23" s="176"/>
      <c r="BEJ23" s="177"/>
      <c r="BEK23" s="177"/>
      <c r="BEL23" s="177"/>
      <c r="BEM23" s="178"/>
      <c r="BEN23" s="178"/>
      <c r="BEO23" s="337"/>
      <c r="BEP23" s="721"/>
      <c r="BER23" s="176"/>
      <c r="BES23" s="177"/>
      <c r="BET23" s="177"/>
      <c r="BEU23" s="177"/>
      <c r="BEV23" s="178"/>
      <c r="BEW23" s="178"/>
      <c r="BEX23" s="337"/>
      <c r="BEY23" s="721"/>
      <c r="BFA23" s="176"/>
      <c r="BFB23" s="177"/>
      <c r="BFC23" s="177"/>
      <c r="BFD23" s="177"/>
      <c r="BFE23" s="178"/>
      <c r="BFF23" s="178"/>
      <c r="BFG23" s="337"/>
      <c r="BFH23" s="721"/>
      <c r="BFJ23" s="176"/>
      <c r="BFK23" s="177"/>
      <c r="BFL23" s="177"/>
      <c r="BFM23" s="177"/>
      <c r="BFN23" s="178"/>
      <c r="BFO23" s="178"/>
      <c r="BFP23" s="337"/>
      <c r="BFQ23" s="721"/>
      <c r="BFS23" s="176"/>
      <c r="BFT23" s="177"/>
      <c r="BFU23" s="177"/>
      <c r="BFV23" s="177"/>
      <c r="BFW23" s="178"/>
      <c r="BFX23" s="178"/>
      <c r="BFY23" s="337"/>
      <c r="BFZ23" s="721"/>
      <c r="BGB23" s="176"/>
      <c r="BGC23" s="177"/>
      <c r="BGD23" s="177"/>
      <c r="BGE23" s="177"/>
      <c r="BGF23" s="178"/>
      <c r="BGG23" s="178"/>
      <c r="BGH23" s="337"/>
      <c r="BGI23" s="721"/>
      <c r="BGK23" s="176"/>
      <c r="BGL23" s="177"/>
      <c r="BGM23" s="177"/>
      <c r="BGN23" s="177"/>
      <c r="BGO23" s="178"/>
      <c r="BGP23" s="178"/>
      <c r="BGQ23" s="337"/>
      <c r="BGR23" s="721"/>
      <c r="BGT23" s="176"/>
      <c r="BGU23" s="177"/>
      <c r="BGV23" s="177"/>
      <c r="BGW23" s="177"/>
      <c r="BGX23" s="178"/>
      <c r="BGY23" s="178"/>
      <c r="BGZ23" s="337"/>
      <c r="BHA23" s="721"/>
      <c r="BHC23" s="176"/>
      <c r="BHD23" s="177"/>
      <c r="BHE23" s="177"/>
      <c r="BHF23" s="177"/>
      <c r="BHG23" s="178"/>
      <c r="BHH23" s="178"/>
      <c r="BHI23" s="337"/>
      <c r="BHJ23" s="721"/>
      <c r="BHL23" s="176"/>
      <c r="BHM23" s="177"/>
      <c r="BHN23" s="177"/>
      <c r="BHO23" s="177"/>
      <c r="BHP23" s="178"/>
      <c r="BHQ23" s="178"/>
      <c r="BHR23" s="337"/>
      <c r="BHS23" s="721"/>
      <c r="BHU23" s="176"/>
      <c r="BHV23" s="177"/>
      <c r="BHW23" s="177"/>
      <c r="BHX23" s="177"/>
      <c r="BHY23" s="178"/>
      <c r="BHZ23" s="178"/>
      <c r="BIA23" s="337"/>
      <c r="BIB23" s="721"/>
      <c r="BID23" s="176"/>
      <c r="BIE23" s="177"/>
      <c r="BIF23" s="177"/>
      <c r="BIG23" s="177"/>
      <c r="BIH23" s="178"/>
      <c r="BII23" s="178"/>
      <c r="BIJ23" s="337"/>
      <c r="BIK23" s="721"/>
      <c r="BIM23" s="176"/>
      <c r="BIN23" s="177"/>
      <c r="BIO23" s="177"/>
      <c r="BIP23" s="177"/>
      <c r="BIQ23" s="178"/>
      <c r="BIR23" s="178"/>
      <c r="BIS23" s="337"/>
      <c r="BIT23" s="721"/>
      <c r="BIV23" s="176"/>
      <c r="BIW23" s="177"/>
      <c r="BIX23" s="177"/>
      <c r="BIY23" s="177"/>
      <c r="BIZ23" s="178"/>
      <c r="BJA23" s="178"/>
      <c r="BJB23" s="337"/>
      <c r="BJC23" s="721"/>
      <c r="BJE23" s="176"/>
      <c r="BJF23" s="177"/>
      <c r="BJG23" s="177"/>
      <c r="BJH23" s="177"/>
      <c r="BJI23" s="178"/>
      <c r="BJJ23" s="178"/>
      <c r="BJK23" s="337"/>
      <c r="BJL23" s="721"/>
      <c r="BJN23" s="176"/>
      <c r="BJO23" s="177"/>
      <c r="BJP23" s="177"/>
      <c r="BJQ23" s="177"/>
      <c r="BJR23" s="178"/>
      <c r="BJS23" s="178"/>
      <c r="BJT23" s="337"/>
      <c r="BJU23" s="721"/>
      <c r="BJW23" s="176"/>
      <c r="BJX23" s="177"/>
      <c r="BJY23" s="177"/>
      <c r="BJZ23" s="177"/>
      <c r="BKA23" s="178"/>
      <c r="BKB23" s="178"/>
      <c r="BKC23" s="337"/>
      <c r="BKD23" s="721"/>
      <c r="BKF23" s="176"/>
      <c r="BKG23" s="177"/>
      <c r="BKH23" s="177"/>
      <c r="BKI23" s="177"/>
      <c r="BKJ23" s="178"/>
      <c r="BKK23" s="178"/>
      <c r="BKL23" s="337"/>
      <c r="BKM23" s="721"/>
      <c r="BKO23" s="176"/>
      <c r="BKP23" s="177"/>
      <c r="BKQ23" s="177"/>
      <c r="BKR23" s="177"/>
      <c r="BKS23" s="178"/>
      <c r="BKT23" s="178"/>
      <c r="BKU23" s="337"/>
      <c r="BKV23" s="721"/>
      <c r="BKX23" s="176"/>
      <c r="BKY23" s="177"/>
      <c r="BKZ23" s="177"/>
      <c r="BLA23" s="177"/>
      <c r="BLB23" s="178"/>
      <c r="BLC23" s="178"/>
      <c r="BLD23" s="337"/>
      <c r="BLE23" s="721"/>
      <c r="BLG23" s="176"/>
      <c r="BLH23" s="177"/>
      <c r="BLI23" s="177"/>
      <c r="BLJ23" s="177"/>
      <c r="BLK23" s="178"/>
      <c r="BLL23" s="178"/>
      <c r="BLM23" s="337"/>
      <c r="BLN23" s="721"/>
      <c r="BLP23" s="176"/>
      <c r="BLQ23" s="177"/>
      <c r="BLR23" s="177"/>
      <c r="BLS23" s="177"/>
      <c r="BLT23" s="178"/>
      <c r="BLU23" s="178"/>
      <c r="BLV23" s="337"/>
      <c r="BLW23" s="721"/>
      <c r="BLY23" s="176"/>
      <c r="BLZ23" s="177"/>
      <c r="BMA23" s="177"/>
      <c r="BMB23" s="177"/>
      <c r="BMC23" s="178"/>
      <c r="BMD23" s="178"/>
      <c r="BME23" s="337"/>
      <c r="BMF23" s="721"/>
      <c r="BMH23" s="176"/>
      <c r="BMI23" s="177"/>
      <c r="BMJ23" s="177"/>
      <c r="BMK23" s="177"/>
      <c r="BML23" s="178"/>
      <c r="BMM23" s="178"/>
      <c r="BMN23" s="337"/>
      <c r="BMO23" s="721"/>
      <c r="BMQ23" s="176"/>
      <c r="BMR23" s="177"/>
      <c r="BMS23" s="177"/>
      <c r="BMT23" s="177"/>
      <c r="BMU23" s="178"/>
      <c r="BMV23" s="178"/>
      <c r="BMW23" s="337"/>
      <c r="BMX23" s="721"/>
      <c r="BMZ23" s="176"/>
      <c r="BNA23" s="177"/>
      <c r="BNB23" s="177"/>
      <c r="BNC23" s="177"/>
      <c r="BND23" s="178"/>
      <c r="BNE23" s="178"/>
      <c r="BNF23" s="337"/>
      <c r="BNG23" s="721"/>
      <c r="BNI23" s="176"/>
      <c r="BNJ23" s="177"/>
      <c r="BNK23" s="177"/>
      <c r="BNL23" s="177"/>
      <c r="BNM23" s="178"/>
      <c r="BNN23" s="178"/>
      <c r="BNO23" s="337"/>
      <c r="BNP23" s="721"/>
      <c r="BNR23" s="176"/>
      <c r="BNS23" s="177"/>
      <c r="BNT23" s="177"/>
      <c r="BNU23" s="177"/>
      <c r="BNV23" s="178"/>
      <c r="BNW23" s="178"/>
      <c r="BNX23" s="337"/>
      <c r="BNY23" s="721"/>
      <c r="BOA23" s="176"/>
      <c r="BOB23" s="177"/>
      <c r="BOC23" s="177"/>
      <c r="BOD23" s="177"/>
      <c r="BOE23" s="178"/>
      <c r="BOF23" s="178"/>
      <c r="BOG23" s="337"/>
      <c r="BOH23" s="721"/>
      <c r="BOJ23" s="176"/>
      <c r="BOK23" s="177"/>
      <c r="BOL23" s="177"/>
      <c r="BOM23" s="177"/>
      <c r="BON23" s="178"/>
      <c r="BOO23" s="178"/>
      <c r="BOP23" s="337"/>
      <c r="BOQ23" s="721"/>
      <c r="BOS23" s="176"/>
      <c r="BOT23" s="177"/>
      <c r="BOU23" s="177"/>
      <c r="BOV23" s="177"/>
      <c r="BOW23" s="178"/>
      <c r="BOX23" s="178"/>
      <c r="BOY23" s="337"/>
      <c r="BOZ23" s="721"/>
      <c r="BPB23" s="176"/>
      <c r="BPC23" s="177"/>
      <c r="BPD23" s="177"/>
      <c r="BPE23" s="177"/>
      <c r="BPF23" s="178"/>
      <c r="BPG23" s="178"/>
      <c r="BPH23" s="337"/>
      <c r="BPI23" s="721"/>
      <c r="BPK23" s="176"/>
      <c r="BPL23" s="177"/>
      <c r="BPM23" s="177"/>
      <c r="BPN23" s="177"/>
      <c r="BPO23" s="178"/>
      <c r="BPP23" s="178"/>
      <c r="BPQ23" s="337"/>
      <c r="BPR23" s="721"/>
      <c r="BPT23" s="176"/>
      <c r="BPU23" s="177"/>
      <c r="BPV23" s="177"/>
      <c r="BPW23" s="177"/>
      <c r="BPX23" s="178"/>
      <c r="BPY23" s="178"/>
      <c r="BPZ23" s="337"/>
      <c r="BQA23" s="721"/>
      <c r="BQC23" s="176"/>
      <c r="BQD23" s="177"/>
      <c r="BQE23" s="177"/>
      <c r="BQF23" s="177"/>
      <c r="BQG23" s="178"/>
      <c r="BQH23" s="178"/>
      <c r="BQI23" s="337"/>
      <c r="BQJ23" s="721"/>
      <c r="BQL23" s="176"/>
      <c r="BQM23" s="177"/>
      <c r="BQN23" s="177"/>
      <c r="BQO23" s="177"/>
      <c r="BQP23" s="178"/>
      <c r="BQQ23" s="178"/>
      <c r="BQR23" s="337"/>
      <c r="BQS23" s="721"/>
      <c r="BQU23" s="176"/>
      <c r="BQV23" s="177"/>
      <c r="BQW23" s="177"/>
      <c r="BQX23" s="177"/>
      <c r="BQY23" s="178"/>
      <c r="BQZ23" s="178"/>
      <c r="BRA23" s="337"/>
      <c r="BRB23" s="721"/>
      <c r="BRD23" s="176"/>
      <c r="BRE23" s="177"/>
      <c r="BRF23" s="177"/>
      <c r="BRG23" s="177"/>
      <c r="BRH23" s="178"/>
      <c r="BRI23" s="178"/>
      <c r="BRJ23" s="337"/>
      <c r="BRK23" s="721"/>
      <c r="BRM23" s="176"/>
      <c r="BRN23" s="177"/>
      <c r="BRO23" s="177"/>
      <c r="BRP23" s="177"/>
      <c r="BRQ23" s="178"/>
      <c r="BRR23" s="178"/>
      <c r="BRS23" s="337"/>
      <c r="BRT23" s="721"/>
      <c r="BRV23" s="176"/>
      <c r="BRW23" s="177"/>
      <c r="BRX23" s="177"/>
      <c r="BRY23" s="177"/>
      <c r="BRZ23" s="178"/>
      <c r="BSA23" s="178"/>
      <c r="BSB23" s="337"/>
      <c r="BSC23" s="721"/>
      <c r="BSE23" s="176"/>
      <c r="BSF23" s="177"/>
      <c r="BSG23" s="177"/>
      <c r="BSH23" s="177"/>
      <c r="BSI23" s="178"/>
      <c r="BSJ23" s="178"/>
      <c r="BSK23" s="337"/>
      <c r="BSL23" s="721"/>
      <c r="BSN23" s="176"/>
      <c r="BSO23" s="177"/>
      <c r="BSP23" s="177"/>
      <c r="BSQ23" s="177"/>
      <c r="BSR23" s="178"/>
      <c r="BSS23" s="178"/>
      <c r="BST23" s="337"/>
      <c r="BSU23" s="721"/>
      <c r="BSW23" s="176"/>
      <c r="BSX23" s="177"/>
      <c r="BSY23" s="177"/>
      <c r="BSZ23" s="177"/>
      <c r="BTA23" s="178"/>
      <c r="BTB23" s="178"/>
      <c r="BTC23" s="337"/>
      <c r="BTD23" s="721"/>
      <c r="BTF23" s="176"/>
      <c r="BTG23" s="177"/>
      <c r="BTH23" s="177"/>
      <c r="BTI23" s="177"/>
      <c r="BTJ23" s="178"/>
      <c r="BTK23" s="178"/>
      <c r="BTL23" s="337"/>
      <c r="BTM23" s="721"/>
      <c r="BTO23" s="176"/>
      <c r="BTP23" s="177"/>
      <c r="BTQ23" s="177"/>
      <c r="BTR23" s="177"/>
      <c r="BTS23" s="178"/>
      <c r="BTT23" s="178"/>
      <c r="BTU23" s="337"/>
      <c r="BTV23" s="721"/>
      <c r="BTX23" s="176"/>
      <c r="BTY23" s="177"/>
      <c r="BTZ23" s="177"/>
      <c r="BUA23" s="177"/>
      <c r="BUB23" s="178"/>
      <c r="BUC23" s="178"/>
      <c r="BUD23" s="337"/>
      <c r="BUE23" s="721"/>
      <c r="BUG23" s="176"/>
      <c r="BUH23" s="177"/>
      <c r="BUI23" s="177"/>
      <c r="BUJ23" s="177"/>
      <c r="BUK23" s="178"/>
      <c r="BUL23" s="178"/>
      <c r="BUM23" s="337"/>
      <c r="BUN23" s="721"/>
      <c r="BUP23" s="176"/>
      <c r="BUQ23" s="177"/>
      <c r="BUR23" s="177"/>
      <c r="BUS23" s="177"/>
      <c r="BUT23" s="178"/>
      <c r="BUU23" s="178"/>
      <c r="BUV23" s="337"/>
      <c r="BUW23" s="721"/>
      <c r="BUY23" s="176"/>
      <c r="BUZ23" s="177"/>
      <c r="BVA23" s="177"/>
      <c r="BVB23" s="177"/>
      <c r="BVC23" s="178"/>
      <c r="BVD23" s="178"/>
      <c r="BVE23" s="337"/>
      <c r="BVF23" s="721"/>
      <c r="BVH23" s="176"/>
      <c r="BVI23" s="177"/>
      <c r="BVJ23" s="177"/>
      <c r="BVK23" s="177"/>
      <c r="BVL23" s="178"/>
      <c r="BVM23" s="178"/>
      <c r="BVN23" s="337"/>
      <c r="BVO23" s="721"/>
      <c r="BVQ23" s="176"/>
      <c r="BVR23" s="177"/>
      <c r="BVS23" s="177"/>
      <c r="BVT23" s="177"/>
      <c r="BVU23" s="178"/>
      <c r="BVV23" s="178"/>
      <c r="BVW23" s="337"/>
      <c r="BVX23" s="721"/>
      <c r="BVZ23" s="176"/>
      <c r="BWA23" s="177"/>
      <c r="BWB23" s="177"/>
      <c r="BWC23" s="177"/>
      <c r="BWD23" s="178"/>
      <c r="BWE23" s="178"/>
      <c r="BWF23" s="337"/>
      <c r="BWG23" s="721"/>
      <c r="BWI23" s="176"/>
      <c r="BWJ23" s="177"/>
      <c r="BWK23" s="177"/>
      <c r="BWL23" s="177"/>
      <c r="BWM23" s="178"/>
      <c r="BWN23" s="178"/>
      <c r="BWO23" s="337"/>
      <c r="BWP23" s="721"/>
      <c r="BWR23" s="176"/>
      <c r="BWS23" s="177"/>
      <c r="BWT23" s="177"/>
      <c r="BWU23" s="177"/>
      <c r="BWV23" s="178"/>
      <c r="BWW23" s="178"/>
      <c r="BWX23" s="337"/>
      <c r="BWY23" s="721"/>
      <c r="BXA23" s="176"/>
      <c r="BXB23" s="177"/>
      <c r="BXC23" s="177"/>
      <c r="BXD23" s="177"/>
      <c r="BXE23" s="178"/>
      <c r="BXF23" s="178"/>
      <c r="BXG23" s="337"/>
      <c r="BXH23" s="721"/>
      <c r="BXJ23" s="176"/>
      <c r="BXK23" s="177"/>
      <c r="BXL23" s="177"/>
      <c r="BXM23" s="177"/>
      <c r="BXN23" s="178"/>
      <c r="BXO23" s="178"/>
      <c r="BXP23" s="337"/>
      <c r="BXQ23" s="721"/>
      <c r="BXS23" s="176"/>
      <c r="BXT23" s="177"/>
      <c r="BXU23" s="177"/>
      <c r="BXV23" s="177"/>
      <c r="BXW23" s="178"/>
      <c r="BXX23" s="178"/>
      <c r="BXY23" s="337"/>
      <c r="BXZ23" s="721"/>
      <c r="BYB23" s="176"/>
      <c r="BYC23" s="177"/>
      <c r="BYD23" s="177"/>
      <c r="BYE23" s="177"/>
      <c r="BYF23" s="178"/>
      <c r="BYG23" s="178"/>
      <c r="BYH23" s="337"/>
      <c r="BYI23" s="721"/>
      <c r="BYK23" s="176"/>
      <c r="BYL23" s="177"/>
      <c r="BYM23" s="177"/>
      <c r="BYN23" s="177"/>
      <c r="BYO23" s="178"/>
      <c r="BYP23" s="178"/>
      <c r="BYQ23" s="337"/>
      <c r="BYR23" s="721"/>
      <c r="BYT23" s="176"/>
      <c r="BYU23" s="177"/>
      <c r="BYV23" s="177"/>
      <c r="BYW23" s="177"/>
      <c r="BYX23" s="178"/>
      <c r="BYY23" s="178"/>
      <c r="BYZ23" s="337"/>
      <c r="BZA23" s="721"/>
      <c r="BZC23" s="176"/>
      <c r="BZD23" s="177"/>
      <c r="BZE23" s="177"/>
      <c r="BZF23" s="177"/>
      <c r="BZG23" s="178"/>
      <c r="BZH23" s="178"/>
      <c r="BZI23" s="337"/>
      <c r="BZJ23" s="721"/>
      <c r="BZL23" s="176"/>
      <c r="BZM23" s="177"/>
      <c r="BZN23" s="177"/>
      <c r="BZO23" s="177"/>
      <c r="BZP23" s="178"/>
      <c r="BZQ23" s="178"/>
      <c r="BZR23" s="337"/>
      <c r="BZS23" s="721"/>
      <c r="BZU23" s="176"/>
      <c r="BZV23" s="177"/>
      <c r="BZW23" s="177"/>
      <c r="BZX23" s="177"/>
      <c r="BZY23" s="178"/>
      <c r="BZZ23" s="178"/>
      <c r="CAA23" s="337"/>
      <c r="CAB23" s="721"/>
      <c r="CAD23" s="176"/>
      <c r="CAE23" s="177"/>
      <c r="CAF23" s="177"/>
      <c r="CAG23" s="177"/>
      <c r="CAH23" s="178"/>
      <c r="CAI23" s="178"/>
      <c r="CAJ23" s="337"/>
      <c r="CAK23" s="721"/>
      <c r="CAM23" s="176"/>
      <c r="CAN23" s="177"/>
      <c r="CAO23" s="177"/>
      <c r="CAP23" s="177"/>
      <c r="CAQ23" s="178"/>
      <c r="CAR23" s="178"/>
      <c r="CAS23" s="337"/>
      <c r="CAT23" s="721"/>
      <c r="CAV23" s="176"/>
      <c r="CAW23" s="177"/>
      <c r="CAX23" s="177"/>
      <c r="CAY23" s="177"/>
      <c r="CAZ23" s="178"/>
      <c r="CBA23" s="178"/>
      <c r="CBB23" s="337"/>
      <c r="CBC23" s="721"/>
      <c r="CBE23" s="176"/>
      <c r="CBF23" s="177"/>
      <c r="CBG23" s="177"/>
      <c r="CBH23" s="177"/>
      <c r="CBI23" s="178"/>
      <c r="CBJ23" s="178"/>
      <c r="CBK23" s="337"/>
      <c r="CBL23" s="721"/>
      <c r="CBN23" s="176"/>
      <c r="CBO23" s="177"/>
      <c r="CBP23" s="177"/>
      <c r="CBQ23" s="177"/>
      <c r="CBR23" s="178"/>
      <c r="CBS23" s="178"/>
      <c r="CBT23" s="337"/>
      <c r="CBU23" s="721"/>
      <c r="CBW23" s="176"/>
      <c r="CBX23" s="177"/>
      <c r="CBY23" s="177"/>
      <c r="CBZ23" s="177"/>
      <c r="CCA23" s="178"/>
      <c r="CCB23" s="178"/>
      <c r="CCC23" s="337"/>
      <c r="CCD23" s="721"/>
      <c r="CCF23" s="176"/>
      <c r="CCG23" s="177"/>
      <c r="CCH23" s="177"/>
      <c r="CCI23" s="177"/>
      <c r="CCJ23" s="178"/>
      <c r="CCK23" s="178"/>
      <c r="CCL23" s="337"/>
      <c r="CCM23" s="721"/>
      <c r="CCO23" s="176"/>
      <c r="CCP23" s="177"/>
      <c r="CCQ23" s="177"/>
      <c r="CCR23" s="177"/>
      <c r="CCS23" s="178"/>
      <c r="CCT23" s="178"/>
      <c r="CCU23" s="337"/>
      <c r="CCV23" s="721"/>
      <c r="CCX23" s="176"/>
      <c r="CCY23" s="177"/>
      <c r="CCZ23" s="177"/>
      <c r="CDA23" s="177"/>
      <c r="CDB23" s="178"/>
      <c r="CDC23" s="178"/>
      <c r="CDD23" s="337"/>
      <c r="CDE23" s="721"/>
      <c r="CDG23" s="176"/>
      <c r="CDH23" s="177"/>
      <c r="CDI23" s="177"/>
      <c r="CDJ23" s="177"/>
      <c r="CDK23" s="178"/>
      <c r="CDL23" s="178"/>
      <c r="CDM23" s="337"/>
      <c r="CDN23" s="721"/>
      <c r="CDP23" s="176"/>
      <c r="CDQ23" s="177"/>
      <c r="CDR23" s="177"/>
      <c r="CDS23" s="177"/>
      <c r="CDT23" s="178"/>
      <c r="CDU23" s="178"/>
      <c r="CDV23" s="337"/>
      <c r="CDW23" s="721"/>
      <c r="CDY23" s="176"/>
      <c r="CDZ23" s="177"/>
      <c r="CEA23" s="177"/>
      <c r="CEB23" s="177"/>
      <c r="CEC23" s="178"/>
      <c r="CED23" s="178"/>
      <c r="CEE23" s="337"/>
      <c r="CEF23" s="721"/>
      <c r="CEH23" s="176"/>
      <c r="CEI23" s="177"/>
      <c r="CEJ23" s="177"/>
      <c r="CEK23" s="177"/>
      <c r="CEL23" s="178"/>
      <c r="CEM23" s="178"/>
      <c r="CEN23" s="337"/>
      <c r="CEO23" s="721"/>
      <c r="CEQ23" s="176"/>
      <c r="CER23" s="177"/>
      <c r="CES23" s="177"/>
      <c r="CET23" s="177"/>
      <c r="CEU23" s="178"/>
      <c r="CEV23" s="178"/>
      <c r="CEW23" s="337"/>
      <c r="CEX23" s="721"/>
      <c r="CEZ23" s="176"/>
      <c r="CFA23" s="177"/>
      <c r="CFB23" s="177"/>
      <c r="CFC23" s="177"/>
      <c r="CFD23" s="178"/>
      <c r="CFE23" s="178"/>
      <c r="CFF23" s="337"/>
      <c r="CFG23" s="721"/>
      <c r="CFI23" s="176"/>
      <c r="CFJ23" s="177"/>
      <c r="CFK23" s="177"/>
      <c r="CFL23" s="177"/>
      <c r="CFM23" s="178"/>
      <c r="CFN23" s="178"/>
      <c r="CFO23" s="337"/>
      <c r="CFP23" s="721"/>
      <c r="CFR23" s="176"/>
      <c r="CFS23" s="177"/>
      <c r="CFT23" s="177"/>
      <c r="CFU23" s="177"/>
      <c r="CFV23" s="178"/>
      <c r="CFW23" s="178"/>
      <c r="CFX23" s="337"/>
      <c r="CFY23" s="721"/>
      <c r="CGA23" s="176"/>
      <c r="CGB23" s="177"/>
      <c r="CGC23" s="177"/>
      <c r="CGD23" s="177"/>
      <c r="CGE23" s="178"/>
      <c r="CGF23" s="178"/>
      <c r="CGG23" s="337"/>
      <c r="CGH23" s="721"/>
      <c r="CGJ23" s="176"/>
      <c r="CGK23" s="177"/>
      <c r="CGL23" s="177"/>
      <c r="CGM23" s="177"/>
      <c r="CGN23" s="178"/>
      <c r="CGO23" s="178"/>
      <c r="CGP23" s="337"/>
      <c r="CGQ23" s="721"/>
      <c r="CGS23" s="176"/>
      <c r="CGT23" s="177"/>
      <c r="CGU23" s="177"/>
      <c r="CGV23" s="177"/>
      <c r="CGW23" s="178"/>
      <c r="CGX23" s="178"/>
      <c r="CGY23" s="337"/>
      <c r="CGZ23" s="721"/>
      <c r="CHB23" s="176"/>
      <c r="CHC23" s="177"/>
      <c r="CHD23" s="177"/>
      <c r="CHE23" s="177"/>
      <c r="CHF23" s="178"/>
      <c r="CHG23" s="178"/>
      <c r="CHH23" s="337"/>
      <c r="CHI23" s="721"/>
      <c r="CHK23" s="176"/>
      <c r="CHL23" s="177"/>
      <c r="CHM23" s="177"/>
      <c r="CHN23" s="177"/>
      <c r="CHO23" s="178"/>
      <c r="CHP23" s="178"/>
      <c r="CHQ23" s="337"/>
      <c r="CHR23" s="721"/>
      <c r="CHT23" s="176"/>
      <c r="CHU23" s="177"/>
      <c r="CHV23" s="177"/>
      <c r="CHW23" s="177"/>
      <c r="CHX23" s="178"/>
      <c r="CHY23" s="178"/>
      <c r="CHZ23" s="337"/>
      <c r="CIA23" s="721"/>
      <c r="CIC23" s="176"/>
      <c r="CID23" s="177"/>
      <c r="CIE23" s="177"/>
      <c r="CIF23" s="177"/>
      <c r="CIG23" s="178"/>
      <c r="CIH23" s="178"/>
      <c r="CII23" s="337"/>
      <c r="CIJ23" s="721"/>
      <c r="CIL23" s="176"/>
      <c r="CIM23" s="177"/>
      <c r="CIN23" s="177"/>
      <c r="CIO23" s="177"/>
      <c r="CIP23" s="178"/>
      <c r="CIQ23" s="178"/>
      <c r="CIR23" s="337"/>
      <c r="CIS23" s="721"/>
      <c r="CIU23" s="176"/>
      <c r="CIV23" s="177"/>
      <c r="CIW23" s="177"/>
      <c r="CIX23" s="177"/>
      <c r="CIY23" s="178"/>
      <c r="CIZ23" s="178"/>
      <c r="CJA23" s="337"/>
      <c r="CJB23" s="721"/>
      <c r="CJD23" s="176"/>
      <c r="CJE23" s="177"/>
      <c r="CJF23" s="177"/>
      <c r="CJG23" s="177"/>
      <c r="CJH23" s="178"/>
      <c r="CJI23" s="178"/>
      <c r="CJJ23" s="337"/>
      <c r="CJK23" s="721"/>
      <c r="CJM23" s="176"/>
      <c r="CJN23" s="177"/>
      <c r="CJO23" s="177"/>
      <c r="CJP23" s="177"/>
      <c r="CJQ23" s="178"/>
      <c r="CJR23" s="178"/>
      <c r="CJS23" s="337"/>
      <c r="CJT23" s="721"/>
      <c r="CJV23" s="176"/>
      <c r="CJW23" s="177"/>
      <c r="CJX23" s="177"/>
      <c r="CJY23" s="177"/>
      <c r="CJZ23" s="178"/>
      <c r="CKA23" s="178"/>
      <c r="CKB23" s="337"/>
      <c r="CKC23" s="721"/>
      <c r="CKE23" s="176"/>
      <c r="CKF23" s="177"/>
      <c r="CKG23" s="177"/>
      <c r="CKH23" s="177"/>
      <c r="CKI23" s="178"/>
      <c r="CKJ23" s="178"/>
      <c r="CKK23" s="337"/>
      <c r="CKL23" s="721"/>
      <c r="CKN23" s="176"/>
      <c r="CKO23" s="177"/>
      <c r="CKP23" s="177"/>
      <c r="CKQ23" s="177"/>
      <c r="CKR23" s="178"/>
      <c r="CKS23" s="178"/>
      <c r="CKT23" s="337"/>
      <c r="CKU23" s="721"/>
      <c r="CKW23" s="176"/>
      <c r="CKX23" s="177"/>
      <c r="CKY23" s="177"/>
      <c r="CKZ23" s="177"/>
      <c r="CLA23" s="178"/>
      <c r="CLB23" s="178"/>
      <c r="CLC23" s="337"/>
      <c r="CLD23" s="721"/>
      <c r="CLF23" s="176"/>
      <c r="CLG23" s="177"/>
      <c r="CLH23" s="177"/>
      <c r="CLI23" s="177"/>
      <c r="CLJ23" s="178"/>
      <c r="CLK23" s="178"/>
      <c r="CLL23" s="337"/>
      <c r="CLM23" s="721"/>
      <c r="CLO23" s="176"/>
      <c r="CLP23" s="177"/>
      <c r="CLQ23" s="177"/>
      <c r="CLR23" s="177"/>
      <c r="CLS23" s="178"/>
      <c r="CLT23" s="178"/>
      <c r="CLU23" s="337"/>
      <c r="CLV23" s="721"/>
      <c r="CLX23" s="176"/>
      <c r="CLY23" s="177"/>
      <c r="CLZ23" s="177"/>
      <c r="CMA23" s="177"/>
      <c r="CMB23" s="178"/>
      <c r="CMC23" s="178"/>
      <c r="CMD23" s="337"/>
      <c r="CME23" s="721"/>
      <c r="CMG23" s="176"/>
      <c r="CMH23" s="177"/>
      <c r="CMI23" s="177"/>
      <c r="CMJ23" s="177"/>
      <c r="CMK23" s="178"/>
      <c r="CML23" s="178"/>
      <c r="CMM23" s="337"/>
      <c r="CMN23" s="721"/>
      <c r="CMP23" s="176"/>
      <c r="CMQ23" s="177"/>
      <c r="CMR23" s="177"/>
      <c r="CMS23" s="177"/>
      <c r="CMT23" s="178"/>
      <c r="CMU23" s="178"/>
      <c r="CMV23" s="337"/>
      <c r="CMW23" s="721"/>
      <c r="CMY23" s="176"/>
      <c r="CMZ23" s="177"/>
      <c r="CNA23" s="177"/>
      <c r="CNB23" s="177"/>
      <c r="CNC23" s="178"/>
      <c r="CND23" s="178"/>
      <c r="CNE23" s="337"/>
      <c r="CNF23" s="721"/>
      <c r="CNH23" s="176"/>
      <c r="CNI23" s="177"/>
      <c r="CNJ23" s="177"/>
      <c r="CNK23" s="177"/>
      <c r="CNL23" s="178"/>
      <c r="CNM23" s="178"/>
      <c r="CNN23" s="337"/>
      <c r="CNO23" s="721"/>
      <c r="CNQ23" s="176"/>
      <c r="CNR23" s="177"/>
      <c r="CNS23" s="177"/>
      <c r="CNT23" s="177"/>
      <c r="CNU23" s="178"/>
      <c r="CNV23" s="178"/>
      <c r="CNW23" s="337"/>
      <c r="CNX23" s="721"/>
      <c r="CNZ23" s="176"/>
      <c r="COA23" s="177"/>
      <c r="COB23" s="177"/>
      <c r="COC23" s="177"/>
      <c r="COD23" s="178"/>
      <c r="COE23" s="178"/>
      <c r="COF23" s="337"/>
      <c r="COG23" s="721"/>
      <c r="COI23" s="176"/>
      <c r="COJ23" s="177"/>
      <c r="COK23" s="177"/>
      <c r="COL23" s="177"/>
      <c r="COM23" s="178"/>
      <c r="CON23" s="178"/>
      <c r="COO23" s="337"/>
      <c r="COP23" s="721"/>
      <c r="COR23" s="176"/>
      <c r="COS23" s="177"/>
      <c r="COT23" s="177"/>
      <c r="COU23" s="177"/>
      <c r="COV23" s="178"/>
      <c r="COW23" s="178"/>
      <c r="COX23" s="337"/>
      <c r="COY23" s="721"/>
      <c r="CPA23" s="176"/>
      <c r="CPB23" s="177"/>
      <c r="CPC23" s="177"/>
      <c r="CPD23" s="177"/>
      <c r="CPE23" s="178"/>
      <c r="CPF23" s="178"/>
      <c r="CPG23" s="337"/>
      <c r="CPH23" s="721"/>
      <c r="CPJ23" s="176"/>
      <c r="CPK23" s="177"/>
      <c r="CPL23" s="177"/>
      <c r="CPM23" s="177"/>
      <c r="CPN23" s="178"/>
      <c r="CPO23" s="178"/>
      <c r="CPP23" s="337"/>
      <c r="CPQ23" s="721"/>
      <c r="CPS23" s="176"/>
      <c r="CPT23" s="177"/>
      <c r="CPU23" s="177"/>
      <c r="CPV23" s="177"/>
      <c r="CPW23" s="178"/>
      <c r="CPX23" s="178"/>
      <c r="CPY23" s="337"/>
      <c r="CPZ23" s="721"/>
      <c r="CQB23" s="176"/>
      <c r="CQC23" s="177"/>
      <c r="CQD23" s="177"/>
      <c r="CQE23" s="177"/>
      <c r="CQF23" s="178"/>
      <c r="CQG23" s="178"/>
      <c r="CQH23" s="337"/>
      <c r="CQI23" s="721"/>
      <c r="CQK23" s="176"/>
      <c r="CQL23" s="177"/>
      <c r="CQM23" s="177"/>
      <c r="CQN23" s="177"/>
      <c r="CQO23" s="178"/>
      <c r="CQP23" s="178"/>
      <c r="CQQ23" s="337"/>
      <c r="CQR23" s="721"/>
      <c r="CQT23" s="176"/>
      <c r="CQU23" s="177"/>
      <c r="CQV23" s="177"/>
      <c r="CQW23" s="177"/>
      <c r="CQX23" s="178"/>
      <c r="CQY23" s="178"/>
      <c r="CQZ23" s="337"/>
      <c r="CRA23" s="721"/>
      <c r="CRC23" s="176"/>
      <c r="CRD23" s="177"/>
      <c r="CRE23" s="177"/>
      <c r="CRF23" s="177"/>
      <c r="CRG23" s="178"/>
      <c r="CRH23" s="178"/>
      <c r="CRI23" s="337"/>
      <c r="CRJ23" s="721"/>
      <c r="CRL23" s="176"/>
      <c r="CRM23" s="177"/>
      <c r="CRN23" s="177"/>
      <c r="CRO23" s="177"/>
      <c r="CRP23" s="178"/>
      <c r="CRQ23" s="178"/>
      <c r="CRR23" s="337"/>
      <c r="CRS23" s="721"/>
      <c r="CRU23" s="176"/>
      <c r="CRV23" s="177"/>
      <c r="CRW23" s="177"/>
      <c r="CRX23" s="177"/>
      <c r="CRY23" s="178"/>
      <c r="CRZ23" s="178"/>
      <c r="CSA23" s="337"/>
      <c r="CSB23" s="721"/>
      <c r="CSD23" s="176"/>
      <c r="CSE23" s="177"/>
      <c r="CSF23" s="177"/>
      <c r="CSG23" s="177"/>
      <c r="CSH23" s="178"/>
      <c r="CSI23" s="178"/>
      <c r="CSJ23" s="337"/>
      <c r="CSK23" s="721"/>
      <c r="CSM23" s="176"/>
      <c r="CSN23" s="177"/>
      <c r="CSO23" s="177"/>
      <c r="CSP23" s="177"/>
      <c r="CSQ23" s="178"/>
      <c r="CSR23" s="178"/>
      <c r="CSS23" s="337"/>
      <c r="CST23" s="721"/>
      <c r="CSV23" s="176"/>
      <c r="CSW23" s="177"/>
      <c r="CSX23" s="177"/>
      <c r="CSY23" s="177"/>
      <c r="CSZ23" s="178"/>
      <c r="CTA23" s="178"/>
      <c r="CTB23" s="337"/>
      <c r="CTC23" s="721"/>
      <c r="CTE23" s="176"/>
      <c r="CTF23" s="177"/>
      <c r="CTG23" s="177"/>
      <c r="CTH23" s="177"/>
      <c r="CTI23" s="178"/>
      <c r="CTJ23" s="178"/>
      <c r="CTK23" s="337"/>
      <c r="CTL23" s="721"/>
      <c r="CTN23" s="176"/>
      <c r="CTO23" s="177"/>
      <c r="CTP23" s="177"/>
      <c r="CTQ23" s="177"/>
      <c r="CTR23" s="178"/>
      <c r="CTS23" s="178"/>
      <c r="CTT23" s="337"/>
      <c r="CTU23" s="721"/>
      <c r="CTW23" s="176"/>
      <c r="CTX23" s="177"/>
      <c r="CTY23" s="177"/>
      <c r="CTZ23" s="177"/>
      <c r="CUA23" s="178"/>
      <c r="CUB23" s="178"/>
      <c r="CUC23" s="337"/>
      <c r="CUD23" s="721"/>
      <c r="CUF23" s="176"/>
      <c r="CUG23" s="177"/>
      <c r="CUH23" s="177"/>
      <c r="CUI23" s="177"/>
      <c r="CUJ23" s="178"/>
      <c r="CUK23" s="178"/>
      <c r="CUL23" s="337"/>
      <c r="CUM23" s="721"/>
      <c r="CUO23" s="176"/>
      <c r="CUP23" s="177"/>
      <c r="CUQ23" s="177"/>
      <c r="CUR23" s="177"/>
      <c r="CUS23" s="178"/>
      <c r="CUT23" s="178"/>
      <c r="CUU23" s="337"/>
      <c r="CUV23" s="721"/>
      <c r="CUX23" s="176"/>
      <c r="CUY23" s="177"/>
      <c r="CUZ23" s="177"/>
      <c r="CVA23" s="177"/>
      <c r="CVB23" s="178"/>
      <c r="CVC23" s="178"/>
      <c r="CVD23" s="337"/>
      <c r="CVE23" s="721"/>
      <c r="CVG23" s="176"/>
      <c r="CVH23" s="177"/>
      <c r="CVI23" s="177"/>
      <c r="CVJ23" s="177"/>
      <c r="CVK23" s="178"/>
      <c r="CVL23" s="178"/>
      <c r="CVM23" s="337"/>
      <c r="CVN23" s="721"/>
      <c r="CVP23" s="176"/>
      <c r="CVQ23" s="177"/>
      <c r="CVR23" s="177"/>
      <c r="CVS23" s="177"/>
      <c r="CVT23" s="178"/>
      <c r="CVU23" s="178"/>
      <c r="CVV23" s="337"/>
      <c r="CVW23" s="721"/>
      <c r="CVY23" s="176"/>
      <c r="CVZ23" s="177"/>
      <c r="CWA23" s="177"/>
      <c r="CWB23" s="177"/>
      <c r="CWC23" s="178"/>
      <c r="CWD23" s="178"/>
      <c r="CWE23" s="337"/>
      <c r="CWF23" s="721"/>
      <c r="CWH23" s="176"/>
      <c r="CWI23" s="177"/>
      <c r="CWJ23" s="177"/>
      <c r="CWK23" s="177"/>
      <c r="CWL23" s="178"/>
      <c r="CWM23" s="178"/>
      <c r="CWN23" s="337"/>
      <c r="CWO23" s="721"/>
      <c r="CWQ23" s="176"/>
      <c r="CWR23" s="177"/>
      <c r="CWS23" s="177"/>
      <c r="CWT23" s="177"/>
      <c r="CWU23" s="178"/>
      <c r="CWV23" s="178"/>
      <c r="CWW23" s="337"/>
      <c r="CWX23" s="721"/>
      <c r="CWZ23" s="176"/>
      <c r="CXA23" s="177"/>
      <c r="CXB23" s="177"/>
      <c r="CXC23" s="177"/>
      <c r="CXD23" s="178"/>
      <c r="CXE23" s="178"/>
      <c r="CXF23" s="337"/>
      <c r="CXG23" s="721"/>
      <c r="CXI23" s="176"/>
      <c r="CXJ23" s="177"/>
      <c r="CXK23" s="177"/>
      <c r="CXL23" s="177"/>
      <c r="CXM23" s="178"/>
      <c r="CXN23" s="178"/>
      <c r="CXO23" s="337"/>
      <c r="CXP23" s="721"/>
      <c r="CXR23" s="176"/>
      <c r="CXS23" s="177"/>
      <c r="CXT23" s="177"/>
      <c r="CXU23" s="177"/>
      <c r="CXV23" s="178"/>
      <c r="CXW23" s="178"/>
      <c r="CXX23" s="337"/>
      <c r="CXY23" s="721"/>
      <c r="CYA23" s="176"/>
      <c r="CYB23" s="177"/>
      <c r="CYC23" s="177"/>
      <c r="CYD23" s="177"/>
      <c r="CYE23" s="178"/>
      <c r="CYF23" s="178"/>
      <c r="CYG23" s="337"/>
      <c r="CYH23" s="721"/>
      <c r="CYJ23" s="176"/>
      <c r="CYK23" s="177"/>
      <c r="CYL23" s="177"/>
      <c r="CYM23" s="177"/>
      <c r="CYN23" s="178"/>
      <c r="CYO23" s="178"/>
      <c r="CYP23" s="337"/>
      <c r="CYQ23" s="721"/>
      <c r="CYS23" s="176"/>
      <c r="CYT23" s="177"/>
      <c r="CYU23" s="177"/>
      <c r="CYV23" s="177"/>
      <c r="CYW23" s="178"/>
      <c r="CYX23" s="178"/>
      <c r="CYY23" s="337"/>
      <c r="CYZ23" s="721"/>
      <c r="CZB23" s="176"/>
      <c r="CZC23" s="177"/>
      <c r="CZD23" s="177"/>
      <c r="CZE23" s="177"/>
      <c r="CZF23" s="178"/>
      <c r="CZG23" s="178"/>
      <c r="CZH23" s="337"/>
      <c r="CZI23" s="721"/>
      <c r="CZK23" s="176"/>
      <c r="CZL23" s="177"/>
      <c r="CZM23" s="177"/>
      <c r="CZN23" s="177"/>
      <c r="CZO23" s="178"/>
      <c r="CZP23" s="178"/>
      <c r="CZQ23" s="337"/>
      <c r="CZR23" s="721"/>
      <c r="CZT23" s="176"/>
      <c r="CZU23" s="177"/>
      <c r="CZV23" s="177"/>
      <c r="CZW23" s="177"/>
      <c r="CZX23" s="178"/>
      <c r="CZY23" s="178"/>
      <c r="CZZ23" s="337"/>
      <c r="DAA23" s="721"/>
      <c r="DAC23" s="176"/>
      <c r="DAD23" s="177"/>
      <c r="DAE23" s="177"/>
      <c r="DAF23" s="177"/>
      <c r="DAG23" s="178"/>
      <c r="DAH23" s="178"/>
      <c r="DAI23" s="337"/>
      <c r="DAJ23" s="721"/>
      <c r="DAL23" s="176"/>
      <c r="DAM23" s="177"/>
      <c r="DAN23" s="177"/>
      <c r="DAO23" s="177"/>
      <c r="DAP23" s="178"/>
      <c r="DAQ23" s="178"/>
      <c r="DAR23" s="337"/>
      <c r="DAS23" s="721"/>
      <c r="DAU23" s="176"/>
      <c r="DAV23" s="177"/>
      <c r="DAW23" s="177"/>
      <c r="DAX23" s="177"/>
      <c r="DAY23" s="178"/>
      <c r="DAZ23" s="178"/>
      <c r="DBA23" s="337"/>
      <c r="DBB23" s="721"/>
      <c r="DBD23" s="176"/>
      <c r="DBE23" s="177"/>
      <c r="DBF23" s="177"/>
      <c r="DBG23" s="177"/>
      <c r="DBH23" s="178"/>
      <c r="DBI23" s="178"/>
      <c r="DBJ23" s="337"/>
      <c r="DBK23" s="721"/>
      <c r="DBM23" s="176"/>
      <c r="DBN23" s="177"/>
      <c r="DBO23" s="177"/>
      <c r="DBP23" s="177"/>
      <c r="DBQ23" s="178"/>
      <c r="DBR23" s="178"/>
      <c r="DBS23" s="337"/>
      <c r="DBT23" s="721"/>
      <c r="DBV23" s="176"/>
      <c r="DBW23" s="177"/>
      <c r="DBX23" s="177"/>
      <c r="DBY23" s="177"/>
      <c r="DBZ23" s="178"/>
      <c r="DCA23" s="178"/>
      <c r="DCB23" s="337"/>
      <c r="DCC23" s="721"/>
      <c r="DCE23" s="176"/>
      <c r="DCF23" s="177"/>
      <c r="DCG23" s="177"/>
      <c r="DCH23" s="177"/>
      <c r="DCI23" s="178"/>
      <c r="DCJ23" s="178"/>
      <c r="DCK23" s="337"/>
      <c r="DCL23" s="721"/>
      <c r="DCN23" s="176"/>
      <c r="DCO23" s="177"/>
      <c r="DCP23" s="177"/>
      <c r="DCQ23" s="177"/>
      <c r="DCR23" s="178"/>
      <c r="DCS23" s="178"/>
      <c r="DCT23" s="337"/>
      <c r="DCU23" s="721"/>
      <c r="DCW23" s="176"/>
      <c r="DCX23" s="177"/>
      <c r="DCY23" s="177"/>
      <c r="DCZ23" s="177"/>
      <c r="DDA23" s="178"/>
      <c r="DDB23" s="178"/>
      <c r="DDC23" s="337"/>
      <c r="DDD23" s="721"/>
      <c r="DDF23" s="176"/>
      <c r="DDG23" s="177"/>
      <c r="DDH23" s="177"/>
      <c r="DDI23" s="177"/>
      <c r="DDJ23" s="178"/>
      <c r="DDK23" s="178"/>
      <c r="DDL23" s="337"/>
      <c r="DDM23" s="721"/>
      <c r="DDO23" s="176"/>
      <c r="DDP23" s="177"/>
      <c r="DDQ23" s="177"/>
      <c r="DDR23" s="177"/>
      <c r="DDS23" s="178"/>
      <c r="DDT23" s="178"/>
      <c r="DDU23" s="337"/>
      <c r="DDV23" s="721"/>
      <c r="DDX23" s="176"/>
      <c r="DDY23" s="177"/>
      <c r="DDZ23" s="177"/>
      <c r="DEA23" s="177"/>
      <c r="DEB23" s="178"/>
      <c r="DEC23" s="178"/>
      <c r="DED23" s="337"/>
      <c r="DEE23" s="721"/>
      <c r="DEG23" s="176"/>
      <c r="DEH23" s="177"/>
      <c r="DEI23" s="177"/>
      <c r="DEJ23" s="177"/>
      <c r="DEK23" s="178"/>
      <c r="DEL23" s="178"/>
      <c r="DEM23" s="337"/>
      <c r="DEN23" s="721"/>
      <c r="DEP23" s="176"/>
      <c r="DEQ23" s="177"/>
      <c r="DER23" s="177"/>
      <c r="DES23" s="177"/>
      <c r="DET23" s="178"/>
      <c r="DEU23" s="178"/>
      <c r="DEV23" s="337"/>
      <c r="DEW23" s="721"/>
      <c r="DEY23" s="176"/>
      <c r="DEZ23" s="177"/>
      <c r="DFA23" s="177"/>
      <c r="DFB23" s="177"/>
      <c r="DFC23" s="178"/>
      <c r="DFD23" s="178"/>
      <c r="DFE23" s="337"/>
      <c r="DFF23" s="721"/>
      <c r="DFH23" s="176"/>
      <c r="DFI23" s="177"/>
      <c r="DFJ23" s="177"/>
      <c r="DFK23" s="177"/>
      <c r="DFL23" s="178"/>
      <c r="DFM23" s="178"/>
      <c r="DFN23" s="337"/>
      <c r="DFO23" s="721"/>
      <c r="DFQ23" s="176"/>
      <c r="DFR23" s="177"/>
      <c r="DFS23" s="177"/>
      <c r="DFT23" s="177"/>
      <c r="DFU23" s="178"/>
      <c r="DFV23" s="178"/>
      <c r="DFW23" s="337"/>
      <c r="DFX23" s="721"/>
      <c r="DFZ23" s="176"/>
      <c r="DGA23" s="177"/>
      <c r="DGB23" s="177"/>
      <c r="DGC23" s="177"/>
      <c r="DGD23" s="178"/>
      <c r="DGE23" s="178"/>
      <c r="DGF23" s="337"/>
      <c r="DGG23" s="721"/>
      <c r="DGI23" s="176"/>
      <c r="DGJ23" s="177"/>
      <c r="DGK23" s="177"/>
      <c r="DGL23" s="177"/>
      <c r="DGM23" s="178"/>
      <c r="DGN23" s="178"/>
      <c r="DGO23" s="337"/>
      <c r="DGP23" s="721"/>
      <c r="DGR23" s="176"/>
      <c r="DGS23" s="177"/>
      <c r="DGT23" s="177"/>
      <c r="DGU23" s="177"/>
      <c r="DGV23" s="178"/>
      <c r="DGW23" s="178"/>
      <c r="DGX23" s="337"/>
      <c r="DGY23" s="721"/>
      <c r="DHA23" s="176"/>
      <c r="DHB23" s="177"/>
      <c r="DHC23" s="177"/>
      <c r="DHD23" s="177"/>
      <c r="DHE23" s="178"/>
      <c r="DHF23" s="178"/>
      <c r="DHG23" s="337"/>
      <c r="DHH23" s="721"/>
      <c r="DHJ23" s="176"/>
      <c r="DHK23" s="177"/>
      <c r="DHL23" s="177"/>
      <c r="DHM23" s="177"/>
      <c r="DHN23" s="178"/>
      <c r="DHO23" s="178"/>
      <c r="DHP23" s="337"/>
      <c r="DHQ23" s="721"/>
      <c r="DHS23" s="176"/>
      <c r="DHT23" s="177"/>
      <c r="DHU23" s="177"/>
      <c r="DHV23" s="177"/>
      <c r="DHW23" s="178"/>
      <c r="DHX23" s="178"/>
      <c r="DHY23" s="337"/>
      <c r="DHZ23" s="721"/>
      <c r="DIB23" s="176"/>
      <c r="DIC23" s="177"/>
      <c r="DID23" s="177"/>
      <c r="DIE23" s="177"/>
      <c r="DIF23" s="178"/>
      <c r="DIG23" s="178"/>
      <c r="DIH23" s="337"/>
      <c r="DII23" s="721"/>
      <c r="DIK23" s="176"/>
      <c r="DIL23" s="177"/>
      <c r="DIM23" s="177"/>
      <c r="DIN23" s="177"/>
      <c r="DIO23" s="178"/>
      <c r="DIP23" s="178"/>
      <c r="DIQ23" s="337"/>
      <c r="DIR23" s="721"/>
      <c r="DIT23" s="176"/>
      <c r="DIU23" s="177"/>
      <c r="DIV23" s="177"/>
      <c r="DIW23" s="177"/>
      <c r="DIX23" s="178"/>
      <c r="DIY23" s="178"/>
      <c r="DIZ23" s="337"/>
      <c r="DJA23" s="721"/>
      <c r="DJC23" s="176"/>
      <c r="DJD23" s="177"/>
      <c r="DJE23" s="177"/>
      <c r="DJF23" s="177"/>
      <c r="DJG23" s="178"/>
      <c r="DJH23" s="178"/>
      <c r="DJI23" s="337"/>
      <c r="DJJ23" s="721"/>
      <c r="DJL23" s="176"/>
      <c r="DJM23" s="177"/>
      <c r="DJN23" s="177"/>
      <c r="DJO23" s="177"/>
      <c r="DJP23" s="178"/>
      <c r="DJQ23" s="178"/>
      <c r="DJR23" s="337"/>
      <c r="DJS23" s="721"/>
      <c r="DJU23" s="176"/>
      <c r="DJV23" s="177"/>
      <c r="DJW23" s="177"/>
      <c r="DJX23" s="177"/>
      <c r="DJY23" s="178"/>
      <c r="DJZ23" s="178"/>
      <c r="DKA23" s="337"/>
      <c r="DKB23" s="721"/>
      <c r="DKD23" s="176"/>
      <c r="DKE23" s="177"/>
      <c r="DKF23" s="177"/>
      <c r="DKG23" s="177"/>
      <c r="DKH23" s="178"/>
      <c r="DKI23" s="178"/>
      <c r="DKJ23" s="337"/>
      <c r="DKK23" s="721"/>
      <c r="DKM23" s="176"/>
      <c r="DKN23" s="177"/>
      <c r="DKO23" s="177"/>
      <c r="DKP23" s="177"/>
      <c r="DKQ23" s="178"/>
      <c r="DKR23" s="178"/>
      <c r="DKS23" s="337"/>
      <c r="DKT23" s="721"/>
      <c r="DKV23" s="176"/>
      <c r="DKW23" s="177"/>
      <c r="DKX23" s="177"/>
      <c r="DKY23" s="177"/>
      <c r="DKZ23" s="178"/>
      <c r="DLA23" s="178"/>
      <c r="DLB23" s="337"/>
      <c r="DLC23" s="721"/>
      <c r="DLE23" s="176"/>
      <c r="DLF23" s="177"/>
      <c r="DLG23" s="177"/>
      <c r="DLH23" s="177"/>
      <c r="DLI23" s="178"/>
      <c r="DLJ23" s="178"/>
      <c r="DLK23" s="337"/>
      <c r="DLL23" s="721"/>
      <c r="DLN23" s="176"/>
      <c r="DLO23" s="177"/>
      <c r="DLP23" s="177"/>
      <c r="DLQ23" s="177"/>
      <c r="DLR23" s="178"/>
      <c r="DLS23" s="178"/>
      <c r="DLT23" s="337"/>
      <c r="DLU23" s="721"/>
      <c r="DLW23" s="176"/>
      <c r="DLX23" s="177"/>
      <c r="DLY23" s="177"/>
      <c r="DLZ23" s="177"/>
      <c r="DMA23" s="178"/>
      <c r="DMB23" s="178"/>
      <c r="DMC23" s="337"/>
      <c r="DMD23" s="721"/>
      <c r="DMF23" s="176"/>
      <c r="DMG23" s="177"/>
      <c r="DMH23" s="177"/>
      <c r="DMI23" s="177"/>
      <c r="DMJ23" s="178"/>
      <c r="DMK23" s="178"/>
      <c r="DML23" s="337"/>
      <c r="DMM23" s="721"/>
      <c r="DMO23" s="176"/>
      <c r="DMP23" s="177"/>
      <c r="DMQ23" s="177"/>
      <c r="DMR23" s="177"/>
      <c r="DMS23" s="178"/>
      <c r="DMT23" s="178"/>
      <c r="DMU23" s="337"/>
      <c r="DMV23" s="721"/>
      <c r="DMX23" s="176"/>
      <c r="DMY23" s="177"/>
      <c r="DMZ23" s="177"/>
      <c r="DNA23" s="177"/>
      <c r="DNB23" s="178"/>
      <c r="DNC23" s="178"/>
      <c r="DND23" s="337"/>
      <c r="DNE23" s="721"/>
      <c r="DNG23" s="176"/>
      <c r="DNH23" s="177"/>
      <c r="DNI23" s="177"/>
      <c r="DNJ23" s="177"/>
      <c r="DNK23" s="178"/>
      <c r="DNL23" s="178"/>
      <c r="DNM23" s="337"/>
      <c r="DNN23" s="721"/>
      <c r="DNP23" s="176"/>
      <c r="DNQ23" s="177"/>
      <c r="DNR23" s="177"/>
      <c r="DNS23" s="177"/>
      <c r="DNT23" s="178"/>
      <c r="DNU23" s="178"/>
      <c r="DNV23" s="337"/>
      <c r="DNW23" s="721"/>
      <c r="DNY23" s="176"/>
      <c r="DNZ23" s="177"/>
      <c r="DOA23" s="177"/>
      <c r="DOB23" s="177"/>
      <c r="DOC23" s="178"/>
      <c r="DOD23" s="178"/>
      <c r="DOE23" s="337"/>
      <c r="DOF23" s="721"/>
      <c r="DOH23" s="176"/>
      <c r="DOI23" s="177"/>
      <c r="DOJ23" s="177"/>
      <c r="DOK23" s="177"/>
      <c r="DOL23" s="178"/>
      <c r="DOM23" s="178"/>
      <c r="DON23" s="337"/>
      <c r="DOO23" s="721"/>
      <c r="DOQ23" s="176"/>
      <c r="DOR23" s="177"/>
      <c r="DOS23" s="177"/>
      <c r="DOT23" s="177"/>
      <c r="DOU23" s="178"/>
      <c r="DOV23" s="178"/>
      <c r="DOW23" s="337"/>
      <c r="DOX23" s="721"/>
      <c r="DOZ23" s="176"/>
      <c r="DPA23" s="177"/>
      <c r="DPB23" s="177"/>
      <c r="DPC23" s="177"/>
      <c r="DPD23" s="178"/>
      <c r="DPE23" s="178"/>
      <c r="DPF23" s="337"/>
      <c r="DPG23" s="721"/>
      <c r="DPI23" s="176"/>
      <c r="DPJ23" s="177"/>
      <c r="DPK23" s="177"/>
      <c r="DPL23" s="177"/>
      <c r="DPM23" s="178"/>
      <c r="DPN23" s="178"/>
      <c r="DPO23" s="337"/>
      <c r="DPP23" s="721"/>
      <c r="DPR23" s="176"/>
      <c r="DPS23" s="177"/>
      <c r="DPT23" s="177"/>
      <c r="DPU23" s="177"/>
      <c r="DPV23" s="178"/>
      <c r="DPW23" s="178"/>
      <c r="DPX23" s="337"/>
      <c r="DPY23" s="721"/>
      <c r="DQA23" s="176"/>
      <c r="DQB23" s="177"/>
      <c r="DQC23" s="177"/>
      <c r="DQD23" s="177"/>
      <c r="DQE23" s="178"/>
      <c r="DQF23" s="178"/>
      <c r="DQG23" s="337"/>
      <c r="DQH23" s="721"/>
      <c r="DQJ23" s="176"/>
      <c r="DQK23" s="177"/>
      <c r="DQL23" s="177"/>
      <c r="DQM23" s="177"/>
      <c r="DQN23" s="178"/>
      <c r="DQO23" s="178"/>
      <c r="DQP23" s="337"/>
      <c r="DQQ23" s="721"/>
      <c r="DQS23" s="176"/>
      <c r="DQT23" s="177"/>
      <c r="DQU23" s="177"/>
      <c r="DQV23" s="177"/>
      <c r="DQW23" s="178"/>
      <c r="DQX23" s="178"/>
      <c r="DQY23" s="337"/>
      <c r="DQZ23" s="721"/>
      <c r="DRB23" s="176"/>
      <c r="DRC23" s="177"/>
      <c r="DRD23" s="177"/>
      <c r="DRE23" s="177"/>
      <c r="DRF23" s="178"/>
      <c r="DRG23" s="178"/>
      <c r="DRH23" s="337"/>
      <c r="DRI23" s="721"/>
      <c r="DRK23" s="176"/>
      <c r="DRL23" s="177"/>
      <c r="DRM23" s="177"/>
      <c r="DRN23" s="177"/>
      <c r="DRO23" s="178"/>
      <c r="DRP23" s="178"/>
      <c r="DRQ23" s="337"/>
      <c r="DRR23" s="721"/>
      <c r="DRT23" s="176"/>
      <c r="DRU23" s="177"/>
      <c r="DRV23" s="177"/>
      <c r="DRW23" s="177"/>
      <c r="DRX23" s="178"/>
      <c r="DRY23" s="178"/>
      <c r="DRZ23" s="337"/>
      <c r="DSA23" s="721"/>
      <c r="DSC23" s="176"/>
      <c r="DSD23" s="177"/>
      <c r="DSE23" s="177"/>
      <c r="DSF23" s="177"/>
      <c r="DSG23" s="178"/>
      <c r="DSH23" s="178"/>
      <c r="DSI23" s="337"/>
      <c r="DSJ23" s="721"/>
      <c r="DSL23" s="176"/>
      <c r="DSM23" s="177"/>
      <c r="DSN23" s="177"/>
      <c r="DSO23" s="177"/>
      <c r="DSP23" s="178"/>
      <c r="DSQ23" s="178"/>
      <c r="DSR23" s="337"/>
      <c r="DSS23" s="721"/>
      <c r="DSU23" s="176"/>
      <c r="DSV23" s="177"/>
      <c r="DSW23" s="177"/>
      <c r="DSX23" s="177"/>
      <c r="DSY23" s="178"/>
      <c r="DSZ23" s="178"/>
      <c r="DTA23" s="337"/>
      <c r="DTB23" s="721"/>
      <c r="DTD23" s="176"/>
      <c r="DTE23" s="177"/>
      <c r="DTF23" s="177"/>
      <c r="DTG23" s="177"/>
      <c r="DTH23" s="178"/>
      <c r="DTI23" s="178"/>
      <c r="DTJ23" s="337"/>
      <c r="DTK23" s="721"/>
      <c r="DTM23" s="176"/>
      <c r="DTN23" s="177"/>
      <c r="DTO23" s="177"/>
      <c r="DTP23" s="177"/>
      <c r="DTQ23" s="178"/>
      <c r="DTR23" s="178"/>
      <c r="DTS23" s="337"/>
      <c r="DTT23" s="721"/>
      <c r="DTV23" s="176"/>
      <c r="DTW23" s="177"/>
      <c r="DTX23" s="177"/>
      <c r="DTY23" s="177"/>
      <c r="DTZ23" s="178"/>
      <c r="DUA23" s="178"/>
      <c r="DUB23" s="337"/>
      <c r="DUC23" s="721"/>
      <c r="DUE23" s="176"/>
      <c r="DUF23" s="177"/>
      <c r="DUG23" s="177"/>
      <c r="DUH23" s="177"/>
      <c r="DUI23" s="178"/>
      <c r="DUJ23" s="178"/>
      <c r="DUK23" s="337"/>
      <c r="DUL23" s="721"/>
      <c r="DUN23" s="176"/>
      <c r="DUO23" s="177"/>
      <c r="DUP23" s="177"/>
      <c r="DUQ23" s="177"/>
      <c r="DUR23" s="178"/>
      <c r="DUS23" s="178"/>
      <c r="DUT23" s="337"/>
      <c r="DUU23" s="721"/>
      <c r="DUW23" s="176"/>
      <c r="DUX23" s="177"/>
      <c r="DUY23" s="177"/>
      <c r="DUZ23" s="177"/>
      <c r="DVA23" s="178"/>
      <c r="DVB23" s="178"/>
      <c r="DVC23" s="337"/>
      <c r="DVD23" s="721"/>
      <c r="DVF23" s="176"/>
      <c r="DVG23" s="177"/>
      <c r="DVH23" s="177"/>
      <c r="DVI23" s="177"/>
      <c r="DVJ23" s="178"/>
      <c r="DVK23" s="178"/>
      <c r="DVL23" s="337"/>
      <c r="DVM23" s="721"/>
      <c r="DVO23" s="176"/>
      <c r="DVP23" s="177"/>
      <c r="DVQ23" s="177"/>
      <c r="DVR23" s="177"/>
      <c r="DVS23" s="178"/>
      <c r="DVT23" s="178"/>
      <c r="DVU23" s="337"/>
      <c r="DVV23" s="721"/>
      <c r="DVX23" s="176"/>
      <c r="DVY23" s="177"/>
      <c r="DVZ23" s="177"/>
      <c r="DWA23" s="177"/>
      <c r="DWB23" s="178"/>
      <c r="DWC23" s="178"/>
      <c r="DWD23" s="337"/>
      <c r="DWE23" s="721"/>
      <c r="DWG23" s="176"/>
      <c r="DWH23" s="177"/>
      <c r="DWI23" s="177"/>
      <c r="DWJ23" s="177"/>
      <c r="DWK23" s="178"/>
      <c r="DWL23" s="178"/>
      <c r="DWM23" s="337"/>
      <c r="DWN23" s="721"/>
      <c r="DWP23" s="176"/>
      <c r="DWQ23" s="177"/>
      <c r="DWR23" s="177"/>
      <c r="DWS23" s="177"/>
      <c r="DWT23" s="178"/>
      <c r="DWU23" s="178"/>
      <c r="DWV23" s="337"/>
      <c r="DWW23" s="721"/>
      <c r="DWY23" s="176"/>
      <c r="DWZ23" s="177"/>
      <c r="DXA23" s="177"/>
      <c r="DXB23" s="177"/>
      <c r="DXC23" s="178"/>
      <c r="DXD23" s="178"/>
      <c r="DXE23" s="337"/>
      <c r="DXF23" s="721"/>
      <c r="DXH23" s="176"/>
      <c r="DXI23" s="177"/>
      <c r="DXJ23" s="177"/>
      <c r="DXK23" s="177"/>
      <c r="DXL23" s="178"/>
      <c r="DXM23" s="178"/>
      <c r="DXN23" s="337"/>
      <c r="DXO23" s="721"/>
      <c r="DXQ23" s="176"/>
      <c r="DXR23" s="177"/>
      <c r="DXS23" s="177"/>
      <c r="DXT23" s="177"/>
      <c r="DXU23" s="178"/>
      <c r="DXV23" s="178"/>
      <c r="DXW23" s="337"/>
      <c r="DXX23" s="721"/>
      <c r="DXZ23" s="176"/>
      <c r="DYA23" s="177"/>
      <c r="DYB23" s="177"/>
      <c r="DYC23" s="177"/>
      <c r="DYD23" s="178"/>
      <c r="DYE23" s="178"/>
      <c r="DYF23" s="337"/>
      <c r="DYG23" s="721"/>
      <c r="DYI23" s="176"/>
      <c r="DYJ23" s="177"/>
      <c r="DYK23" s="177"/>
      <c r="DYL23" s="177"/>
      <c r="DYM23" s="178"/>
      <c r="DYN23" s="178"/>
      <c r="DYO23" s="337"/>
      <c r="DYP23" s="721"/>
      <c r="DYR23" s="176"/>
      <c r="DYS23" s="177"/>
      <c r="DYT23" s="177"/>
      <c r="DYU23" s="177"/>
      <c r="DYV23" s="178"/>
      <c r="DYW23" s="178"/>
      <c r="DYX23" s="337"/>
      <c r="DYY23" s="721"/>
      <c r="DZA23" s="176"/>
      <c r="DZB23" s="177"/>
      <c r="DZC23" s="177"/>
      <c r="DZD23" s="177"/>
      <c r="DZE23" s="178"/>
      <c r="DZF23" s="178"/>
      <c r="DZG23" s="337"/>
      <c r="DZH23" s="721"/>
      <c r="DZJ23" s="176"/>
      <c r="DZK23" s="177"/>
      <c r="DZL23" s="177"/>
      <c r="DZM23" s="177"/>
      <c r="DZN23" s="178"/>
      <c r="DZO23" s="178"/>
      <c r="DZP23" s="337"/>
      <c r="DZQ23" s="721"/>
      <c r="DZS23" s="176"/>
      <c r="DZT23" s="177"/>
      <c r="DZU23" s="177"/>
      <c r="DZV23" s="177"/>
      <c r="DZW23" s="178"/>
      <c r="DZX23" s="178"/>
      <c r="DZY23" s="337"/>
      <c r="DZZ23" s="721"/>
      <c r="EAB23" s="176"/>
      <c r="EAC23" s="177"/>
      <c r="EAD23" s="177"/>
      <c r="EAE23" s="177"/>
      <c r="EAF23" s="178"/>
      <c r="EAG23" s="178"/>
      <c r="EAH23" s="337"/>
      <c r="EAI23" s="721"/>
      <c r="EAK23" s="176"/>
      <c r="EAL23" s="177"/>
      <c r="EAM23" s="177"/>
      <c r="EAN23" s="177"/>
      <c r="EAO23" s="178"/>
      <c r="EAP23" s="178"/>
      <c r="EAQ23" s="337"/>
      <c r="EAR23" s="721"/>
      <c r="EAT23" s="176"/>
      <c r="EAU23" s="177"/>
      <c r="EAV23" s="177"/>
      <c r="EAW23" s="177"/>
      <c r="EAX23" s="178"/>
      <c r="EAY23" s="178"/>
      <c r="EAZ23" s="337"/>
      <c r="EBA23" s="721"/>
      <c r="EBC23" s="176"/>
      <c r="EBD23" s="177"/>
      <c r="EBE23" s="177"/>
      <c r="EBF23" s="177"/>
      <c r="EBG23" s="178"/>
      <c r="EBH23" s="178"/>
      <c r="EBI23" s="337"/>
      <c r="EBJ23" s="721"/>
      <c r="EBL23" s="176"/>
      <c r="EBM23" s="177"/>
      <c r="EBN23" s="177"/>
      <c r="EBO23" s="177"/>
      <c r="EBP23" s="178"/>
      <c r="EBQ23" s="178"/>
      <c r="EBR23" s="337"/>
      <c r="EBS23" s="721"/>
      <c r="EBU23" s="176"/>
      <c r="EBV23" s="177"/>
      <c r="EBW23" s="177"/>
      <c r="EBX23" s="177"/>
      <c r="EBY23" s="178"/>
      <c r="EBZ23" s="178"/>
      <c r="ECA23" s="337"/>
      <c r="ECB23" s="721"/>
      <c r="ECD23" s="176"/>
      <c r="ECE23" s="177"/>
      <c r="ECF23" s="177"/>
      <c r="ECG23" s="177"/>
      <c r="ECH23" s="178"/>
      <c r="ECI23" s="178"/>
      <c r="ECJ23" s="337"/>
      <c r="ECK23" s="721"/>
      <c r="ECM23" s="176"/>
      <c r="ECN23" s="177"/>
      <c r="ECO23" s="177"/>
      <c r="ECP23" s="177"/>
      <c r="ECQ23" s="178"/>
      <c r="ECR23" s="178"/>
      <c r="ECS23" s="337"/>
      <c r="ECT23" s="721"/>
      <c r="ECV23" s="176"/>
      <c r="ECW23" s="177"/>
      <c r="ECX23" s="177"/>
      <c r="ECY23" s="177"/>
      <c r="ECZ23" s="178"/>
      <c r="EDA23" s="178"/>
      <c r="EDB23" s="337"/>
      <c r="EDC23" s="721"/>
      <c r="EDE23" s="176"/>
      <c r="EDF23" s="177"/>
      <c r="EDG23" s="177"/>
      <c r="EDH23" s="177"/>
      <c r="EDI23" s="178"/>
      <c r="EDJ23" s="178"/>
      <c r="EDK23" s="337"/>
      <c r="EDL23" s="721"/>
      <c r="EDN23" s="176"/>
      <c r="EDO23" s="177"/>
      <c r="EDP23" s="177"/>
      <c r="EDQ23" s="177"/>
      <c r="EDR23" s="178"/>
      <c r="EDS23" s="178"/>
      <c r="EDT23" s="337"/>
      <c r="EDU23" s="721"/>
      <c r="EDW23" s="176"/>
      <c r="EDX23" s="177"/>
      <c r="EDY23" s="177"/>
      <c r="EDZ23" s="177"/>
      <c r="EEA23" s="178"/>
      <c r="EEB23" s="178"/>
      <c r="EEC23" s="337"/>
      <c r="EED23" s="721"/>
      <c r="EEF23" s="176"/>
      <c r="EEG23" s="177"/>
      <c r="EEH23" s="177"/>
      <c r="EEI23" s="177"/>
      <c r="EEJ23" s="178"/>
      <c r="EEK23" s="178"/>
      <c r="EEL23" s="337"/>
      <c r="EEM23" s="721"/>
      <c r="EEO23" s="176"/>
      <c r="EEP23" s="177"/>
      <c r="EEQ23" s="177"/>
      <c r="EER23" s="177"/>
      <c r="EES23" s="178"/>
      <c r="EET23" s="178"/>
      <c r="EEU23" s="337"/>
      <c r="EEV23" s="721"/>
      <c r="EEX23" s="176"/>
      <c r="EEY23" s="177"/>
      <c r="EEZ23" s="177"/>
      <c r="EFA23" s="177"/>
      <c r="EFB23" s="178"/>
      <c r="EFC23" s="178"/>
      <c r="EFD23" s="337"/>
      <c r="EFE23" s="721"/>
      <c r="EFG23" s="176"/>
      <c r="EFH23" s="177"/>
      <c r="EFI23" s="177"/>
      <c r="EFJ23" s="177"/>
      <c r="EFK23" s="178"/>
      <c r="EFL23" s="178"/>
      <c r="EFM23" s="337"/>
      <c r="EFN23" s="721"/>
      <c r="EFP23" s="176"/>
      <c r="EFQ23" s="177"/>
      <c r="EFR23" s="177"/>
      <c r="EFS23" s="177"/>
      <c r="EFT23" s="178"/>
      <c r="EFU23" s="178"/>
      <c r="EFV23" s="337"/>
      <c r="EFW23" s="721"/>
      <c r="EFY23" s="176"/>
      <c r="EFZ23" s="177"/>
      <c r="EGA23" s="177"/>
      <c r="EGB23" s="177"/>
      <c r="EGC23" s="178"/>
      <c r="EGD23" s="178"/>
      <c r="EGE23" s="337"/>
      <c r="EGF23" s="721"/>
      <c r="EGH23" s="176"/>
      <c r="EGI23" s="177"/>
      <c r="EGJ23" s="177"/>
      <c r="EGK23" s="177"/>
      <c r="EGL23" s="178"/>
      <c r="EGM23" s="178"/>
      <c r="EGN23" s="337"/>
      <c r="EGO23" s="721"/>
      <c r="EGQ23" s="176"/>
      <c r="EGR23" s="177"/>
      <c r="EGS23" s="177"/>
      <c r="EGT23" s="177"/>
      <c r="EGU23" s="178"/>
      <c r="EGV23" s="178"/>
      <c r="EGW23" s="337"/>
      <c r="EGX23" s="721"/>
      <c r="EGZ23" s="176"/>
      <c r="EHA23" s="177"/>
      <c r="EHB23" s="177"/>
      <c r="EHC23" s="177"/>
      <c r="EHD23" s="178"/>
      <c r="EHE23" s="178"/>
      <c r="EHF23" s="337"/>
      <c r="EHG23" s="721"/>
      <c r="EHI23" s="176"/>
      <c r="EHJ23" s="177"/>
      <c r="EHK23" s="177"/>
      <c r="EHL23" s="177"/>
      <c r="EHM23" s="178"/>
      <c r="EHN23" s="178"/>
      <c r="EHO23" s="337"/>
      <c r="EHP23" s="721"/>
      <c r="EHR23" s="176"/>
      <c r="EHS23" s="177"/>
      <c r="EHT23" s="177"/>
      <c r="EHU23" s="177"/>
      <c r="EHV23" s="178"/>
      <c r="EHW23" s="178"/>
      <c r="EHX23" s="337"/>
      <c r="EHY23" s="721"/>
      <c r="EIA23" s="176"/>
      <c r="EIB23" s="177"/>
      <c r="EIC23" s="177"/>
      <c r="EID23" s="177"/>
      <c r="EIE23" s="178"/>
      <c r="EIF23" s="178"/>
      <c r="EIG23" s="337"/>
      <c r="EIH23" s="721"/>
      <c r="EIJ23" s="176"/>
      <c r="EIK23" s="177"/>
      <c r="EIL23" s="177"/>
      <c r="EIM23" s="177"/>
      <c r="EIN23" s="178"/>
      <c r="EIO23" s="178"/>
      <c r="EIP23" s="337"/>
      <c r="EIQ23" s="721"/>
      <c r="EIS23" s="176"/>
      <c r="EIT23" s="177"/>
      <c r="EIU23" s="177"/>
      <c r="EIV23" s="177"/>
      <c r="EIW23" s="178"/>
      <c r="EIX23" s="178"/>
      <c r="EIY23" s="337"/>
      <c r="EIZ23" s="721"/>
      <c r="EJB23" s="176"/>
      <c r="EJC23" s="177"/>
      <c r="EJD23" s="177"/>
      <c r="EJE23" s="177"/>
      <c r="EJF23" s="178"/>
      <c r="EJG23" s="178"/>
      <c r="EJH23" s="337"/>
      <c r="EJI23" s="721"/>
      <c r="EJK23" s="176"/>
      <c r="EJL23" s="177"/>
      <c r="EJM23" s="177"/>
      <c r="EJN23" s="177"/>
      <c r="EJO23" s="178"/>
      <c r="EJP23" s="178"/>
      <c r="EJQ23" s="337"/>
      <c r="EJR23" s="721"/>
      <c r="EJT23" s="176"/>
      <c r="EJU23" s="177"/>
      <c r="EJV23" s="177"/>
      <c r="EJW23" s="177"/>
      <c r="EJX23" s="178"/>
      <c r="EJY23" s="178"/>
      <c r="EJZ23" s="337"/>
      <c r="EKA23" s="721"/>
      <c r="EKC23" s="176"/>
      <c r="EKD23" s="177"/>
      <c r="EKE23" s="177"/>
      <c r="EKF23" s="177"/>
      <c r="EKG23" s="178"/>
      <c r="EKH23" s="178"/>
      <c r="EKI23" s="337"/>
      <c r="EKJ23" s="721"/>
      <c r="EKL23" s="176"/>
      <c r="EKM23" s="177"/>
      <c r="EKN23" s="177"/>
      <c r="EKO23" s="177"/>
      <c r="EKP23" s="178"/>
      <c r="EKQ23" s="178"/>
      <c r="EKR23" s="337"/>
      <c r="EKS23" s="721"/>
      <c r="EKU23" s="176"/>
      <c r="EKV23" s="177"/>
      <c r="EKW23" s="177"/>
      <c r="EKX23" s="177"/>
      <c r="EKY23" s="178"/>
      <c r="EKZ23" s="178"/>
      <c r="ELA23" s="337"/>
      <c r="ELB23" s="721"/>
      <c r="ELD23" s="176"/>
      <c r="ELE23" s="177"/>
      <c r="ELF23" s="177"/>
      <c r="ELG23" s="177"/>
      <c r="ELH23" s="178"/>
      <c r="ELI23" s="178"/>
      <c r="ELJ23" s="337"/>
      <c r="ELK23" s="721"/>
      <c r="ELM23" s="176"/>
      <c r="ELN23" s="177"/>
      <c r="ELO23" s="177"/>
      <c r="ELP23" s="177"/>
      <c r="ELQ23" s="178"/>
      <c r="ELR23" s="178"/>
      <c r="ELS23" s="337"/>
      <c r="ELT23" s="721"/>
      <c r="ELV23" s="176"/>
      <c r="ELW23" s="177"/>
      <c r="ELX23" s="177"/>
      <c r="ELY23" s="177"/>
      <c r="ELZ23" s="178"/>
      <c r="EMA23" s="178"/>
      <c r="EMB23" s="337"/>
      <c r="EMC23" s="721"/>
      <c r="EME23" s="176"/>
      <c r="EMF23" s="177"/>
      <c r="EMG23" s="177"/>
      <c r="EMH23" s="177"/>
      <c r="EMI23" s="178"/>
      <c r="EMJ23" s="178"/>
      <c r="EMK23" s="337"/>
      <c r="EML23" s="721"/>
      <c r="EMN23" s="176"/>
      <c r="EMO23" s="177"/>
      <c r="EMP23" s="177"/>
      <c r="EMQ23" s="177"/>
      <c r="EMR23" s="178"/>
      <c r="EMS23" s="178"/>
      <c r="EMT23" s="337"/>
      <c r="EMU23" s="721"/>
      <c r="EMW23" s="176"/>
      <c r="EMX23" s="177"/>
      <c r="EMY23" s="177"/>
      <c r="EMZ23" s="177"/>
      <c r="ENA23" s="178"/>
      <c r="ENB23" s="178"/>
      <c r="ENC23" s="337"/>
      <c r="END23" s="721"/>
      <c r="ENF23" s="176"/>
      <c r="ENG23" s="177"/>
      <c r="ENH23" s="177"/>
      <c r="ENI23" s="177"/>
      <c r="ENJ23" s="178"/>
      <c r="ENK23" s="178"/>
      <c r="ENL23" s="337"/>
      <c r="ENM23" s="721"/>
      <c r="ENO23" s="176"/>
      <c r="ENP23" s="177"/>
      <c r="ENQ23" s="177"/>
      <c r="ENR23" s="177"/>
      <c r="ENS23" s="178"/>
      <c r="ENT23" s="178"/>
      <c r="ENU23" s="337"/>
      <c r="ENV23" s="721"/>
      <c r="ENX23" s="176"/>
      <c r="ENY23" s="177"/>
      <c r="ENZ23" s="177"/>
      <c r="EOA23" s="177"/>
      <c r="EOB23" s="178"/>
      <c r="EOC23" s="178"/>
      <c r="EOD23" s="337"/>
      <c r="EOE23" s="721"/>
      <c r="EOG23" s="176"/>
      <c r="EOH23" s="177"/>
      <c r="EOI23" s="177"/>
      <c r="EOJ23" s="177"/>
      <c r="EOK23" s="178"/>
      <c r="EOL23" s="178"/>
      <c r="EOM23" s="337"/>
      <c r="EON23" s="721"/>
      <c r="EOP23" s="176"/>
      <c r="EOQ23" s="177"/>
      <c r="EOR23" s="177"/>
      <c r="EOS23" s="177"/>
      <c r="EOT23" s="178"/>
      <c r="EOU23" s="178"/>
      <c r="EOV23" s="337"/>
      <c r="EOW23" s="721"/>
      <c r="EOY23" s="176"/>
      <c r="EOZ23" s="177"/>
      <c r="EPA23" s="177"/>
      <c r="EPB23" s="177"/>
      <c r="EPC23" s="178"/>
      <c r="EPD23" s="178"/>
      <c r="EPE23" s="337"/>
      <c r="EPF23" s="721"/>
      <c r="EPH23" s="176"/>
      <c r="EPI23" s="177"/>
      <c r="EPJ23" s="177"/>
      <c r="EPK23" s="177"/>
      <c r="EPL23" s="178"/>
      <c r="EPM23" s="178"/>
      <c r="EPN23" s="337"/>
      <c r="EPO23" s="721"/>
      <c r="EPQ23" s="176"/>
      <c r="EPR23" s="177"/>
      <c r="EPS23" s="177"/>
      <c r="EPT23" s="177"/>
      <c r="EPU23" s="178"/>
      <c r="EPV23" s="178"/>
      <c r="EPW23" s="337"/>
      <c r="EPX23" s="721"/>
      <c r="EPZ23" s="176"/>
      <c r="EQA23" s="177"/>
      <c r="EQB23" s="177"/>
      <c r="EQC23" s="177"/>
      <c r="EQD23" s="178"/>
      <c r="EQE23" s="178"/>
      <c r="EQF23" s="337"/>
      <c r="EQG23" s="721"/>
      <c r="EQI23" s="176"/>
      <c r="EQJ23" s="177"/>
      <c r="EQK23" s="177"/>
      <c r="EQL23" s="177"/>
      <c r="EQM23" s="178"/>
      <c r="EQN23" s="178"/>
      <c r="EQO23" s="337"/>
      <c r="EQP23" s="721"/>
      <c r="EQR23" s="176"/>
      <c r="EQS23" s="177"/>
      <c r="EQT23" s="177"/>
      <c r="EQU23" s="177"/>
      <c r="EQV23" s="178"/>
      <c r="EQW23" s="178"/>
      <c r="EQX23" s="337"/>
      <c r="EQY23" s="721"/>
      <c r="ERA23" s="176"/>
      <c r="ERB23" s="177"/>
      <c r="ERC23" s="177"/>
      <c r="ERD23" s="177"/>
      <c r="ERE23" s="178"/>
      <c r="ERF23" s="178"/>
      <c r="ERG23" s="337"/>
      <c r="ERH23" s="721"/>
      <c r="ERJ23" s="176"/>
      <c r="ERK23" s="177"/>
      <c r="ERL23" s="177"/>
      <c r="ERM23" s="177"/>
      <c r="ERN23" s="178"/>
      <c r="ERO23" s="178"/>
      <c r="ERP23" s="337"/>
      <c r="ERQ23" s="721"/>
      <c r="ERS23" s="176"/>
      <c r="ERT23" s="177"/>
      <c r="ERU23" s="177"/>
      <c r="ERV23" s="177"/>
      <c r="ERW23" s="178"/>
      <c r="ERX23" s="178"/>
      <c r="ERY23" s="337"/>
      <c r="ERZ23" s="721"/>
      <c r="ESB23" s="176"/>
      <c r="ESC23" s="177"/>
      <c r="ESD23" s="177"/>
      <c r="ESE23" s="177"/>
      <c r="ESF23" s="178"/>
      <c r="ESG23" s="178"/>
      <c r="ESH23" s="337"/>
      <c r="ESI23" s="721"/>
      <c r="ESK23" s="176"/>
      <c r="ESL23" s="177"/>
      <c r="ESM23" s="177"/>
      <c r="ESN23" s="177"/>
      <c r="ESO23" s="178"/>
      <c r="ESP23" s="178"/>
      <c r="ESQ23" s="337"/>
      <c r="ESR23" s="721"/>
      <c r="EST23" s="176"/>
      <c r="ESU23" s="177"/>
      <c r="ESV23" s="177"/>
      <c r="ESW23" s="177"/>
      <c r="ESX23" s="178"/>
      <c r="ESY23" s="178"/>
      <c r="ESZ23" s="337"/>
      <c r="ETA23" s="721"/>
      <c r="ETC23" s="176"/>
      <c r="ETD23" s="177"/>
      <c r="ETE23" s="177"/>
      <c r="ETF23" s="177"/>
      <c r="ETG23" s="178"/>
      <c r="ETH23" s="178"/>
      <c r="ETI23" s="337"/>
      <c r="ETJ23" s="721"/>
      <c r="ETL23" s="176"/>
      <c r="ETM23" s="177"/>
      <c r="ETN23" s="177"/>
      <c r="ETO23" s="177"/>
      <c r="ETP23" s="178"/>
      <c r="ETQ23" s="178"/>
      <c r="ETR23" s="337"/>
      <c r="ETS23" s="721"/>
      <c r="ETU23" s="176"/>
      <c r="ETV23" s="177"/>
      <c r="ETW23" s="177"/>
      <c r="ETX23" s="177"/>
      <c r="ETY23" s="178"/>
      <c r="ETZ23" s="178"/>
      <c r="EUA23" s="337"/>
      <c r="EUB23" s="721"/>
      <c r="EUD23" s="176"/>
      <c r="EUE23" s="177"/>
      <c r="EUF23" s="177"/>
      <c r="EUG23" s="177"/>
      <c r="EUH23" s="178"/>
      <c r="EUI23" s="178"/>
      <c r="EUJ23" s="337"/>
      <c r="EUK23" s="721"/>
      <c r="EUM23" s="176"/>
      <c r="EUN23" s="177"/>
      <c r="EUO23" s="177"/>
      <c r="EUP23" s="177"/>
      <c r="EUQ23" s="178"/>
      <c r="EUR23" s="178"/>
      <c r="EUS23" s="337"/>
      <c r="EUT23" s="721"/>
      <c r="EUV23" s="176"/>
      <c r="EUW23" s="177"/>
      <c r="EUX23" s="177"/>
      <c r="EUY23" s="177"/>
      <c r="EUZ23" s="178"/>
      <c r="EVA23" s="178"/>
      <c r="EVB23" s="337"/>
      <c r="EVC23" s="721"/>
      <c r="EVE23" s="176"/>
      <c r="EVF23" s="177"/>
      <c r="EVG23" s="177"/>
      <c r="EVH23" s="177"/>
      <c r="EVI23" s="178"/>
      <c r="EVJ23" s="178"/>
      <c r="EVK23" s="337"/>
      <c r="EVL23" s="721"/>
      <c r="EVN23" s="176"/>
      <c r="EVO23" s="177"/>
      <c r="EVP23" s="177"/>
      <c r="EVQ23" s="177"/>
      <c r="EVR23" s="178"/>
      <c r="EVS23" s="178"/>
      <c r="EVT23" s="337"/>
      <c r="EVU23" s="721"/>
      <c r="EVW23" s="176"/>
      <c r="EVX23" s="177"/>
      <c r="EVY23" s="177"/>
      <c r="EVZ23" s="177"/>
      <c r="EWA23" s="178"/>
      <c r="EWB23" s="178"/>
      <c r="EWC23" s="337"/>
      <c r="EWD23" s="721"/>
      <c r="EWF23" s="176"/>
      <c r="EWG23" s="177"/>
      <c r="EWH23" s="177"/>
      <c r="EWI23" s="177"/>
      <c r="EWJ23" s="178"/>
      <c r="EWK23" s="178"/>
      <c r="EWL23" s="337"/>
      <c r="EWM23" s="721"/>
      <c r="EWO23" s="176"/>
      <c r="EWP23" s="177"/>
      <c r="EWQ23" s="177"/>
      <c r="EWR23" s="177"/>
      <c r="EWS23" s="178"/>
      <c r="EWT23" s="178"/>
      <c r="EWU23" s="337"/>
      <c r="EWV23" s="721"/>
      <c r="EWX23" s="176"/>
      <c r="EWY23" s="177"/>
      <c r="EWZ23" s="177"/>
      <c r="EXA23" s="177"/>
      <c r="EXB23" s="178"/>
      <c r="EXC23" s="178"/>
      <c r="EXD23" s="337"/>
      <c r="EXE23" s="721"/>
      <c r="EXG23" s="176"/>
      <c r="EXH23" s="177"/>
      <c r="EXI23" s="177"/>
      <c r="EXJ23" s="177"/>
      <c r="EXK23" s="178"/>
      <c r="EXL23" s="178"/>
      <c r="EXM23" s="337"/>
      <c r="EXN23" s="721"/>
      <c r="EXP23" s="176"/>
      <c r="EXQ23" s="177"/>
      <c r="EXR23" s="177"/>
      <c r="EXS23" s="177"/>
      <c r="EXT23" s="178"/>
      <c r="EXU23" s="178"/>
      <c r="EXV23" s="337"/>
      <c r="EXW23" s="721"/>
      <c r="EXY23" s="176"/>
      <c r="EXZ23" s="177"/>
      <c r="EYA23" s="177"/>
      <c r="EYB23" s="177"/>
      <c r="EYC23" s="178"/>
      <c r="EYD23" s="178"/>
      <c r="EYE23" s="337"/>
      <c r="EYF23" s="721"/>
      <c r="EYH23" s="176"/>
      <c r="EYI23" s="177"/>
      <c r="EYJ23" s="177"/>
      <c r="EYK23" s="177"/>
      <c r="EYL23" s="178"/>
      <c r="EYM23" s="178"/>
      <c r="EYN23" s="337"/>
      <c r="EYO23" s="721"/>
      <c r="EYQ23" s="176"/>
      <c r="EYR23" s="177"/>
      <c r="EYS23" s="177"/>
      <c r="EYT23" s="177"/>
      <c r="EYU23" s="178"/>
      <c r="EYV23" s="178"/>
      <c r="EYW23" s="337"/>
      <c r="EYX23" s="721"/>
      <c r="EYZ23" s="176"/>
      <c r="EZA23" s="177"/>
      <c r="EZB23" s="177"/>
      <c r="EZC23" s="177"/>
      <c r="EZD23" s="178"/>
      <c r="EZE23" s="178"/>
      <c r="EZF23" s="337"/>
      <c r="EZG23" s="721"/>
      <c r="EZI23" s="176"/>
      <c r="EZJ23" s="177"/>
      <c r="EZK23" s="177"/>
      <c r="EZL23" s="177"/>
      <c r="EZM23" s="178"/>
      <c r="EZN23" s="178"/>
      <c r="EZO23" s="337"/>
      <c r="EZP23" s="721"/>
      <c r="EZR23" s="176"/>
      <c r="EZS23" s="177"/>
      <c r="EZT23" s="177"/>
      <c r="EZU23" s="177"/>
      <c r="EZV23" s="178"/>
      <c r="EZW23" s="178"/>
      <c r="EZX23" s="337"/>
      <c r="EZY23" s="721"/>
      <c r="FAA23" s="176"/>
      <c r="FAB23" s="177"/>
      <c r="FAC23" s="177"/>
      <c r="FAD23" s="177"/>
      <c r="FAE23" s="178"/>
      <c r="FAF23" s="178"/>
      <c r="FAG23" s="337"/>
      <c r="FAH23" s="721"/>
      <c r="FAJ23" s="176"/>
      <c r="FAK23" s="177"/>
      <c r="FAL23" s="177"/>
      <c r="FAM23" s="177"/>
      <c r="FAN23" s="178"/>
      <c r="FAO23" s="178"/>
      <c r="FAP23" s="337"/>
      <c r="FAQ23" s="721"/>
      <c r="FAS23" s="176"/>
      <c r="FAT23" s="177"/>
      <c r="FAU23" s="177"/>
      <c r="FAV23" s="177"/>
      <c r="FAW23" s="178"/>
      <c r="FAX23" s="178"/>
      <c r="FAY23" s="337"/>
      <c r="FAZ23" s="721"/>
      <c r="FBB23" s="176"/>
      <c r="FBC23" s="177"/>
      <c r="FBD23" s="177"/>
      <c r="FBE23" s="177"/>
      <c r="FBF23" s="178"/>
      <c r="FBG23" s="178"/>
      <c r="FBH23" s="337"/>
      <c r="FBI23" s="721"/>
      <c r="FBK23" s="176"/>
      <c r="FBL23" s="177"/>
      <c r="FBM23" s="177"/>
      <c r="FBN23" s="177"/>
      <c r="FBO23" s="178"/>
      <c r="FBP23" s="178"/>
      <c r="FBQ23" s="337"/>
      <c r="FBR23" s="721"/>
      <c r="FBT23" s="176"/>
      <c r="FBU23" s="177"/>
      <c r="FBV23" s="177"/>
      <c r="FBW23" s="177"/>
      <c r="FBX23" s="178"/>
      <c r="FBY23" s="178"/>
      <c r="FBZ23" s="337"/>
      <c r="FCA23" s="721"/>
      <c r="FCC23" s="176"/>
      <c r="FCD23" s="177"/>
      <c r="FCE23" s="177"/>
      <c r="FCF23" s="177"/>
      <c r="FCG23" s="178"/>
      <c r="FCH23" s="178"/>
      <c r="FCI23" s="337"/>
      <c r="FCJ23" s="721"/>
      <c r="FCL23" s="176"/>
      <c r="FCM23" s="177"/>
      <c r="FCN23" s="177"/>
      <c r="FCO23" s="177"/>
      <c r="FCP23" s="178"/>
      <c r="FCQ23" s="178"/>
      <c r="FCR23" s="337"/>
      <c r="FCS23" s="721"/>
      <c r="FCU23" s="176"/>
      <c r="FCV23" s="177"/>
      <c r="FCW23" s="177"/>
      <c r="FCX23" s="177"/>
      <c r="FCY23" s="178"/>
      <c r="FCZ23" s="178"/>
      <c r="FDA23" s="337"/>
      <c r="FDB23" s="721"/>
      <c r="FDD23" s="176"/>
      <c r="FDE23" s="177"/>
      <c r="FDF23" s="177"/>
      <c r="FDG23" s="177"/>
      <c r="FDH23" s="178"/>
      <c r="FDI23" s="178"/>
      <c r="FDJ23" s="337"/>
      <c r="FDK23" s="721"/>
      <c r="FDM23" s="176"/>
      <c r="FDN23" s="177"/>
      <c r="FDO23" s="177"/>
      <c r="FDP23" s="177"/>
      <c r="FDQ23" s="178"/>
      <c r="FDR23" s="178"/>
      <c r="FDS23" s="337"/>
      <c r="FDT23" s="721"/>
      <c r="FDV23" s="176"/>
      <c r="FDW23" s="177"/>
      <c r="FDX23" s="177"/>
      <c r="FDY23" s="177"/>
      <c r="FDZ23" s="178"/>
      <c r="FEA23" s="178"/>
      <c r="FEB23" s="337"/>
      <c r="FEC23" s="721"/>
      <c r="FEE23" s="176"/>
      <c r="FEF23" s="177"/>
      <c r="FEG23" s="177"/>
      <c r="FEH23" s="177"/>
      <c r="FEI23" s="178"/>
      <c r="FEJ23" s="178"/>
      <c r="FEK23" s="337"/>
      <c r="FEL23" s="721"/>
      <c r="FEN23" s="176"/>
      <c r="FEO23" s="177"/>
      <c r="FEP23" s="177"/>
      <c r="FEQ23" s="177"/>
      <c r="FER23" s="178"/>
      <c r="FES23" s="178"/>
      <c r="FET23" s="337"/>
      <c r="FEU23" s="721"/>
      <c r="FEW23" s="176"/>
      <c r="FEX23" s="177"/>
      <c r="FEY23" s="177"/>
      <c r="FEZ23" s="177"/>
      <c r="FFA23" s="178"/>
      <c r="FFB23" s="178"/>
      <c r="FFC23" s="337"/>
      <c r="FFD23" s="721"/>
      <c r="FFF23" s="176"/>
      <c r="FFG23" s="177"/>
      <c r="FFH23" s="177"/>
      <c r="FFI23" s="177"/>
      <c r="FFJ23" s="178"/>
      <c r="FFK23" s="178"/>
      <c r="FFL23" s="337"/>
      <c r="FFM23" s="721"/>
      <c r="FFO23" s="176"/>
      <c r="FFP23" s="177"/>
      <c r="FFQ23" s="177"/>
      <c r="FFR23" s="177"/>
      <c r="FFS23" s="178"/>
      <c r="FFT23" s="178"/>
      <c r="FFU23" s="337"/>
      <c r="FFV23" s="721"/>
      <c r="FFX23" s="176"/>
      <c r="FFY23" s="177"/>
      <c r="FFZ23" s="177"/>
      <c r="FGA23" s="177"/>
      <c r="FGB23" s="178"/>
      <c r="FGC23" s="178"/>
      <c r="FGD23" s="337"/>
      <c r="FGE23" s="721"/>
      <c r="FGG23" s="176"/>
      <c r="FGH23" s="177"/>
      <c r="FGI23" s="177"/>
      <c r="FGJ23" s="177"/>
      <c r="FGK23" s="178"/>
      <c r="FGL23" s="178"/>
      <c r="FGM23" s="337"/>
      <c r="FGN23" s="721"/>
      <c r="FGP23" s="176"/>
      <c r="FGQ23" s="177"/>
      <c r="FGR23" s="177"/>
      <c r="FGS23" s="177"/>
      <c r="FGT23" s="178"/>
      <c r="FGU23" s="178"/>
      <c r="FGV23" s="337"/>
      <c r="FGW23" s="721"/>
      <c r="FGY23" s="176"/>
      <c r="FGZ23" s="177"/>
      <c r="FHA23" s="177"/>
      <c r="FHB23" s="177"/>
      <c r="FHC23" s="178"/>
      <c r="FHD23" s="178"/>
      <c r="FHE23" s="337"/>
      <c r="FHF23" s="721"/>
      <c r="FHH23" s="176"/>
      <c r="FHI23" s="177"/>
      <c r="FHJ23" s="177"/>
      <c r="FHK23" s="177"/>
      <c r="FHL23" s="178"/>
      <c r="FHM23" s="178"/>
      <c r="FHN23" s="337"/>
      <c r="FHO23" s="721"/>
      <c r="FHQ23" s="176"/>
      <c r="FHR23" s="177"/>
      <c r="FHS23" s="177"/>
      <c r="FHT23" s="177"/>
      <c r="FHU23" s="178"/>
      <c r="FHV23" s="178"/>
      <c r="FHW23" s="337"/>
      <c r="FHX23" s="721"/>
      <c r="FHZ23" s="176"/>
      <c r="FIA23" s="177"/>
      <c r="FIB23" s="177"/>
      <c r="FIC23" s="177"/>
      <c r="FID23" s="178"/>
      <c r="FIE23" s="178"/>
      <c r="FIF23" s="337"/>
      <c r="FIG23" s="721"/>
      <c r="FII23" s="176"/>
      <c r="FIJ23" s="177"/>
      <c r="FIK23" s="177"/>
      <c r="FIL23" s="177"/>
      <c r="FIM23" s="178"/>
      <c r="FIN23" s="178"/>
      <c r="FIO23" s="337"/>
      <c r="FIP23" s="721"/>
      <c r="FIR23" s="176"/>
      <c r="FIS23" s="177"/>
      <c r="FIT23" s="177"/>
      <c r="FIU23" s="177"/>
      <c r="FIV23" s="178"/>
      <c r="FIW23" s="178"/>
      <c r="FIX23" s="337"/>
      <c r="FIY23" s="721"/>
      <c r="FJA23" s="176"/>
      <c r="FJB23" s="177"/>
      <c r="FJC23" s="177"/>
      <c r="FJD23" s="177"/>
      <c r="FJE23" s="178"/>
      <c r="FJF23" s="178"/>
      <c r="FJG23" s="337"/>
      <c r="FJH23" s="721"/>
      <c r="FJJ23" s="176"/>
      <c r="FJK23" s="177"/>
      <c r="FJL23" s="177"/>
      <c r="FJM23" s="177"/>
      <c r="FJN23" s="178"/>
      <c r="FJO23" s="178"/>
      <c r="FJP23" s="337"/>
      <c r="FJQ23" s="721"/>
      <c r="FJS23" s="176"/>
      <c r="FJT23" s="177"/>
      <c r="FJU23" s="177"/>
      <c r="FJV23" s="177"/>
      <c r="FJW23" s="178"/>
      <c r="FJX23" s="178"/>
      <c r="FJY23" s="337"/>
      <c r="FJZ23" s="721"/>
      <c r="FKB23" s="176"/>
      <c r="FKC23" s="177"/>
      <c r="FKD23" s="177"/>
      <c r="FKE23" s="177"/>
      <c r="FKF23" s="178"/>
      <c r="FKG23" s="178"/>
      <c r="FKH23" s="337"/>
      <c r="FKI23" s="721"/>
      <c r="FKK23" s="176"/>
      <c r="FKL23" s="177"/>
      <c r="FKM23" s="177"/>
      <c r="FKN23" s="177"/>
      <c r="FKO23" s="178"/>
      <c r="FKP23" s="178"/>
      <c r="FKQ23" s="337"/>
      <c r="FKR23" s="721"/>
      <c r="FKT23" s="176"/>
      <c r="FKU23" s="177"/>
      <c r="FKV23" s="177"/>
      <c r="FKW23" s="177"/>
      <c r="FKX23" s="178"/>
      <c r="FKY23" s="178"/>
      <c r="FKZ23" s="337"/>
      <c r="FLA23" s="721"/>
      <c r="FLC23" s="176"/>
      <c r="FLD23" s="177"/>
      <c r="FLE23" s="177"/>
      <c r="FLF23" s="177"/>
      <c r="FLG23" s="178"/>
      <c r="FLH23" s="178"/>
      <c r="FLI23" s="337"/>
      <c r="FLJ23" s="721"/>
      <c r="FLL23" s="176"/>
      <c r="FLM23" s="177"/>
      <c r="FLN23" s="177"/>
      <c r="FLO23" s="177"/>
      <c r="FLP23" s="178"/>
      <c r="FLQ23" s="178"/>
      <c r="FLR23" s="337"/>
      <c r="FLS23" s="721"/>
      <c r="FLU23" s="176"/>
      <c r="FLV23" s="177"/>
      <c r="FLW23" s="177"/>
      <c r="FLX23" s="177"/>
      <c r="FLY23" s="178"/>
      <c r="FLZ23" s="178"/>
      <c r="FMA23" s="337"/>
      <c r="FMB23" s="721"/>
      <c r="FMD23" s="176"/>
      <c r="FME23" s="177"/>
      <c r="FMF23" s="177"/>
      <c r="FMG23" s="177"/>
      <c r="FMH23" s="178"/>
      <c r="FMI23" s="178"/>
      <c r="FMJ23" s="337"/>
      <c r="FMK23" s="721"/>
      <c r="FMM23" s="176"/>
      <c r="FMN23" s="177"/>
      <c r="FMO23" s="177"/>
      <c r="FMP23" s="177"/>
      <c r="FMQ23" s="178"/>
      <c r="FMR23" s="178"/>
      <c r="FMS23" s="337"/>
      <c r="FMT23" s="721"/>
      <c r="FMV23" s="176"/>
      <c r="FMW23" s="177"/>
      <c r="FMX23" s="177"/>
      <c r="FMY23" s="177"/>
      <c r="FMZ23" s="178"/>
      <c r="FNA23" s="178"/>
      <c r="FNB23" s="337"/>
      <c r="FNC23" s="721"/>
      <c r="FNE23" s="176"/>
      <c r="FNF23" s="177"/>
      <c r="FNG23" s="177"/>
      <c r="FNH23" s="177"/>
      <c r="FNI23" s="178"/>
      <c r="FNJ23" s="178"/>
      <c r="FNK23" s="337"/>
      <c r="FNL23" s="721"/>
      <c r="FNN23" s="176"/>
      <c r="FNO23" s="177"/>
      <c r="FNP23" s="177"/>
      <c r="FNQ23" s="177"/>
      <c r="FNR23" s="178"/>
      <c r="FNS23" s="178"/>
      <c r="FNT23" s="337"/>
      <c r="FNU23" s="721"/>
      <c r="FNW23" s="176"/>
      <c r="FNX23" s="177"/>
      <c r="FNY23" s="177"/>
      <c r="FNZ23" s="177"/>
      <c r="FOA23" s="178"/>
      <c r="FOB23" s="178"/>
      <c r="FOC23" s="337"/>
      <c r="FOD23" s="721"/>
      <c r="FOF23" s="176"/>
      <c r="FOG23" s="177"/>
      <c r="FOH23" s="177"/>
      <c r="FOI23" s="177"/>
      <c r="FOJ23" s="178"/>
      <c r="FOK23" s="178"/>
      <c r="FOL23" s="337"/>
      <c r="FOM23" s="721"/>
      <c r="FOO23" s="176"/>
      <c r="FOP23" s="177"/>
      <c r="FOQ23" s="177"/>
      <c r="FOR23" s="177"/>
      <c r="FOS23" s="178"/>
      <c r="FOT23" s="178"/>
      <c r="FOU23" s="337"/>
      <c r="FOV23" s="721"/>
      <c r="FOX23" s="176"/>
      <c r="FOY23" s="177"/>
      <c r="FOZ23" s="177"/>
      <c r="FPA23" s="177"/>
      <c r="FPB23" s="178"/>
      <c r="FPC23" s="178"/>
      <c r="FPD23" s="337"/>
      <c r="FPE23" s="721"/>
      <c r="FPG23" s="176"/>
      <c r="FPH23" s="177"/>
      <c r="FPI23" s="177"/>
      <c r="FPJ23" s="177"/>
      <c r="FPK23" s="178"/>
      <c r="FPL23" s="178"/>
      <c r="FPM23" s="337"/>
      <c r="FPN23" s="721"/>
      <c r="FPP23" s="176"/>
      <c r="FPQ23" s="177"/>
      <c r="FPR23" s="177"/>
      <c r="FPS23" s="177"/>
      <c r="FPT23" s="178"/>
      <c r="FPU23" s="178"/>
      <c r="FPV23" s="337"/>
      <c r="FPW23" s="721"/>
      <c r="FPY23" s="176"/>
      <c r="FPZ23" s="177"/>
      <c r="FQA23" s="177"/>
      <c r="FQB23" s="177"/>
      <c r="FQC23" s="178"/>
      <c r="FQD23" s="178"/>
      <c r="FQE23" s="337"/>
      <c r="FQF23" s="721"/>
      <c r="FQH23" s="176"/>
      <c r="FQI23" s="177"/>
      <c r="FQJ23" s="177"/>
      <c r="FQK23" s="177"/>
      <c r="FQL23" s="178"/>
      <c r="FQM23" s="178"/>
      <c r="FQN23" s="337"/>
      <c r="FQO23" s="721"/>
      <c r="FQQ23" s="176"/>
      <c r="FQR23" s="177"/>
      <c r="FQS23" s="177"/>
      <c r="FQT23" s="177"/>
      <c r="FQU23" s="178"/>
      <c r="FQV23" s="178"/>
      <c r="FQW23" s="337"/>
      <c r="FQX23" s="721"/>
      <c r="FQZ23" s="176"/>
      <c r="FRA23" s="177"/>
      <c r="FRB23" s="177"/>
      <c r="FRC23" s="177"/>
      <c r="FRD23" s="178"/>
      <c r="FRE23" s="178"/>
      <c r="FRF23" s="337"/>
      <c r="FRG23" s="721"/>
      <c r="FRI23" s="176"/>
      <c r="FRJ23" s="177"/>
      <c r="FRK23" s="177"/>
      <c r="FRL23" s="177"/>
      <c r="FRM23" s="178"/>
      <c r="FRN23" s="178"/>
      <c r="FRO23" s="337"/>
      <c r="FRP23" s="721"/>
      <c r="FRR23" s="176"/>
      <c r="FRS23" s="177"/>
      <c r="FRT23" s="177"/>
      <c r="FRU23" s="177"/>
      <c r="FRV23" s="178"/>
      <c r="FRW23" s="178"/>
      <c r="FRX23" s="337"/>
      <c r="FRY23" s="721"/>
      <c r="FSA23" s="176"/>
      <c r="FSB23" s="177"/>
      <c r="FSC23" s="177"/>
      <c r="FSD23" s="177"/>
      <c r="FSE23" s="178"/>
      <c r="FSF23" s="178"/>
      <c r="FSG23" s="337"/>
      <c r="FSH23" s="721"/>
      <c r="FSJ23" s="176"/>
      <c r="FSK23" s="177"/>
      <c r="FSL23" s="177"/>
      <c r="FSM23" s="177"/>
      <c r="FSN23" s="178"/>
      <c r="FSO23" s="178"/>
      <c r="FSP23" s="337"/>
      <c r="FSQ23" s="721"/>
      <c r="FSS23" s="176"/>
      <c r="FST23" s="177"/>
      <c r="FSU23" s="177"/>
      <c r="FSV23" s="177"/>
      <c r="FSW23" s="178"/>
      <c r="FSX23" s="178"/>
      <c r="FSY23" s="337"/>
      <c r="FSZ23" s="721"/>
      <c r="FTB23" s="176"/>
      <c r="FTC23" s="177"/>
      <c r="FTD23" s="177"/>
      <c r="FTE23" s="177"/>
      <c r="FTF23" s="178"/>
      <c r="FTG23" s="178"/>
      <c r="FTH23" s="337"/>
      <c r="FTI23" s="721"/>
      <c r="FTK23" s="176"/>
      <c r="FTL23" s="177"/>
      <c r="FTM23" s="177"/>
      <c r="FTN23" s="177"/>
      <c r="FTO23" s="178"/>
      <c r="FTP23" s="178"/>
      <c r="FTQ23" s="337"/>
      <c r="FTR23" s="721"/>
      <c r="FTT23" s="176"/>
      <c r="FTU23" s="177"/>
      <c r="FTV23" s="177"/>
      <c r="FTW23" s="177"/>
      <c r="FTX23" s="178"/>
      <c r="FTY23" s="178"/>
      <c r="FTZ23" s="337"/>
      <c r="FUA23" s="721"/>
      <c r="FUC23" s="176"/>
      <c r="FUD23" s="177"/>
      <c r="FUE23" s="177"/>
      <c r="FUF23" s="177"/>
      <c r="FUG23" s="178"/>
      <c r="FUH23" s="178"/>
      <c r="FUI23" s="337"/>
      <c r="FUJ23" s="721"/>
      <c r="FUL23" s="176"/>
      <c r="FUM23" s="177"/>
      <c r="FUN23" s="177"/>
      <c r="FUO23" s="177"/>
      <c r="FUP23" s="178"/>
      <c r="FUQ23" s="178"/>
      <c r="FUR23" s="337"/>
      <c r="FUS23" s="721"/>
      <c r="FUU23" s="176"/>
      <c r="FUV23" s="177"/>
      <c r="FUW23" s="177"/>
      <c r="FUX23" s="177"/>
      <c r="FUY23" s="178"/>
      <c r="FUZ23" s="178"/>
      <c r="FVA23" s="337"/>
      <c r="FVB23" s="721"/>
      <c r="FVD23" s="176"/>
      <c r="FVE23" s="177"/>
      <c r="FVF23" s="177"/>
      <c r="FVG23" s="177"/>
      <c r="FVH23" s="178"/>
      <c r="FVI23" s="178"/>
      <c r="FVJ23" s="337"/>
      <c r="FVK23" s="721"/>
      <c r="FVM23" s="176"/>
      <c r="FVN23" s="177"/>
      <c r="FVO23" s="177"/>
      <c r="FVP23" s="177"/>
      <c r="FVQ23" s="178"/>
      <c r="FVR23" s="178"/>
      <c r="FVS23" s="337"/>
      <c r="FVT23" s="721"/>
      <c r="FVV23" s="176"/>
      <c r="FVW23" s="177"/>
      <c r="FVX23" s="177"/>
      <c r="FVY23" s="177"/>
      <c r="FVZ23" s="178"/>
      <c r="FWA23" s="178"/>
      <c r="FWB23" s="337"/>
      <c r="FWC23" s="721"/>
      <c r="FWE23" s="176"/>
      <c r="FWF23" s="177"/>
      <c r="FWG23" s="177"/>
      <c r="FWH23" s="177"/>
      <c r="FWI23" s="178"/>
      <c r="FWJ23" s="178"/>
      <c r="FWK23" s="337"/>
      <c r="FWL23" s="721"/>
      <c r="FWN23" s="176"/>
      <c r="FWO23" s="177"/>
      <c r="FWP23" s="177"/>
      <c r="FWQ23" s="177"/>
      <c r="FWR23" s="178"/>
      <c r="FWS23" s="178"/>
      <c r="FWT23" s="337"/>
      <c r="FWU23" s="721"/>
      <c r="FWW23" s="176"/>
      <c r="FWX23" s="177"/>
      <c r="FWY23" s="177"/>
      <c r="FWZ23" s="177"/>
      <c r="FXA23" s="178"/>
      <c r="FXB23" s="178"/>
      <c r="FXC23" s="337"/>
      <c r="FXD23" s="721"/>
      <c r="FXF23" s="176"/>
      <c r="FXG23" s="177"/>
      <c r="FXH23" s="177"/>
      <c r="FXI23" s="177"/>
      <c r="FXJ23" s="178"/>
      <c r="FXK23" s="178"/>
      <c r="FXL23" s="337"/>
      <c r="FXM23" s="721"/>
      <c r="FXO23" s="176"/>
      <c r="FXP23" s="177"/>
      <c r="FXQ23" s="177"/>
      <c r="FXR23" s="177"/>
      <c r="FXS23" s="178"/>
      <c r="FXT23" s="178"/>
      <c r="FXU23" s="337"/>
      <c r="FXV23" s="721"/>
      <c r="FXX23" s="176"/>
      <c r="FXY23" s="177"/>
      <c r="FXZ23" s="177"/>
      <c r="FYA23" s="177"/>
      <c r="FYB23" s="178"/>
      <c r="FYC23" s="178"/>
      <c r="FYD23" s="337"/>
      <c r="FYE23" s="721"/>
      <c r="FYG23" s="176"/>
      <c r="FYH23" s="177"/>
      <c r="FYI23" s="177"/>
      <c r="FYJ23" s="177"/>
      <c r="FYK23" s="178"/>
      <c r="FYL23" s="178"/>
      <c r="FYM23" s="337"/>
      <c r="FYN23" s="721"/>
      <c r="FYP23" s="176"/>
      <c r="FYQ23" s="177"/>
      <c r="FYR23" s="177"/>
      <c r="FYS23" s="177"/>
      <c r="FYT23" s="178"/>
      <c r="FYU23" s="178"/>
      <c r="FYV23" s="337"/>
      <c r="FYW23" s="721"/>
      <c r="FYY23" s="176"/>
      <c r="FYZ23" s="177"/>
      <c r="FZA23" s="177"/>
      <c r="FZB23" s="177"/>
      <c r="FZC23" s="178"/>
      <c r="FZD23" s="178"/>
      <c r="FZE23" s="337"/>
      <c r="FZF23" s="721"/>
      <c r="FZH23" s="176"/>
      <c r="FZI23" s="177"/>
      <c r="FZJ23" s="177"/>
      <c r="FZK23" s="177"/>
      <c r="FZL23" s="178"/>
      <c r="FZM23" s="178"/>
      <c r="FZN23" s="337"/>
      <c r="FZO23" s="721"/>
      <c r="FZQ23" s="176"/>
      <c r="FZR23" s="177"/>
      <c r="FZS23" s="177"/>
      <c r="FZT23" s="177"/>
      <c r="FZU23" s="178"/>
      <c r="FZV23" s="178"/>
      <c r="FZW23" s="337"/>
      <c r="FZX23" s="721"/>
      <c r="FZZ23" s="176"/>
      <c r="GAA23" s="177"/>
      <c r="GAB23" s="177"/>
      <c r="GAC23" s="177"/>
      <c r="GAD23" s="178"/>
      <c r="GAE23" s="178"/>
      <c r="GAF23" s="337"/>
      <c r="GAG23" s="721"/>
      <c r="GAI23" s="176"/>
      <c r="GAJ23" s="177"/>
      <c r="GAK23" s="177"/>
      <c r="GAL23" s="177"/>
      <c r="GAM23" s="178"/>
      <c r="GAN23" s="178"/>
      <c r="GAO23" s="337"/>
      <c r="GAP23" s="721"/>
      <c r="GAR23" s="176"/>
      <c r="GAS23" s="177"/>
      <c r="GAT23" s="177"/>
      <c r="GAU23" s="177"/>
      <c r="GAV23" s="178"/>
      <c r="GAW23" s="178"/>
      <c r="GAX23" s="337"/>
      <c r="GAY23" s="721"/>
      <c r="GBA23" s="176"/>
      <c r="GBB23" s="177"/>
      <c r="GBC23" s="177"/>
      <c r="GBD23" s="177"/>
      <c r="GBE23" s="178"/>
      <c r="GBF23" s="178"/>
      <c r="GBG23" s="337"/>
      <c r="GBH23" s="721"/>
      <c r="GBJ23" s="176"/>
      <c r="GBK23" s="177"/>
      <c r="GBL23" s="177"/>
      <c r="GBM23" s="177"/>
      <c r="GBN23" s="178"/>
      <c r="GBO23" s="178"/>
      <c r="GBP23" s="337"/>
      <c r="GBQ23" s="721"/>
      <c r="GBS23" s="176"/>
      <c r="GBT23" s="177"/>
      <c r="GBU23" s="177"/>
      <c r="GBV23" s="177"/>
      <c r="GBW23" s="178"/>
      <c r="GBX23" s="178"/>
      <c r="GBY23" s="337"/>
      <c r="GBZ23" s="721"/>
      <c r="GCB23" s="176"/>
      <c r="GCC23" s="177"/>
      <c r="GCD23" s="177"/>
      <c r="GCE23" s="177"/>
      <c r="GCF23" s="178"/>
      <c r="GCG23" s="178"/>
      <c r="GCH23" s="337"/>
      <c r="GCI23" s="721"/>
      <c r="GCK23" s="176"/>
      <c r="GCL23" s="177"/>
      <c r="GCM23" s="177"/>
      <c r="GCN23" s="177"/>
      <c r="GCO23" s="178"/>
      <c r="GCP23" s="178"/>
      <c r="GCQ23" s="337"/>
      <c r="GCR23" s="721"/>
      <c r="GCT23" s="176"/>
      <c r="GCU23" s="177"/>
      <c r="GCV23" s="177"/>
      <c r="GCW23" s="177"/>
      <c r="GCX23" s="178"/>
      <c r="GCY23" s="178"/>
      <c r="GCZ23" s="337"/>
      <c r="GDA23" s="721"/>
      <c r="GDC23" s="176"/>
      <c r="GDD23" s="177"/>
      <c r="GDE23" s="177"/>
      <c r="GDF23" s="177"/>
      <c r="GDG23" s="178"/>
      <c r="GDH23" s="178"/>
      <c r="GDI23" s="337"/>
      <c r="GDJ23" s="721"/>
      <c r="GDL23" s="176"/>
      <c r="GDM23" s="177"/>
      <c r="GDN23" s="177"/>
      <c r="GDO23" s="177"/>
      <c r="GDP23" s="178"/>
      <c r="GDQ23" s="178"/>
      <c r="GDR23" s="337"/>
      <c r="GDS23" s="721"/>
      <c r="GDU23" s="176"/>
      <c r="GDV23" s="177"/>
      <c r="GDW23" s="177"/>
      <c r="GDX23" s="177"/>
      <c r="GDY23" s="178"/>
      <c r="GDZ23" s="178"/>
      <c r="GEA23" s="337"/>
      <c r="GEB23" s="721"/>
      <c r="GED23" s="176"/>
      <c r="GEE23" s="177"/>
      <c r="GEF23" s="177"/>
      <c r="GEG23" s="177"/>
      <c r="GEH23" s="178"/>
      <c r="GEI23" s="178"/>
      <c r="GEJ23" s="337"/>
      <c r="GEK23" s="721"/>
      <c r="GEM23" s="176"/>
      <c r="GEN23" s="177"/>
      <c r="GEO23" s="177"/>
      <c r="GEP23" s="177"/>
      <c r="GEQ23" s="178"/>
      <c r="GER23" s="178"/>
      <c r="GES23" s="337"/>
      <c r="GET23" s="721"/>
      <c r="GEV23" s="176"/>
      <c r="GEW23" s="177"/>
      <c r="GEX23" s="177"/>
      <c r="GEY23" s="177"/>
      <c r="GEZ23" s="178"/>
      <c r="GFA23" s="178"/>
      <c r="GFB23" s="337"/>
      <c r="GFC23" s="721"/>
      <c r="GFE23" s="176"/>
      <c r="GFF23" s="177"/>
      <c r="GFG23" s="177"/>
      <c r="GFH23" s="177"/>
      <c r="GFI23" s="178"/>
      <c r="GFJ23" s="178"/>
      <c r="GFK23" s="337"/>
      <c r="GFL23" s="721"/>
      <c r="GFN23" s="176"/>
      <c r="GFO23" s="177"/>
      <c r="GFP23" s="177"/>
      <c r="GFQ23" s="177"/>
      <c r="GFR23" s="178"/>
      <c r="GFS23" s="178"/>
      <c r="GFT23" s="337"/>
      <c r="GFU23" s="721"/>
      <c r="GFW23" s="176"/>
      <c r="GFX23" s="177"/>
      <c r="GFY23" s="177"/>
      <c r="GFZ23" s="177"/>
      <c r="GGA23" s="178"/>
      <c r="GGB23" s="178"/>
      <c r="GGC23" s="337"/>
      <c r="GGD23" s="721"/>
      <c r="GGF23" s="176"/>
      <c r="GGG23" s="177"/>
      <c r="GGH23" s="177"/>
      <c r="GGI23" s="177"/>
      <c r="GGJ23" s="178"/>
      <c r="GGK23" s="178"/>
      <c r="GGL23" s="337"/>
      <c r="GGM23" s="721"/>
      <c r="GGO23" s="176"/>
      <c r="GGP23" s="177"/>
      <c r="GGQ23" s="177"/>
      <c r="GGR23" s="177"/>
      <c r="GGS23" s="178"/>
      <c r="GGT23" s="178"/>
      <c r="GGU23" s="337"/>
      <c r="GGV23" s="721"/>
      <c r="GGX23" s="176"/>
      <c r="GGY23" s="177"/>
      <c r="GGZ23" s="177"/>
      <c r="GHA23" s="177"/>
      <c r="GHB23" s="178"/>
      <c r="GHC23" s="178"/>
      <c r="GHD23" s="337"/>
      <c r="GHE23" s="721"/>
      <c r="GHG23" s="176"/>
      <c r="GHH23" s="177"/>
      <c r="GHI23" s="177"/>
      <c r="GHJ23" s="177"/>
      <c r="GHK23" s="178"/>
      <c r="GHL23" s="178"/>
      <c r="GHM23" s="337"/>
      <c r="GHN23" s="721"/>
      <c r="GHP23" s="176"/>
      <c r="GHQ23" s="177"/>
      <c r="GHR23" s="177"/>
      <c r="GHS23" s="177"/>
      <c r="GHT23" s="178"/>
      <c r="GHU23" s="178"/>
      <c r="GHV23" s="337"/>
      <c r="GHW23" s="721"/>
      <c r="GHY23" s="176"/>
      <c r="GHZ23" s="177"/>
      <c r="GIA23" s="177"/>
      <c r="GIB23" s="177"/>
      <c r="GIC23" s="178"/>
      <c r="GID23" s="178"/>
      <c r="GIE23" s="337"/>
      <c r="GIF23" s="721"/>
      <c r="GIH23" s="176"/>
      <c r="GII23" s="177"/>
      <c r="GIJ23" s="177"/>
      <c r="GIK23" s="177"/>
      <c r="GIL23" s="178"/>
      <c r="GIM23" s="178"/>
      <c r="GIN23" s="337"/>
      <c r="GIO23" s="721"/>
      <c r="GIQ23" s="176"/>
      <c r="GIR23" s="177"/>
      <c r="GIS23" s="177"/>
      <c r="GIT23" s="177"/>
      <c r="GIU23" s="178"/>
      <c r="GIV23" s="178"/>
      <c r="GIW23" s="337"/>
      <c r="GIX23" s="721"/>
      <c r="GIZ23" s="176"/>
      <c r="GJA23" s="177"/>
      <c r="GJB23" s="177"/>
      <c r="GJC23" s="177"/>
      <c r="GJD23" s="178"/>
      <c r="GJE23" s="178"/>
      <c r="GJF23" s="337"/>
      <c r="GJG23" s="721"/>
      <c r="GJI23" s="176"/>
      <c r="GJJ23" s="177"/>
      <c r="GJK23" s="177"/>
      <c r="GJL23" s="177"/>
      <c r="GJM23" s="178"/>
      <c r="GJN23" s="178"/>
      <c r="GJO23" s="337"/>
      <c r="GJP23" s="721"/>
      <c r="GJR23" s="176"/>
      <c r="GJS23" s="177"/>
      <c r="GJT23" s="177"/>
      <c r="GJU23" s="177"/>
      <c r="GJV23" s="178"/>
      <c r="GJW23" s="178"/>
      <c r="GJX23" s="337"/>
      <c r="GJY23" s="721"/>
      <c r="GKA23" s="176"/>
      <c r="GKB23" s="177"/>
      <c r="GKC23" s="177"/>
      <c r="GKD23" s="177"/>
      <c r="GKE23" s="178"/>
      <c r="GKF23" s="178"/>
      <c r="GKG23" s="337"/>
      <c r="GKH23" s="721"/>
      <c r="GKJ23" s="176"/>
      <c r="GKK23" s="177"/>
      <c r="GKL23" s="177"/>
      <c r="GKM23" s="177"/>
      <c r="GKN23" s="178"/>
      <c r="GKO23" s="178"/>
      <c r="GKP23" s="337"/>
      <c r="GKQ23" s="721"/>
      <c r="GKS23" s="176"/>
      <c r="GKT23" s="177"/>
      <c r="GKU23" s="177"/>
      <c r="GKV23" s="177"/>
      <c r="GKW23" s="178"/>
      <c r="GKX23" s="178"/>
      <c r="GKY23" s="337"/>
      <c r="GKZ23" s="721"/>
      <c r="GLB23" s="176"/>
      <c r="GLC23" s="177"/>
      <c r="GLD23" s="177"/>
      <c r="GLE23" s="177"/>
      <c r="GLF23" s="178"/>
      <c r="GLG23" s="178"/>
      <c r="GLH23" s="337"/>
      <c r="GLI23" s="721"/>
      <c r="GLK23" s="176"/>
      <c r="GLL23" s="177"/>
      <c r="GLM23" s="177"/>
      <c r="GLN23" s="177"/>
      <c r="GLO23" s="178"/>
      <c r="GLP23" s="178"/>
      <c r="GLQ23" s="337"/>
      <c r="GLR23" s="721"/>
      <c r="GLT23" s="176"/>
      <c r="GLU23" s="177"/>
      <c r="GLV23" s="177"/>
      <c r="GLW23" s="177"/>
      <c r="GLX23" s="178"/>
      <c r="GLY23" s="178"/>
      <c r="GLZ23" s="337"/>
      <c r="GMA23" s="721"/>
      <c r="GMC23" s="176"/>
      <c r="GMD23" s="177"/>
      <c r="GME23" s="177"/>
      <c r="GMF23" s="177"/>
      <c r="GMG23" s="178"/>
      <c r="GMH23" s="178"/>
      <c r="GMI23" s="337"/>
      <c r="GMJ23" s="721"/>
      <c r="GML23" s="176"/>
      <c r="GMM23" s="177"/>
      <c r="GMN23" s="177"/>
      <c r="GMO23" s="177"/>
      <c r="GMP23" s="178"/>
      <c r="GMQ23" s="178"/>
      <c r="GMR23" s="337"/>
      <c r="GMS23" s="721"/>
      <c r="GMU23" s="176"/>
      <c r="GMV23" s="177"/>
      <c r="GMW23" s="177"/>
      <c r="GMX23" s="177"/>
      <c r="GMY23" s="178"/>
      <c r="GMZ23" s="178"/>
      <c r="GNA23" s="337"/>
      <c r="GNB23" s="721"/>
      <c r="GND23" s="176"/>
      <c r="GNE23" s="177"/>
      <c r="GNF23" s="177"/>
      <c r="GNG23" s="177"/>
      <c r="GNH23" s="178"/>
      <c r="GNI23" s="178"/>
      <c r="GNJ23" s="337"/>
      <c r="GNK23" s="721"/>
      <c r="GNM23" s="176"/>
      <c r="GNN23" s="177"/>
      <c r="GNO23" s="177"/>
      <c r="GNP23" s="177"/>
      <c r="GNQ23" s="178"/>
      <c r="GNR23" s="178"/>
      <c r="GNS23" s="337"/>
      <c r="GNT23" s="721"/>
      <c r="GNV23" s="176"/>
      <c r="GNW23" s="177"/>
      <c r="GNX23" s="177"/>
      <c r="GNY23" s="177"/>
      <c r="GNZ23" s="178"/>
      <c r="GOA23" s="178"/>
      <c r="GOB23" s="337"/>
      <c r="GOC23" s="721"/>
      <c r="GOE23" s="176"/>
      <c r="GOF23" s="177"/>
      <c r="GOG23" s="177"/>
      <c r="GOH23" s="177"/>
      <c r="GOI23" s="178"/>
      <c r="GOJ23" s="178"/>
      <c r="GOK23" s="337"/>
      <c r="GOL23" s="721"/>
      <c r="GON23" s="176"/>
      <c r="GOO23" s="177"/>
      <c r="GOP23" s="177"/>
      <c r="GOQ23" s="177"/>
      <c r="GOR23" s="178"/>
      <c r="GOS23" s="178"/>
      <c r="GOT23" s="337"/>
      <c r="GOU23" s="721"/>
      <c r="GOW23" s="176"/>
      <c r="GOX23" s="177"/>
      <c r="GOY23" s="177"/>
      <c r="GOZ23" s="177"/>
      <c r="GPA23" s="178"/>
      <c r="GPB23" s="178"/>
      <c r="GPC23" s="337"/>
      <c r="GPD23" s="721"/>
      <c r="GPF23" s="176"/>
      <c r="GPG23" s="177"/>
      <c r="GPH23" s="177"/>
      <c r="GPI23" s="177"/>
      <c r="GPJ23" s="178"/>
      <c r="GPK23" s="178"/>
      <c r="GPL23" s="337"/>
      <c r="GPM23" s="721"/>
      <c r="GPO23" s="176"/>
      <c r="GPP23" s="177"/>
      <c r="GPQ23" s="177"/>
      <c r="GPR23" s="177"/>
      <c r="GPS23" s="178"/>
      <c r="GPT23" s="178"/>
      <c r="GPU23" s="337"/>
      <c r="GPV23" s="721"/>
      <c r="GPX23" s="176"/>
      <c r="GPY23" s="177"/>
      <c r="GPZ23" s="177"/>
      <c r="GQA23" s="177"/>
      <c r="GQB23" s="178"/>
      <c r="GQC23" s="178"/>
      <c r="GQD23" s="337"/>
      <c r="GQE23" s="721"/>
      <c r="GQG23" s="176"/>
      <c r="GQH23" s="177"/>
      <c r="GQI23" s="177"/>
      <c r="GQJ23" s="177"/>
      <c r="GQK23" s="178"/>
      <c r="GQL23" s="178"/>
      <c r="GQM23" s="337"/>
      <c r="GQN23" s="721"/>
      <c r="GQP23" s="176"/>
      <c r="GQQ23" s="177"/>
      <c r="GQR23" s="177"/>
      <c r="GQS23" s="177"/>
      <c r="GQT23" s="178"/>
      <c r="GQU23" s="178"/>
      <c r="GQV23" s="337"/>
      <c r="GQW23" s="721"/>
      <c r="GQY23" s="176"/>
      <c r="GQZ23" s="177"/>
      <c r="GRA23" s="177"/>
      <c r="GRB23" s="177"/>
      <c r="GRC23" s="178"/>
      <c r="GRD23" s="178"/>
      <c r="GRE23" s="337"/>
      <c r="GRF23" s="721"/>
      <c r="GRH23" s="176"/>
      <c r="GRI23" s="177"/>
      <c r="GRJ23" s="177"/>
      <c r="GRK23" s="177"/>
      <c r="GRL23" s="178"/>
      <c r="GRM23" s="178"/>
      <c r="GRN23" s="337"/>
      <c r="GRO23" s="721"/>
      <c r="GRQ23" s="176"/>
      <c r="GRR23" s="177"/>
      <c r="GRS23" s="177"/>
      <c r="GRT23" s="177"/>
      <c r="GRU23" s="178"/>
      <c r="GRV23" s="178"/>
      <c r="GRW23" s="337"/>
      <c r="GRX23" s="721"/>
      <c r="GRZ23" s="176"/>
      <c r="GSA23" s="177"/>
      <c r="GSB23" s="177"/>
      <c r="GSC23" s="177"/>
      <c r="GSD23" s="178"/>
      <c r="GSE23" s="178"/>
      <c r="GSF23" s="337"/>
      <c r="GSG23" s="721"/>
      <c r="GSI23" s="176"/>
      <c r="GSJ23" s="177"/>
      <c r="GSK23" s="177"/>
      <c r="GSL23" s="177"/>
      <c r="GSM23" s="178"/>
      <c r="GSN23" s="178"/>
      <c r="GSO23" s="337"/>
      <c r="GSP23" s="721"/>
      <c r="GSR23" s="176"/>
      <c r="GSS23" s="177"/>
      <c r="GST23" s="177"/>
      <c r="GSU23" s="177"/>
      <c r="GSV23" s="178"/>
      <c r="GSW23" s="178"/>
      <c r="GSX23" s="337"/>
      <c r="GSY23" s="721"/>
      <c r="GTA23" s="176"/>
      <c r="GTB23" s="177"/>
      <c r="GTC23" s="177"/>
      <c r="GTD23" s="177"/>
      <c r="GTE23" s="178"/>
      <c r="GTF23" s="178"/>
      <c r="GTG23" s="337"/>
      <c r="GTH23" s="721"/>
      <c r="GTJ23" s="176"/>
      <c r="GTK23" s="177"/>
      <c r="GTL23" s="177"/>
      <c r="GTM23" s="177"/>
      <c r="GTN23" s="178"/>
      <c r="GTO23" s="178"/>
      <c r="GTP23" s="337"/>
      <c r="GTQ23" s="721"/>
      <c r="GTS23" s="176"/>
      <c r="GTT23" s="177"/>
      <c r="GTU23" s="177"/>
      <c r="GTV23" s="177"/>
      <c r="GTW23" s="178"/>
      <c r="GTX23" s="178"/>
      <c r="GTY23" s="337"/>
      <c r="GTZ23" s="721"/>
      <c r="GUB23" s="176"/>
      <c r="GUC23" s="177"/>
      <c r="GUD23" s="177"/>
      <c r="GUE23" s="177"/>
      <c r="GUF23" s="178"/>
      <c r="GUG23" s="178"/>
      <c r="GUH23" s="337"/>
      <c r="GUI23" s="721"/>
      <c r="GUK23" s="176"/>
      <c r="GUL23" s="177"/>
      <c r="GUM23" s="177"/>
      <c r="GUN23" s="177"/>
      <c r="GUO23" s="178"/>
      <c r="GUP23" s="178"/>
      <c r="GUQ23" s="337"/>
      <c r="GUR23" s="721"/>
      <c r="GUT23" s="176"/>
      <c r="GUU23" s="177"/>
      <c r="GUV23" s="177"/>
      <c r="GUW23" s="177"/>
      <c r="GUX23" s="178"/>
      <c r="GUY23" s="178"/>
      <c r="GUZ23" s="337"/>
      <c r="GVA23" s="721"/>
      <c r="GVC23" s="176"/>
      <c r="GVD23" s="177"/>
      <c r="GVE23" s="177"/>
      <c r="GVF23" s="177"/>
      <c r="GVG23" s="178"/>
      <c r="GVH23" s="178"/>
      <c r="GVI23" s="337"/>
      <c r="GVJ23" s="721"/>
      <c r="GVL23" s="176"/>
      <c r="GVM23" s="177"/>
      <c r="GVN23" s="177"/>
      <c r="GVO23" s="177"/>
      <c r="GVP23" s="178"/>
      <c r="GVQ23" s="178"/>
      <c r="GVR23" s="337"/>
      <c r="GVS23" s="721"/>
      <c r="GVU23" s="176"/>
      <c r="GVV23" s="177"/>
      <c r="GVW23" s="177"/>
      <c r="GVX23" s="177"/>
      <c r="GVY23" s="178"/>
      <c r="GVZ23" s="178"/>
      <c r="GWA23" s="337"/>
      <c r="GWB23" s="721"/>
      <c r="GWD23" s="176"/>
      <c r="GWE23" s="177"/>
      <c r="GWF23" s="177"/>
      <c r="GWG23" s="177"/>
      <c r="GWH23" s="178"/>
      <c r="GWI23" s="178"/>
      <c r="GWJ23" s="337"/>
      <c r="GWK23" s="721"/>
      <c r="GWM23" s="176"/>
      <c r="GWN23" s="177"/>
      <c r="GWO23" s="177"/>
      <c r="GWP23" s="177"/>
      <c r="GWQ23" s="178"/>
      <c r="GWR23" s="178"/>
      <c r="GWS23" s="337"/>
      <c r="GWT23" s="721"/>
      <c r="GWV23" s="176"/>
      <c r="GWW23" s="177"/>
      <c r="GWX23" s="177"/>
      <c r="GWY23" s="177"/>
      <c r="GWZ23" s="178"/>
      <c r="GXA23" s="178"/>
      <c r="GXB23" s="337"/>
      <c r="GXC23" s="721"/>
      <c r="GXE23" s="176"/>
      <c r="GXF23" s="177"/>
      <c r="GXG23" s="177"/>
      <c r="GXH23" s="177"/>
      <c r="GXI23" s="178"/>
      <c r="GXJ23" s="178"/>
      <c r="GXK23" s="337"/>
      <c r="GXL23" s="721"/>
      <c r="GXN23" s="176"/>
      <c r="GXO23" s="177"/>
      <c r="GXP23" s="177"/>
      <c r="GXQ23" s="177"/>
      <c r="GXR23" s="178"/>
      <c r="GXS23" s="178"/>
      <c r="GXT23" s="337"/>
      <c r="GXU23" s="721"/>
      <c r="GXW23" s="176"/>
      <c r="GXX23" s="177"/>
      <c r="GXY23" s="177"/>
      <c r="GXZ23" s="177"/>
      <c r="GYA23" s="178"/>
      <c r="GYB23" s="178"/>
      <c r="GYC23" s="337"/>
      <c r="GYD23" s="721"/>
      <c r="GYF23" s="176"/>
      <c r="GYG23" s="177"/>
      <c r="GYH23" s="177"/>
      <c r="GYI23" s="177"/>
      <c r="GYJ23" s="178"/>
      <c r="GYK23" s="178"/>
      <c r="GYL23" s="337"/>
      <c r="GYM23" s="721"/>
      <c r="GYO23" s="176"/>
      <c r="GYP23" s="177"/>
      <c r="GYQ23" s="177"/>
      <c r="GYR23" s="177"/>
      <c r="GYS23" s="178"/>
      <c r="GYT23" s="178"/>
      <c r="GYU23" s="337"/>
      <c r="GYV23" s="721"/>
      <c r="GYX23" s="176"/>
      <c r="GYY23" s="177"/>
      <c r="GYZ23" s="177"/>
      <c r="GZA23" s="177"/>
      <c r="GZB23" s="178"/>
      <c r="GZC23" s="178"/>
      <c r="GZD23" s="337"/>
      <c r="GZE23" s="721"/>
      <c r="GZG23" s="176"/>
      <c r="GZH23" s="177"/>
      <c r="GZI23" s="177"/>
      <c r="GZJ23" s="177"/>
      <c r="GZK23" s="178"/>
      <c r="GZL23" s="178"/>
      <c r="GZM23" s="337"/>
      <c r="GZN23" s="721"/>
      <c r="GZP23" s="176"/>
      <c r="GZQ23" s="177"/>
      <c r="GZR23" s="177"/>
      <c r="GZS23" s="177"/>
      <c r="GZT23" s="178"/>
      <c r="GZU23" s="178"/>
      <c r="GZV23" s="337"/>
      <c r="GZW23" s="721"/>
      <c r="GZY23" s="176"/>
      <c r="GZZ23" s="177"/>
      <c r="HAA23" s="177"/>
      <c r="HAB23" s="177"/>
      <c r="HAC23" s="178"/>
      <c r="HAD23" s="178"/>
      <c r="HAE23" s="337"/>
      <c r="HAF23" s="721"/>
      <c r="HAH23" s="176"/>
      <c r="HAI23" s="177"/>
      <c r="HAJ23" s="177"/>
      <c r="HAK23" s="177"/>
      <c r="HAL23" s="178"/>
      <c r="HAM23" s="178"/>
      <c r="HAN23" s="337"/>
      <c r="HAO23" s="721"/>
      <c r="HAQ23" s="176"/>
      <c r="HAR23" s="177"/>
      <c r="HAS23" s="177"/>
      <c r="HAT23" s="177"/>
      <c r="HAU23" s="178"/>
      <c r="HAV23" s="178"/>
      <c r="HAW23" s="337"/>
      <c r="HAX23" s="721"/>
      <c r="HAZ23" s="176"/>
      <c r="HBA23" s="177"/>
      <c r="HBB23" s="177"/>
      <c r="HBC23" s="177"/>
      <c r="HBD23" s="178"/>
      <c r="HBE23" s="178"/>
      <c r="HBF23" s="337"/>
      <c r="HBG23" s="721"/>
      <c r="HBI23" s="176"/>
      <c r="HBJ23" s="177"/>
      <c r="HBK23" s="177"/>
      <c r="HBL23" s="177"/>
      <c r="HBM23" s="178"/>
      <c r="HBN23" s="178"/>
      <c r="HBO23" s="337"/>
      <c r="HBP23" s="721"/>
      <c r="HBR23" s="176"/>
      <c r="HBS23" s="177"/>
      <c r="HBT23" s="177"/>
      <c r="HBU23" s="177"/>
      <c r="HBV23" s="178"/>
      <c r="HBW23" s="178"/>
      <c r="HBX23" s="337"/>
      <c r="HBY23" s="721"/>
      <c r="HCA23" s="176"/>
      <c r="HCB23" s="177"/>
      <c r="HCC23" s="177"/>
      <c r="HCD23" s="177"/>
      <c r="HCE23" s="178"/>
      <c r="HCF23" s="178"/>
      <c r="HCG23" s="337"/>
      <c r="HCH23" s="721"/>
      <c r="HCJ23" s="176"/>
      <c r="HCK23" s="177"/>
      <c r="HCL23" s="177"/>
      <c r="HCM23" s="177"/>
      <c r="HCN23" s="178"/>
      <c r="HCO23" s="178"/>
      <c r="HCP23" s="337"/>
      <c r="HCQ23" s="721"/>
      <c r="HCS23" s="176"/>
      <c r="HCT23" s="177"/>
      <c r="HCU23" s="177"/>
      <c r="HCV23" s="177"/>
      <c r="HCW23" s="178"/>
      <c r="HCX23" s="178"/>
      <c r="HCY23" s="337"/>
      <c r="HCZ23" s="721"/>
      <c r="HDB23" s="176"/>
      <c r="HDC23" s="177"/>
      <c r="HDD23" s="177"/>
      <c r="HDE23" s="177"/>
      <c r="HDF23" s="178"/>
      <c r="HDG23" s="178"/>
      <c r="HDH23" s="337"/>
      <c r="HDI23" s="721"/>
      <c r="HDK23" s="176"/>
      <c r="HDL23" s="177"/>
      <c r="HDM23" s="177"/>
      <c r="HDN23" s="177"/>
      <c r="HDO23" s="178"/>
      <c r="HDP23" s="178"/>
      <c r="HDQ23" s="337"/>
      <c r="HDR23" s="721"/>
      <c r="HDT23" s="176"/>
      <c r="HDU23" s="177"/>
      <c r="HDV23" s="177"/>
      <c r="HDW23" s="177"/>
      <c r="HDX23" s="178"/>
      <c r="HDY23" s="178"/>
      <c r="HDZ23" s="337"/>
      <c r="HEA23" s="721"/>
      <c r="HEC23" s="176"/>
      <c r="HED23" s="177"/>
      <c r="HEE23" s="177"/>
      <c r="HEF23" s="177"/>
      <c r="HEG23" s="178"/>
      <c r="HEH23" s="178"/>
      <c r="HEI23" s="337"/>
      <c r="HEJ23" s="721"/>
      <c r="HEL23" s="176"/>
      <c r="HEM23" s="177"/>
      <c r="HEN23" s="177"/>
      <c r="HEO23" s="177"/>
      <c r="HEP23" s="178"/>
      <c r="HEQ23" s="178"/>
      <c r="HER23" s="337"/>
      <c r="HES23" s="721"/>
      <c r="HEU23" s="176"/>
      <c r="HEV23" s="177"/>
      <c r="HEW23" s="177"/>
      <c r="HEX23" s="177"/>
      <c r="HEY23" s="178"/>
      <c r="HEZ23" s="178"/>
      <c r="HFA23" s="337"/>
      <c r="HFB23" s="721"/>
      <c r="HFD23" s="176"/>
      <c r="HFE23" s="177"/>
      <c r="HFF23" s="177"/>
      <c r="HFG23" s="177"/>
      <c r="HFH23" s="178"/>
      <c r="HFI23" s="178"/>
      <c r="HFJ23" s="337"/>
      <c r="HFK23" s="721"/>
      <c r="HFM23" s="176"/>
      <c r="HFN23" s="177"/>
      <c r="HFO23" s="177"/>
      <c r="HFP23" s="177"/>
      <c r="HFQ23" s="178"/>
      <c r="HFR23" s="178"/>
      <c r="HFS23" s="337"/>
      <c r="HFT23" s="721"/>
      <c r="HFV23" s="176"/>
      <c r="HFW23" s="177"/>
      <c r="HFX23" s="177"/>
      <c r="HFY23" s="177"/>
      <c r="HFZ23" s="178"/>
      <c r="HGA23" s="178"/>
      <c r="HGB23" s="337"/>
      <c r="HGC23" s="721"/>
      <c r="HGE23" s="176"/>
      <c r="HGF23" s="177"/>
      <c r="HGG23" s="177"/>
      <c r="HGH23" s="177"/>
      <c r="HGI23" s="178"/>
      <c r="HGJ23" s="178"/>
      <c r="HGK23" s="337"/>
      <c r="HGL23" s="721"/>
      <c r="HGN23" s="176"/>
      <c r="HGO23" s="177"/>
      <c r="HGP23" s="177"/>
      <c r="HGQ23" s="177"/>
      <c r="HGR23" s="178"/>
      <c r="HGS23" s="178"/>
      <c r="HGT23" s="337"/>
      <c r="HGU23" s="721"/>
      <c r="HGW23" s="176"/>
      <c r="HGX23" s="177"/>
      <c r="HGY23" s="177"/>
      <c r="HGZ23" s="177"/>
      <c r="HHA23" s="178"/>
      <c r="HHB23" s="178"/>
      <c r="HHC23" s="337"/>
      <c r="HHD23" s="721"/>
      <c r="HHF23" s="176"/>
      <c r="HHG23" s="177"/>
      <c r="HHH23" s="177"/>
      <c r="HHI23" s="177"/>
      <c r="HHJ23" s="178"/>
      <c r="HHK23" s="178"/>
      <c r="HHL23" s="337"/>
      <c r="HHM23" s="721"/>
      <c r="HHO23" s="176"/>
      <c r="HHP23" s="177"/>
      <c r="HHQ23" s="177"/>
      <c r="HHR23" s="177"/>
      <c r="HHS23" s="178"/>
      <c r="HHT23" s="178"/>
      <c r="HHU23" s="337"/>
      <c r="HHV23" s="721"/>
      <c r="HHX23" s="176"/>
      <c r="HHY23" s="177"/>
      <c r="HHZ23" s="177"/>
      <c r="HIA23" s="177"/>
      <c r="HIB23" s="178"/>
      <c r="HIC23" s="178"/>
      <c r="HID23" s="337"/>
      <c r="HIE23" s="721"/>
      <c r="HIG23" s="176"/>
      <c r="HIH23" s="177"/>
      <c r="HII23" s="177"/>
      <c r="HIJ23" s="177"/>
      <c r="HIK23" s="178"/>
      <c r="HIL23" s="178"/>
      <c r="HIM23" s="337"/>
      <c r="HIN23" s="721"/>
      <c r="HIP23" s="176"/>
      <c r="HIQ23" s="177"/>
      <c r="HIR23" s="177"/>
      <c r="HIS23" s="177"/>
      <c r="HIT23" s="178"/>
      <c r="HIU23" s="178"/>
      <c r="HIV23" s="337"/>
      <c r="HIW23" s="721"/>
      <c r="HIY23" s="176"/>
      <c r="HIZ23" s="177"/>
      <c r="HJA23" s="177"/>
      <c r="HJB23" s="177"/>
      <c r="HJC23" s="178"/>
      <c r="HJD23" s="178"/>
      <c r="HJE23" s="337"/>
      <c r="HJF23" s="721"/>
      <c r="HJH23" s="176"/>
      <c r="HJI23" s="177"/>
      <c r="HJJ23" s="177"/>
      <c r="HJK23" s="177"/>
      <c r="HJL23" s="178"/>
      <c r="HJM23" s="178"/>
      <c r="HJN23" s="337"/>
      <c r="HJO23" s="721"/>
      <c r="HJQ23" s="176"/>
      <c r="HJR23" s="177"/>
      <c r="HJS23" s="177"/>
      <c r="HJT23" s="177"/>
      <c r="HJU23" s="178"/>
      <c r="HJV23" s="178"/>
      <c r="HJW23" s="337"/>
      <c r="HJX23" s="721"/>
      <c r="HJZ23" s="176"/>
      <c r="HKA23" s="177"/>
      <c r="HKB23" s="177"/>
      <c r="HKC23" s="177"/>
      <c r="HKD23" s="178"/>
      <c r="HKE23" s="178"/>
      <c r="HKF23" s="337"/>
      <c r="HKG23" s="721"/>
      <c r="HKI23" s="176"/>
      <c r="HKJ23" s="177"/>
      <c r="HKK23" s="177"/>
      <c r="HKL23" s="177"/>
      <c r="HKM23" s="178"/>
      <c r="HKN23" s="178"/>
      <c r="HKO23" s="337"/>
      <c r="HKP23" s="721"/>
      <c r="HKR23" s="176"/>
      <c r="HKS23" s="177"/>
      <c r="HKT23" s="177"/>
      <c r="HKU23" s="177"/>
      <c r="HKV23" s="178"/>
      <c r="HKW23" s="178"/>
      <c r="HKX23" s="337"/>
      <c r="HKY23" s="721"/>
      <c r="HLA23" s="176"/>
      <c r="HLB23" s="177"/>
      <c r="HLC23" s="177"/>
      <c r="HLD23" s="177"/>
      <c r="HLE23" s="178"/>
      <c r="HLF23" s="178"/>
      <c r="HLG23" s="337"/>
      <c r="HLH23" s="721"/>
      <c r="HLJ23" s="176"/>
      <c r="HLK23" s="177"/>
      <c r="HLL23" s="177"/>
      <c r="HLM23" s="177"/>
      <c r="HLN23" s="178"/>
      <c r="HLO23" s="178"/>
      <c r="HLP23" s="337"/>
      <c r="HLQ23" s="721"/>
      <c r="HLS23" s="176"/>
      <c r="HLT23" s="177"/>
      <c r="HLU23" s="177"/>
      <c r="HLV23" s="177"/>
      <c r="HLW23" s="178"/>
      <c r="HLX23" s="178"/>
      <c r="HLY23" s="337"/>
      <c r="HLZ23" s="721"/>
      <c r="HMB23" s="176"/>
      <c r="HMC23" s="177"/>
      <c r="HMD23" s="177"/>
      <c r="HME23" s="177"/>
      <c r="HMF23" s="178"/>
      <c r="HMG23" s="178"/>
      <c r="HMH23" s="337"/>
      <c r="HMI23" s="721"/>
      <c r="HMK23" s="176"/>
      <c r="HML23" s="177"/>
      <c r="HMM23" s="177"/>
      <c r="HMN23" s="177"/>
      <c r="HMO23" s="178"/>
      <c r="HMP23" s="178"/>
      <c r="HMQ23" s="337"/>
      <c r="HMR23" s="721"/>
      <c r="HMT23" s="176"/>
      <c r="HMU23" s="177"/>
      <c r="HMV23" s="177"/>
      <c r="HMW23" s="177"/>
      <c r="HMX23" s="178"/>
      <c r="HMY23" s="178"/>
      <c r="HMZ23" s="337"/>
      <c r="HNA23" s="721"/>
      <c r="HNC23" s="176"/>
      <c r="HND23" s="177"/>
      <c r="HNE23" s="177"/>
      <c r="HNF23" s="177"/>
      <c r="HNG23" s="178"/>
      <c r="HNH23" s="178"/>
      <c r="HNI23" s="337"/>
      <c r="HNJ23" s="721"/>
      <c r="HNL23" s="176"/>
      <c r="HNM23" s="177"/>
      <c r="HNN23" s="177"/>
      <c r="HNO23" s="177"/>
      <c r="HNP23" s="178"/>
      <c r="HNQ23" s="178"/>
      <c r="HNR23" s="337"/>
      <c r="HNS23" s="721"/>
      <c r="HNU23" s="176"/>
      <c r="HNV23" s="177"/>
      <c r="HNW23" s="177"/>
      <c r="HNX23" s="177"/>
      <c r="HNY23" s="178"/>
      <c r="HNZ23" s="178"/>
      <c r="HOA23" s="337"/>
      <c r="HOB23" s="721"/>
      <c r="HOD23" s="176"/>
      <c r="HOE23" s="177"/>
      <c r="HOF23" s="177"/>
      <c r="HOG23" s="177"/>
      <c r="HOH23" s="178"/>
      <c r="HOI23" s="178"/>
      <c r="HOJ23" s="337"/>
      <c r="HOK23" s="721"/>
      <c r="HOM23" s="176"/>
      <c r="HON23" s="177"/>
      <c r="HOO23" s="177"/>
      <c r="HOP23" s="177"/>
      <c r="HOQ23" s="178"/>
      <c r="HOR23" s="178"/>
      <c r="HOS23" s="337"/>
      <c r="HOT23" s="721"/>
      <c r="HOV23" s="176"/>
      <c r="HOW23" s="177"/>
      <c r="HOX23" s="177"/>
      <c r="HOY23" s="177"/>
      <c r="HOZ23" s="178"/>
      <c r="HPA23" s="178"/>
      <c r="HPB23" s="337"/>
      <c r="HPC23" s="721"/>
      <c r="HPE23" s="176"/>
      <c r="HPF23" s="177"/>
      <c r="HPG23" s="177"/>
      <c r="HPH23" s="177"/>
      <c r="HPI23" s="178"/>
      <c r="HPJ23" s="178"/>
      <c r="HPK23" s="337"/>
      <c r="HPL23" s="721"/>
      <c r="HPN23" s="176"/>
      <c r="HPO23" s="177"/>
      <c r="HPP23" s="177"/>
      <c r="HPQ23" s="177"/>
      <c r="HPR23" s="178"/>
      <c r="HPS23" s="178"/>
      <c r="HPT23" s="337"/>
      <c r="HPU23" s="721"/>
      <c r="HPW23" s="176"/>
      <c r="HPX23" s="177"/>
      <c r="HPY23" s="177"/>
      <c r="HPZ23" s="177"/>
      <c r="HQA23" s="178"/>
      <c r="HQB23" s="178"/>
      <c r="HQC23" s="337"/>
      <c r="HQD23" s="721"/>
      <c r="HQF23" s="176"/>
      <c r="HQG23" s="177"/>
      <c r="HQH23" s="177"/>
      <c r="HQI23" s="177"/>
      <c r="HQJ23" s="178"/>
      <c r="HQK23" s="178"/>
      <c r="HQL23" s="337"/>
      <c r="HQM23" s="721"/>
      <c r="HQO23" s="176"/>
      <c r="HQP23" s="177"/>
      <c r="HQQ23" s="177"/>
      <c r="HQR23" s="177"/>
      <c r="HQS23" s="178"/>
      <c r="HQT23" s="178"/>
      <c r="HQU23" s="337"/>
      <c r="HQV23" s="721"/>
      <c r="HQX23" s="176"/>
      <c r="HQY23" s="177"/>
      <c r="HQZ23" s="177"/>
      <c r="HRA23" s="177"/>
      <c r="HRB23" s="178"/>
      <c r="HRC23" s="178"/>
      <c r="HRD23" s="337"/>
      <c r="HRE23" s="721"/>
      <c r="HRG23" s="176"/>
      <c r="HRH23" s="177"/>
      <c r="HRI23" s="177"/>
      <c r="HRJ23" s="177"/>
      <c r="HRK23" s="178"/>
      <c r="HRL23" s="178"/>
      <c r="HRM23" s="337"/>
      <c r="HRN23" s="721"/>
      <c r="HRP23" s="176"/>
      <c r="HRQ23" s="177"/>
      <c r="HRR23" s="177"/>
      <c r="HRS23" s="177"/>
      <c r="HRT23" s="178"/>
      <c r="HRU23" s="178"/>
      <c r="HRV23" s="337"/>
      <c r="HRW23" s="721"/>
      <c r="HRY23" s="176"/>
      <c r="HRZ23" s="177"/>
      <c r="HSA23" s="177"/>
      <c r="HSB23" s="177"/>
      <c r="HSC23" s="178"/>
      <c r="HSD23" s="178"/>
      <c r="HSE23" s="337"/>
      <c r="HSF23" s="721"/>
      <c r="HSH23" s="176"/>
      <c r="HSI23" s="177"/>
      <c r="HSJ23" s="177"/>
      <c r="HSK23" s="177"/>
      <c r="HSL23" s="178"/>
      <c r="HSM23" s="178"/>
      <c r="HSN23" s="337"/>
      <c r="HSO23" s="721"/>
      <c r="HSQ23" s="176"/>
      <c r="HSR23" s="177"/>
      <c r="HSS23" s="177"/>
      <c r="HST23" s="177"/>
      <c r="HSU23" s="178"/>
      <c r="HSV23" s="178"/>
      <c r="HSW23" s="337"/>
      <c r="HSX23" s="721"/>
      <c r="HSZ23" s="176"/>
      <c r="HTA23" s="177"/>
      <c r="HTB23" s="177"/>
      <c r="HTC23" s="177"/>
      <c r="HTD23" s="178"/>
      <c r="HTE23" s="178"/>
      <c r="HTF23" s="337"/>
      <c r="HTG23" s="721"/>
      <c r="HTI23" s="176"/>
      <c r="HTJ23" s="177"/>
      <c r="HTK23" s="177"/>
      <c r="HTL23" s="177"/>
      <c r="HTM23" s="178"/>
      <c r="HTN23" s="178"/>
      <c r="HTO23" s="337"/>
      <c r="HTP23" s="721"/>
      <c r="HTR23" s="176"/>
      <c r="HTS23" s="177"/>
      <c r="HTT23" s="177"/>
      <c r="HTU23" s="177"/>
      <c r="HTV23" s="178"/>
      <c r="HTW23" s="178"/>
      <c r="HTX23" s="337"/>
      <c r="HTY23" s="721"/>
      <c r="HUA23" s="176"/>
      <c r="HUB23" s="177"/>
      <c r="HUC23" s="177"/>
      <c r="HUD23" s="177"/>
      <c r="HUE23" s="178"/>
      <c r="HUF23" s="178"/>
      <c r="HUG23" s="337"/>
      <c r="HUH23" s="721"/>
      <c r="HUJ23" s="176"/>
      <c r="HUK23" s="177"/>
      <c r="HUL23" s="177"/>
      <c r="HUM23" s="177"/>
      <c r="HUN23" s="178"/>
      <c r="HUO23" s="178"/>
      <c r="HUP23" s="337"/>
      <c r="HUQ23" s="721"/>
      <c r="HUS23" s="176"/>
      <c r="HUT23" s="177"/>
      <c r="HUU23" s="177"/>
      <c r="HUV23" s="177"/>
      <c r="HUW23" s="178"/>
      <c r="HUX23" s="178"/>
      <c r="HUY23" s="337"/>
      <c r="HUZ23" s="721"/>
      <c r="HVB23" s="176"/>
      <c r="HVC23" s="177"/>
      <c r="HVD23" s="177"/>
      <c r="HVE23" s="177"/>
      <c r="HVF23" s="178"/>
      <c r="HVG23" s="178"/>
      <c r="HVH23" s="337"/>
      <c r="HVI23" s="721"/>
      <c r="HVK23" s="176"/>
      <c r="HVL23" s="177"/>
      <c r="HVM23" s="177"/>
      <c r="HVN23" s="177"/>
      <c r="HVO23" s="178"/>
      <c r="HVP23" s="178"/>
      <c r="HVQ23" s="337"/>
      <c r="HVR23" s="721"/>
      <c r="HVT23" s="176"/>
      <c r="HVU23" s="177"/>
      <c r="HVV23" s="177"/>
      <c r="HVW23" s="177"/>
      <c r="HVX23" s="178"/>
      <c r="HVY23" s="178"/>
      <c r="HVZ23" s="337"/>
      <c r="HWA23" s="721"/>
      <c r="HWC23" s="176"/>
      <c r="HWD23" s="177"/>
      <c r="HWE23" s="177"/>
      <c r="HWF23" s="177"/>
      <c r="HWG23" s="178"/>
      <c r="HWH23" s="178"/>
      <c r="HWI23" s="337"/>
      <c r="HWJ23" s="721"/>
      <c r="HWL23" s="176"/>
      <c r="HWM23" s="177"/>
      <c r="HWN23" s="177"/>
      <c r="HWO23" s="177"/>
      <c r="HWP23" s="178"/>
      <c r="HWQ23" s="178"/>
      <c r="HWR23" s="337"/>
      <c r="HWS23" s="721"/>
      <c r="HWU23" s="176"/>
      <c r="HWV23" s="177"/>
      <c r="HWW23" s="177"/>
      <c r="HWX23" s="177"/>
      <c r="HWY23" s="178"/>
      <c r="HWZ23" s="178"/>
      <c r="HXA23" s="337"/>
      <c r="HXB23" s="721"/>
      <c r="HXD23" s="176"/>
      <c r="HXE23" s="177"/>
      <c r="HXF23" s="177"/>
      <c r="HXG23" s="177"/>
      <c r="HXH23" s="178"/>
      <c r="HXI23" s="178"/>
      <c r="HXJ23" s="337"/>
      <c r="HXK23" s="721"/>
      <c r="HXM23" s="176"/>
      <c r="HXN23" s="177"/>
      <c r="HXO23" s="177"/>
      <c r="HXP23" s="177"/>
      <c r="HXQ23" s="178"/>
      <c r="HXR23" s="178"/>
      <c r="HXS23" s="337"/>
      <c r="HXT23" s="721"/>
      <c r="HXV23" s="176"/>
      <c r="HXW23" s="177"/>
      <c r="HXX23" s="177"/>
      <c r="HXY23" s="177"/>
      <c r="HXZ23" s="178"/>
      <c r="HYA23" s="178"/>
      <c r="HYB23" s="337"/>
      <c r="HYC23" s="721"/>
      <c r="HYE23" s="176"/>
      <c r="HYF23" s="177"/>
      <c r="HYG23" s="177"/>
      <c r="HYH23" s="177"/>
      <c r="HYI23" s="178"/>
      <c r="HYJ23" s="178"/>
      <c r="HYK23" s="337"/>
      <c r="HYL23" s="721"/>
      <c r="HYN23" s="176"/>
      <c r="HYO23" s="177"/>
      <c r="HYP23" s="177"/>
      <c r="HYQ23" s="177"/>
      <c r="HYR23" s="178"/>
      <c r="HYS23" s="178"/>
      <c r="HYT23" s="337"/>
      <c r="HYU23" s="721"/>
      <c r="HYW23" s="176"/>
      <c r="HYX23" s="177"/>
      <c r="HYY23" s="177"/>
      <c r="HYZ23" s="177"/>
      <c r="HZA23" s="178"/>
      <c r="HZB23" s="178"/>
      <c r="HZC23" s="337"/>
      <c r="HZD23" s="721"/>
      <c r="HZF23" s="176"/>
      <c r="HZG23" s="177"/>
      <c r="HZH23" s="177"/>
      <c r="HZI23" s="177"/>
      <c r="HZJ23" s="178"/>
      <c r="HZK23" s="178"/>
      <c r="HZL23" s="337"/>
      <c r="HZM23" s="721"/>
      <c r="HZO23" s="176"/>
      <c r="HZP23" s="177"/>
      <c r="HZQ23" s="177"/>
      <c r="HZR23" s="177"/>
      <c r="HZS23" s="178"/>
      <c r="HZT23" s="178"/>
      <c r="HZU23" s="337"/>
      <c r="HZV23" s="721"/>
      <c r="HZX23" s="176"/>
      <c r="HZY23" s="177"/>
      <c r="HZZ23" s="177"/>
      <c r="IAA23" s="177"/>
      <c r="IAB23" s="178"/>
      <c r="IAC23" s="178"/>
      <c r="IAD23" s="337"/>
      <c r="IAE23" s="721"/>
      <c r="IAG23" s="176"/>
      <c r="IAH23" s="177"/>
      <c r="IAI23" s="177"/>
      <c r="IAJ23" s="177"/>
      <c r="IAK23" s="178"/>
      <c r="IAL23" s="178"/>
      <c r="IAM23" s="337"/>
      <c r="IAN23" s="721"/>
      <c r="IAP23" s="176"/>
      <c r="IAQ23" s="177"/>
      <c r="IAR23" s="177"/>
      <c r="IAS23" s="177"/>
      <c r="IAT23" s="178"/>
      <c r="IAU23" s="178"/>
      <c r="IAV23" s="337"/>
      <c r="IAW23" s="721"/>
      <c r="IAY23" s="176"/>
      <c r="IAZ23" s="177"/>
      <c r="IBA23" s="177"/>
      <c r="IBB23" s="177"/>
      <c r="IBC23" s="178"/>
      <c r="IBD23" s="178"/>
      <c r="IBE23" s="337"/>
      <c r="IBF23" s="721"/>
      <c r="IBH23" s="176"/>
      <c r="IBI23" s="177"/>
      <c r="IBJ23" s="177"/>
      <c r="IBK23" s="177"/>
      <c r="IBL23" s="178"/>
      <c r="IBM23" s="178"/>
      <c r="IBN23" s="337"/>
      <c r="IBO23" s="721"/>
      <c r="IBQ23" s="176"/>
      <c r="IBR23" s="177"/>
      <c r="IBS23" s="177"/>
      <c r="IBT23" s="177"/>
      <c r="IBU23" s="178"/>
      <c r="IBV23" s="178"/>
      <c r="IBW23" s="337"/>
      <c r="IBX23" s="721"/>
      <c r="IBZ23" s="176"/>
      <c r="ICA23" s="177"/>
      <c r="ICB23" s="177"/>
      <c r="ICC23" s="177"/>
      <c r="ICD23" s="178"/>
      <c r="ICE23" s="178"/>
      <c r="ICF23" s="337"/>
      <c r="ICG23" s="721"/>
      <c r="ICI23" s="176"/>
      <c r="ICJ23" s="177"/>
      <c r="ICK23" s="177"/>
      <c r="ICL23" s="177"/>
      <c r="ICM23" s="178"/>
      <c r="ICN23" s="178"/>
      <c r="ICO23" s="337"/>
      <c r="ICP23" s="721"/>
      <c r="ICR23" s="176"/>
      <c r="ICS23" s="177"/>
      <c r="ICT23" s="177"/>
      <c r="ICU23" s="177"/>
      <c r="ICV23" s="178"/>
      <c r="ICW23" s="178"/>
      <c r="ICX23" s="337"/>
      <c r="ICY23" s="721"/>
      <c r="IDA23" s="176"/>
      <c r="IDB23" s="177"/>
      <c r="IDC23" s="177"/>
      <c r="IDD23" s="177"/>
      <c r="IDE23" s="178"/>
      <c r="IDF23" s="178"/>
      <c r="IDG23" s="337"/>
      <c r="IDH23" s="721"/>
      <c r="IDJ23" s="176"/>
      <c r="IDK23" s="177"/>
      <c r="IDL23" s="177"/>
      <c r="IDM23" s="177"/>
      <c r="IDN23" s="178"/>
      <c r="IDO23" s="178"/>
      <c r="IDP23" s="337"/>
      <c r="IDQ23" s="721"/>
      <c r="IDS23" s="176"/>
      <c r="IDT23" s="177"/>
      <c r="IDU23" s="177"/>
      <c r="IDV23" s="177"/>
      <c r="IDW23" s="178"/>
      <c r="IDX23" s="178"/>
      <c r="IDY23" s="337"/>
      <c r="IDZ23" s="721"/>
      <c r="IEB23" s="176"/>
      <c r="IEC23" s="177"/>
      <c r="IED23" s="177"/>
      <c r="IEE23" s="177"/>
      <c r="IEF23" s="178"/>
      <c r="IEG23" s="178"/>
      <c r="IEH23" s="337"/>
      <c r="IEI23" s="721"/>
      <c r="IEK23" s="176"/>
      <c r="IEL23" s="177"/>
      <c r="IEM23" s="177"/>
      <c r="IEN23" s="177"/>
      <c r="IEO23" s="178"/>
      <c r="IEP23" s="178"/>
      <c r="IEQ23" s="337"/>
      <c r="IER23" s="721"/>
      <c r="IET23" s="176"/>
      <c r="IEU23" s="177"/>
      <c r="IEV23" s="177"/>
      <c r="IEW23" s="177"/>
      <c r="IEX23" s="178"/>
      <c r="IEY23" s="178"/>
      <c r="IEZ23" s="337"/>
      <c r="IFA23" s="721"/>
      <c r="IFC23" s="176"/>
      <c r="IFD23" s="177"/>
      <c r="IFE23" s="177"/>
      <c r="IFF23" s="177"/>
      <c r="IFG23" s="178"/>
      <c r="IFH23" s="178"/>
      <c r="IFI23" s="337"/>
      <c r="IFJ23" s="721"/>
      <c r="IFL23" s="176"/>
      <c r="IFM23" s="177"/>
      <c r="IFN23" s="177"/>
      <c r="IFO23" s="177"/>
      <c r="IFP23" s="178"/>
      <c r="IFQ23" s="178"/>
      <c r="IFR23" s="337"/>
      <c r="IFS23" s="721"/>
      <c r="IFU23" s="176"/>
      <c r="IFV23" s="177"/>
      <c r="IFW23" s="177"/>
      <c r="IFX23" s="177"/>
      <c r="IFY23" s="178"/>
      <c r="IFZ23" s="178"/>
      <c r="IGA23" s="337"/>
      <c r="IGB23" s="721"/>
      <c r="IGD23" s="176"/>
      <c r="IGE23" s="177"/>
      <c r="IGF23" s="177"/>
      <c r="IGG23" s="177"/>
      <c r="IGH23" s="178"/>
      <c r="IGI23" s="178"/>
      <c r="IGJ23" s="337"/>
      <c r="IGK23" s="721"/>
      <c r="IGM23" s="176"/>
      <c r="IGN23" s="177"/>
      <c r="IGO23" s="177"/>
      <c r="IGP23" s="177"/>
      <c r="IGQ23" s="178"/>
      <c r="IGR23" s="178"/>
      <c r="IGS23" s="337"/>
      <c r="IGT23" s="721"/>
      <c r="IGV23" s="176"/>
      <c r="IGW23" s="177"/>
      <c r="IGX23" s="177"/>
      <c r="IGY23" s="177"/>
      <c r="IGZ23" s="178"/>
      <c r="IHA23" s="178"/>
      <c r="IHB23" s="337"/>
      <c r="IHC23" s="721"/>
      <c r="IHE23" s="176"/>
      <c r="IHF23" s="177"/>
      <c r="IHG23" s="177"/>
      <c r="IHH23" s="177"/>
      <c r="IHI23" s="178"/>
      <c r="IHJ23" s="178"/>
      <c r="IHK23" s="337"/>
      <c r="IHL23" s="721"/>
      <c r="IHN23" s="176"/>
      <c r="IHO23" s="177"/>
      <c r="IHP23" s="177"/>
      <c r="IHQ23" s="177"/>
      <c r="IHR23" s="178"/>
      <c r="IHS23" s="178"/>
      <c r="IHT23" s="337"/>
      <c r="IHU23" s="721"/>
      <c r="IHW23" s="176"/>
      <c r="IHX23" s="177"/>
      <c r="IHY23" s="177"/>
      <c r="IHZ23" s="177"/>
      <c r="IIA23" s="178"/>
      <c r="IIB23" s="178"/>
      <c r="IIC23" s="337"/>
      <c r="IID23" s="721"/>
      <c r="IIF23" s="176"/>
      <c r="IIG23" s="177"/>
      <c r="IIH23" s="177"/>
      <c r="III23" s="177"/>
      <c r="IIJ23" s="178"/>
      <c r="IIK23" s="178"/>
      <c r="IIL23" s="337"/>
      <c r="IIM23" s="721"/>
      <c r="IIO23" s="176"/>
      <c r="IIP23" s="177"/>
      <c r="IIQ23" s="177"/>
      <c r="IIR23" s="177"/>
      <c r="IIS23" s="178"/>
      <c r="IIT23" s="178"/>
      <c r="IIU23" s="337"/>
      <c r="IIV23" s="721"/>
      <c r="IIX23" s="176"/>
      <c r="IIY23" s="177"/>
      <c r="IIZ23" s="177"/>
      <c r="IJA23" s="177"/>
      <c r="IJB23" s="178"/>
      <c r="IJC23" s="178"/>
      <c r="IJD23" s="337"/>
      <c r="IJE23" s="721"/>
      <c r="IJG23" s="176"/>
      <c r="IJH23" s="177"/>
      <c r="IJI23" s="177"/>
      <c r="IJJ23" s="177"/>
      <c r="IJK23" s="178"/>
      <c r="IJL23" s="178"/>
      <c r="IJM23" s="337"/>
      <c r="IJN23" s="721"/>
      <c r="IJP23" s="176"/>
      <c r="IJQ23" s="177"/>
      <c r="IJR23" s="177"/>
      <c r="IJS23" s="177"/>
      <c r="IJT23" s="178"/>
      <c r="IJU23" s="178"/>
      <c r="IJV23" s="337"/>
      <c r="IJW23" s="721"/>
      <c r="IJY23" s="176"/>
      <c r="IJZ23" s="177"/>
      <c r="IKA23" s="177"/>
      <c r="IKB23" s="177"/>
      <c r="IKC23" s="178"/>
      <c r="IKD23" s="178"/>
      <c r="IKE23" s="337"/>
      <c r="IKF23" s="721"/>
      <c r="IKH23" s="176"/>
      <c r="IKI23" s="177"/>
      <c r="IKJ23" s="177"/>
      <c r="IKK23" s="177"/>
      <c r="IKL23" s="178"/>
      <c r="IKM23" s="178"/>
      <c r="IKN23" s="337"/>
      <c r="IKO23" s="721"/>
      <c r="IKQ23" s="176"/>
      <c r="IKR23" s="177"/>
      <c r="IKS23" s="177"/>
      <c r="IKT23" s="177"/>
      <c r="IKU23" s="178"/>
      <c r="IKV23" s="178"/>
      <c r="IKW23" s="337"/>
      <c r="IKX23" s="721"/>
      <c r="IKZ23" s="176"/>
      <c r="ILA23" s="177"/>
      <c r="ILB23" s="177"/>
      <c r="ILC23" s="177"/>
      <c r="ILD23" s="178"/>
      <c r="ILE23" s="178"/>
      <c r="ILF23" s="337"/>
      <c r="ILG23" s="721"/>
      <c r="ILI23" s="176"/>
      <c r="ILJ23" s="177"/>
      <c r="ILK23" s="177"/>
      <c r="ILL23" s="177"/>
      <c r="ILM23" s="178"/>
      <c r="ILN23" s="178"/>
      <c r="ILO23" s="337"/>
      <c r="ILP23" s="721"/>
      <c r="ILR23" s="176"/>
      <c r="ILS23" s="177"/>
      <c r="ILT23" s="177"/>
      <c r="ILU23" s="177"/>
      <c r="ILV23" s="178"/>
      <c r="ILW23" s="178"/>
      <c r="ILX23" s="337"/>
      <c r="ILY23" s="721"/>
      <c r="IMA23" s="176"/>
      <c r="IMB23" s="177"/>
      <c r="IMC23" s="177"/>
      <c r="IMD23" s="177"/>
      <c r="IME23" s="178"/>
      <c r="IMF23" s="178"/>
      <c r="IMG23" s="337"/>
      <c r="IMH23" s="721"/>
      <c r="IMJ23" s="176"/>
      <c r="IMK23" s="177"/>
      <c r="IML23" s="177"/>
      <c r="IMM23" s="177"/>
      <c r="IMN23" s="178"/>
      <c r="IMO23" s="178"/>
      <c r="IMP23" s="337"/>
      <c r="IMQ23" s="721"/>
      <c r="IMS23" s="176"/>
      <c r="IMT23" s="177"/>
      <c r="IMU23" s="177"/>
      <c r="IMV23" s="177"/>
      <c r="IMW23" s="178"/>
      <c r="IMX23" s="178"/>
      <c r="IMY23" s="337"/>
      <c r="IMZ23" s="721"/>
      <c r="INB23" s="176"/>
      <c r="INC23" s="177"/>
      <c r="IND23" s="177"/>
      <c r="INE23" s="177"/>
      <c r="INF23" s="178"/>
      <c r="ING23" s="178"/>
      <c r="INH23" s="337"/>
      <c r="INI23" s="721"/>
      <c r="INK23" s="176"/>
      <c r="INL23" s="177"/>
      <c r="INM23" s="177"/>
      <c r="INN23" s="177"/>
      <c r="INO23" s="178"/>
      <c r="INP23" s="178"/>
      <c r="INQ23" s="337"/>
      <c r="INR23" s="721"/>
      <c r="INT23" s="176"/>
      <c r="INU23" s="177"/>
      <c r="INV23" s="177"/>
      <c r="INW23" s="177"/>
      <c r="INX23" s="178"/>
      <c r="INY23" s="178"/>
      <c r="INZ23" s="337"/>
      <c r="IOA23" s="721"/>
      <c r="IOC23" s="176"/>
      <c r="IOD23" s="177"/>
      <c r="IOE23" s="177"/>
      <c r="IOF23" s="177"/>
      <c r="IOG23" s="178"/>
      <c r="IOH23" s="178"/>
      <c r="IOI23" s="337"/>
      <c r="IOJ23" s="721"/>
      <c r="IOL23" s="176"/>
      <c r="IOM23" s="177"/>
      <c r="ION23" s="177"/>
      <c r="IOO23" s="177"/>
      <c r="IOP23" s="178"/>
      <c r="IOQ23" s="178"/>
      <c r="IOR23" s="337"/>
      <c r="IOS23" s="721"/>
      <c r="IOU23" s="176"/>
      <c r="IOV23" s="177"/>
      <c r="IOW23" s="177"/>
      <c r="IOX23" s="177"/>
      <c r="IOY23" s="178"/>
      <c r="IOZ23" s="178"/>
      <c r="IPA23" s="337"/>
      <c r="IPB23" s="721"/>
      <c r="IPD23" s="176"/>
      <c r="IPE23" s="177"/>
      <c r="IPF23" s="177"/>
      <c r="IPG23" s="177"/>
      <c r="IPH23" s="178"/>
      <c r="IPI23" s="178"/>
      <c r="IPJ23" s="337"/>
      <c r="IPK23" s="721"/>
      <c r="IPM23" s="176"/>
      <c r="IPN23" s="177"/>
      <c r="IPO23" s="177"/>
      <c r="IPP23" s="177"/>
      <c r="IPQ23" s="178"/>
      <c r="IPR23" s="178"/>
      <c r="IPS23" s="337"/>
      <c r="IPT23" s="721"/>
      <c r="IPV23" s="176"/>
      <c r="IPW23" s="177"/>
      <c r="IPX23" s="177"/>
      <c r="IPY23" s="177"/>
      <c r="IPZ23" s="178"/>
      <c r="IQA23" s="178"/>
      <c r="IQB23" s="337"/>
      <c r="IQC23" s="721"/>
      <c r="IQE23" s="176"/>
      <c r="IQF23" s="177"/>
      <c r="IQG23" s="177"/>
      <c r="IQH23" s="177"/>
      <c r="IQI23" s="178"/>
      <c r="IQJ23" s="178"/>
      <c r="IQK23" s="337"/>
      <c r="IQL23" s="721"/>
      <c r="IQN23" s="176"/>
      <c r="IQO23" s="177"/>
      <c r="IQP23" s="177"/>
      <c r="IQQ23" s="177"/>
      <c r="IQR23" s="178"/>
      <c r="IQS23" s="178"/>
      <c r="IQT23" s="337"/>
      <c r="IQU23" s="721"/>
      <c r="IQW23" s="176"/>
      <c r="IQX23" s="177"/>
      <c r="IQY23" s="177"/>
      <c r="IQZ23" s="177"/>
      <c r="IRA23" s="178"/>
      <c r="IRB23" s="178"/>
      <c r="IRC23" s="337"/>
      <c r="IRD23" s="721"/>
      <c r="IRF23" s="176"/>
      <c r="IRG23" s="177"/>
      <c r="IRH23" s="177"/>
      <c r="IRI23" s="177"/>
      <c r="IRJ23" s="178"/>
      <c r="IRK23" s="178"/>
      <c r="IRL23" s="337"/>
      <c r="IRM23" s="721"/>
      <c r="IRO23" s="176"/>
      <c r="IRP23" s="177"/>
      <c r="IRQ23" s="177"/>
      <c r="IRR23" s="177"/>
      <c r="IRS23" s="178"/>
      <c r="IRT23" s="178"/>
      <c r="IRU23" s="337"/>
      <c r="IRV23" s="721"/>
      <c r="IRX23" s="176"/>
      <c r="IRY23" s="177"/>
      <c r="IRZ23" s="177"/>
      <c r="ISA23" s="177"/>
      <c r="ISB23" s="178"/>
      <c r="ISC23" s="178"/>
      <c r="ISD23" s="337"/>
      <c r="ISE23" s="721"/>
      <c r="ISG23" s="176"/>
      <c r="ISH23" s="177"/>
      <c r="ISI23" s="177"/>
      <c r="ISJ23" s="177"/>
      <c r="ISK23" s="178"/>
      <c r="ISL23" s="178"/>
      <c r="ISM23" s="337"/>
      <c r="ISN23" s="721"/>
      <c r="ISP23" s="176"/>
      <c r="ISQ23" s="177"/>
      <c r="ISR23" s="177"/>
      <c r="ISS23" s="177"/>
      <c r="IST23" s="178"/>
      <c r="ISU23" s="178"/>
      <c r="ISV23" s="337"/>
      <c r="ISW23" s="721"/>
      <c r="ISY23" s="176"/>
      <c r="ISZ23" s="177"/>
      <c r="ITA23" s="177"/>
      <c r="ITB23" s="177"/>
      <c r="ITC23" s="178"/>
      <c r="ITD23" s="178"/>
      <c r="ITE23" s="337"/>
      <c r="ITF23" s="721"/>
      <c r="ITH23" s="176"/>
      <c r="ITI23" s="177"/>
      <c r="ITJ23" s="177"/>
      <c r="ITK23" s="177"/>
      <c r="ITL23" s="178"/>
      <c r="ITM23" s="178"/>
      <c r="ITN23" s="337"/>
      <c r="ITO23" s="721"/>
      <c r="ITQ23" s="176"/>
      <c r="ITR23" s="177"/>
      <c r="ITS23" s="177"/>
      <c r="ITT23" s="177"/>
      <c r="ITU23" s="178"/>
      <c r="ITV23" s="178"/>
      <c r="ITW23" s="337"/>
      <c r="ITX23" s="721"/>
      <c r="ITZ23" s="176"/>
      <c r="IUA23" s="177"/>
      <c r="IUB23" s="177"/>
      <c r="IUC23" s="177"/>
      <c r="IUD23" s="178"/>
      <c r="IUE23" s="178"/>
      <c r="IUF23" s="337"/>
      <c r="IUG23" s="721"/>
      <c r="IUI23" s="176"/>
      <c r="IUJ23" s="177"/>
      <c r="IUK23" s="177"/>
      <c r="IUL23" s="177"/>
      <c r="IUM23" s="178"/>
      <c r="IUN23" s="178"/>
      <c r="IUO23" s="337"/>
      <c r="IUP23" s="721"/>
      <c r="IUR23" s="176"/>
      <c r="IUS23" s="177"/>
      <c r="IUT23" s="177"/>
      <c r="IUU23" s="177"/>
      <c r="IUV23" s="178"/>
      <c r="IUW23" s="178"/>
      <c r="IUX23" s="337"/>
      <c r="IUY23" s="721"/>
      <c r="IVA23" s="176"/>
      <c r="IVB23" s="177"/>
      <c r="IVC23" s="177"/>
      <c r="IVD23" s="177"/>
      <c r="IVE23" s="178"/>
      <c r="IVF23" s="178"/>
      <c r="IVG23" s="337"/>
      <c r="IVH23" s="721"/>
      <c r="IVJ23" s="176"/>
      <c r="IVK23" s="177"/>
      <c r="IVL23" s="177"/>
      <c r="IVM23" s="177"/>
      <c r="IVN23" s="178"/>
      <c r="IVO23" s="178"/>
      <c r="IVP23" s="337"/>
      <c r="IVQ23" s="721"/>
      <c r="IVS23" s="176"/>
      <c r="IVT23" s="177"/>
      <c r="IVU23" s="177"/>
      <c r="IVV23" s="177"/>
      <c r="IVW23" s="178"/>
      <c r="IVX23" s="178"/>
      <c r="IVY23" s="337"/>
      <c r="IVZ23" s="721"/>
      <c r="IWB23" s="176"/>
      <c r="IWC23" s="177"/>
      <c r="IWD23" s="177"/>
      <c r="IWE23" s="177"/>
      <c r="IWF23" s="178"/>
      <c r="IWG23" s="178"/>
      <c r="IWH23" s="337"/>
      <c r="IWI23" s="721"/>
      <c r="IWK23" s="176"/>
      <c r="IWL23" s="177"/>
      <c r="IWM23" s="177"/>
      <c r="IWN23" s="177"/>
      <c r="IWO23" s="178"/>
      <c r="IWP23" s="178"/>
      <c r="IWQ23" s="337"/>
      <c r="IWR23" s="721"/>
      <c r="IWT23" s="176"/>
      <c r="IWU23" s="177"/>
      <c r="IWV23" s="177"/>
      <c r="IWW23" s="177"/>
      <c r="IWX23" s="178"/>
      <c r="IWY23" s="178"/>
      <c r="IWZ23" s="337"/>
      <c r="IXA23" s="721"/>
      <c r="IXC23" s="176"/>
      <c r="IXD23" s="177"/>
      <c r="IXE23" s="177"/>
      <c r="IXF23" s="177"/>
      <c r="IXG23" s="178"/>
      <c r="IXH23" s="178"/>
      <c r="IXI23" s="337"/>
      <c r="IXJ23" s="721"/>
      <c r="IXL23" s="176"/>
      <c r="IXM23" s="177"/>
      <c r="IXN23" s="177"/>
      <c r="IXO23" s="177"/>
      <c r="IXP23" s="178"/>
      <c r="IXQ23" s="178"/>
      <c r="IXR23" s="337"/>
      <c r="IXS23" s="721"/>
      <c r="IXU23" s="176"/>
      <c r="IXV23" s="177"/>
      <c r="IXW23" s="177"/>
      <c r="IXX23" s="177"/>
      <c r="IXY23" s="178"/>
      <c r="IXZ23" s="178"/>
      <c r="IYA23" s="337"/>
      <c r="IYB23" s="721"/>
      <c r="IYD23" s="176"/>
      <c r="IYE23" s="177"/>
      <c r="IYF23" s="177"/>
      <c r="IYG23" s="177"/>
      <c r="IYH23" s="178"/>
      <c r="IYI23" s="178"/>
      <c r="IYJ23" s="337"/>
      <c r="IYK23" s="721"/>
      <c r="IYM23" s="176"/>
      <c r="IYN23" s="177"/>
      <c r="IYO23" s="177"/>
      <c r="IYP23" s="177"/>
      <c r="IYQ23" s="178"/>
      <c r="IYR23" s="178"/>
      <c r="IYS23" s="337"/>
      <c r="IYT23" s="721"/>
      <c r="IYV23" s="176"/>
      <c r="IYW23" s="177"/>
      <c r="IYX23" s="177"/>
      <c r="IYY23" s="177"/>
      <c r="IYZ23" s="178"/>
      <c r="IZA23" s="178"/>
      <c r="IZB23" s="337"/>
      <c r="IZC23" s="721"/>
      <c r="IZE23" s="176"/>
      <c r="IZF23" s="177"/>
      <c r="IZG23" s="177"/>
      <c r="IZH23" s="177"/>
      <c r="IZI23" s="178"/>
      <c r="IZJ23" s="178"/>
      <c r="IZK23" s="337"/>
      <c r="IZL23" s="721"/>
      <c r="IZN23" s="176"/>
      <c r="IZO23" s="177"/>
      <c r="IZP23" s="177"/>
      <c r="IZQ23" s="177"/>
      <c r="IZR23" s="178"/>
      <c r="IZS23" s="178"/>
      <c r="IZT23" s="337"/>
      <c r="IZU23" s="721"/>
      <c r="IZW23" s="176"/>
      <c r="IZX23" s="177"/>
      <c r="IZY23" s="177"/>
      <c r="IZZ23" s="177"/>
      <c r="JAA23" s="178"/>
      <c r="JAB23" s="178"/>
      <c r="JAC23" s="337"/>
      <c r="JAD23" s="721"/>
      <c r="JAF23" s="176"/>
      <c r="JAG23" s="177"/>
      <c r="JAH23" s="177"/>
      <c r="JAI23" s="177"/>
      <c r="JAJ23" s="178"/>
      <c r="JAK23" s="178"/>
      <c r="JAL23" s="337"/>
      <c r="JAM23" s="721"/>
      <c r="JAO23" s="176"/>
      <c r="JAP23" s="177"/>
      <c r="JAQ23" s="177"/>
      <c r="JAR23" s="177"/>
      <c r="JAS23" s="178"/>
      <c r="JAT23" s="178"/>
      <c r="JAU23" s="337"/>
      <c r="JAV23" s="721"/>
      <c r="JAX23" s="176"/>
      <c r="JAY23" s="177"/>
      <c r="JAZ23" s="177"/>
      <c r="JBA23" s="177"/>
      <c r="JBB23" s="178"/>
      <c r="JBC23" s="178"/>
      <c r="JBD23" s="337"/>
      <c r="JBE23" s="721"/>
      <c r="JBG23" s="176"/>
      <c r="JBH23" s="177"/>
      <c r="JBI23" s="177"/>
      <c r="JBJ23" s="177"/>
      <c r="JBK23" s="178"/>
      <c r="JBL23" s="178"/>
      <c r="JBM23" s="337"/>
      <c r="JBN23" s="721"/>
      <c r="JBP23" s="176"/>
      <c r="JBQ23" s="177"/>
      <c r="JBR23" s="177"/>
      <c r="JBS23" s="177"/>
      <c r="JBT23" s="178"/>
      <c r="JBU23" s="178"/>
      <c r="JBV23" s="337"/>
      <c r="JBW23" s="721"/>
      <c r="JBY23" s="176"/>
      <c r="JBZ23" s="177"/>
      <c r="JCA23" s="177"/>
      <c r="JCB23" s="177"/>
      <c r="JCC23" s="178"/>
      <c r="JCD23" s="178"/>
      <c r="JCE23" s="337"/>
      <c r="JCF23" s="721"/>
      <c r="JCH23" s="176"/>
      <c r="JCI23" s="177"/>
      <c r="JCJ23" s="177"/>
      <c r="JCK23" s="177"/>
      <c r="JCL23" s="178"/>
      <c r="JCM23" s="178"/>
      <c r="JCN23" s="337"/>
      <c r="JCO23" s="721"/>
      <c r="JCQ23" s="176"/>
      <c r="JCR23" s="177"/>
      <c r="JCS23" s="177"/>
      <c r="JCT23" s="177"/>
      <c r="JCU23" s="178"/>
      <c r="JCV23" s="178"/>
      <c r="JCW23" s="337"/>
      <c r="JCX23" s="721"/>
      <c r="JCZ23" s="176"/>
      <c r="JDA23" s="177"/>
      <c r="JDB23" s="177"/>
      <c r="JDC23" s="177"/>
      <c r="JDD23" s="178"/>
      <c r="JDE23" s="178"/>
      <c r="JDF23" s="337"/>
      <c r="JDG23" s="721"/>
      <c r="JDI23" s="176"/>
      <c r="JDJ23" s="177"/>
      <c r="JDK23" s="177"/>
      <c r="JDL23" s="177"/>
      <c r="JDM23" s="178"/>
      <c r="JDN23" s="178"/>
      <c r="JDO23" s="337"/>
      <c r="JDP23" s="721"/>
      <c r="JDR23" s="176"/>
      <c r="JDS23" s="177"/>
      <c r="JDT23" s="177"/>
      <c r="JDU23" s="177"/>
      <c r="JDV23" s="178"/>
      <c r="JDW23" s="178"/>
      <c r="JDX23" s="337"/>
      <c r="JDY23" s="721"/>
      <c r="JEA23" s="176"/>
      <c r="JEB23" s="177"/>
      <c r="JEC23" s="177"/>
      <c r="JED23" s="177"/>
      <c r="JEE23" s="178"/>
      <c r="JEF23" s="178"/>
      <c r="JEG23" s="337"/>
      <c r="JEH23" s="721"/>
      <c r="JEJ23" s="176"/>
      <c r="JEK23" s="177"/>
      <c r="JEL23" s="177"/>
      <c r="JEM23" s="177"/>
      <c r="JEN23" s="178"/>
      <c r="JEO23" s="178"/>
      <c r="JEP23" s="337"/>
      <c r="JEQ23" s="721"/>
      <c r="JES23" s="176"/>
      <c r="JET23" s="177"/>
      <c r="JEU23" s="177"/>
      <c r="JEV23" s="177"/>
      <c r="JEW23" s="178"/>
      <c r="JEX23" s="178"/>
      <c r="JEY23" s="337"/>
      <c r="JEZ23" s="721"/>
      <c r="JFB23" s="176"/>
      <c r="JFC23" s="177"/>
      <c r="JFD23" s="177"/>
      <c r="JFE23" s="177"/>
      <c r="JFF23" s="178"/>
      <c r="JFG23" s="178"/>
      <c r="JFH23" s="337"/>
      <c r="JFI23" s="721"/>
      <c r="JFK23" s="176"/>
      <c r="JFL23" s="177"/>
      <c r="JFM23" s="177"/>
      <c r="JFN23" s="177"/>
      <c r="JFO23" s="178"/>
      <c r="JFP23" s="178"/>
      <c r="JFQ23" s="337"/>
      <c r="JFR23" s="721"/>
      <c r="JFT23" s="176"/>
      <c r="JFU23" s="177"/>
      <c r="JFV23" s="177"/>
      <c r="JFW23" s="177"/>
      <c r="JFX23" s="178"/>
      <c r="JFY23" s="178"/>
      <c r="JFZ23" s="337"/>
      <c r="JGA23" s="721"/>
      <c r="JGC23" s="176"/>
      <c r="JGD23" s="177"/>
      <c r="JGE23" s="177"/>
      <c r="JGF23" s="177"/>
      <c r="JGG23" s="178"/>
      <c r="JGH23" s="178"/>
      <c r="JGI23" s="337"/>
      <c r="JGJ23" s="721"/>
      <c r="JGL23" s="176"/>
      <c r="JGM23" s="177"/>
      <c r="JGN23" s="177"/>
      <c r="JGO23" s="177"/>
      <c r="JGP23" s="178"/>
      <c r="JGQ23" s="178"/>
      <c r="JGR23" s="337"/>
      <c r="JGS23" s="721"/>
      <c r="JGU23" s="176"/>
      <c r="JGV23" s="177"/>
      <c r="JGW23" s="177"/>
      <c r="JGX23" s="177"/>
      <c r="JGY23" s="178"/>
      <c r="JGZ23" s="178"/>
      <c r="JHA23" s="337"/>
      <c r="JHB23" s="721"/>
      <c r="JHD23" s="176"/>
      <c r="JHE23" s="177"/>
      <c r="JHF23" s="177"/>
      <c r="JHG23" s="177"/>
      <c r="JHH23" s="178"/>
      <c r="JHI23" s="178"/>
      <c r="JHJ23" s="337"/>
      <c r="JHK23" s="721"/>
      <c r="JHM23" s="176"/>
      <c r="JHN23" s="177"/>
      <c r="JHO23" s="177"/>
      <c r="JHP23" s="177"/>
      <c r="JHQ23" s="178"/>
      <c r="JHR23" s="178"/>
      <c r="JHS23" s="337"/>
      <c r="JHT23" s="721"/>
      <c r="JHV23" s="176"/>
      <c r="JHW23" s="177"/>
      <c r="JHX23" s="177"/>
      <c r="JHY23" s="177"/>
      <c r="JHZ23" s="178"/>
      <c r="JIA23" s="178"/>
      <c r="JIB23" s="337"/>
      <c r="JIC23" s="721"/>
      <c r="JIE23" s="176"/>
      <c r="JIF23" s="177"/>
      <c r="JIG23" s="177"/>
      <c r="JIH23" s="177"/>
      <c r="JII23" s="178"/>
      <c r="JIJ23" s="178"/>
      <c r="JIK23" s="337"/>
      <c r="JIL23" s="721"/>
      <c r="JIN23" s="176"/>
      <c r="JIO23" s="177"/>
      <c r="JIP23" s="177"/>
      <c r="JIQ23" s="177"/>
      <c r="JIR23" s="178"/>
      <c r="JIS23" s="178"/>
      <c r="JIT23" s="337"/>
      <c r="JIU23" s="721"/>
      <c r="JIW23" s="176"/>
      <c r="JIX23" s="177"/>
      <c r="JIY23" s="177"/>
      <c r="JIZ23" s="177"/>
      <c r="JJA23" s="178"/>
      <c r="JJB23" s="178"/>
      <c r="JJC23" s="337"/>
      <c r="JJD23" s="721"/>
      <c r="JJF23" s="176"/>
      <c r="JJG23" s="177"/>
      <c r="JJH23" s="177"/>
      <c r="JJI23" s="177"/>
      <c r="JJJ23" s="178"/>
      <c r="JJK23" s="178"/>
      <c r="JJL23" s="337"/>
      <c r="JJM23" s="721"/>
      <c r="JJO23" s="176"/>
      <c r="JJP23" s="177"/>
      <c r="JJQ23" s="177"/>
      <c r="JJR23" s="177"/>
      <c r="JJS23" s="178"/>
      <c r="JJT23" s="178"/>
      <c r="JJU23" s="337"/>
      <c r="JJV23" s="721"/>
      <c r="JJX23" s="176"/>
      <c r="JJY23" s="177"/>
      <c r="JJZ23" s="177"/>
      <c r="JKA23" s="177"/>
      <c r="JKB23" s="178"/>
      <c r="JKC23" s="178"/>
      <c r="JKD23" s="337"/>
      <c r="JKE23" s="721"/>
      <c r="JKG23" s="176"/>
      <c r="JKH23" s="177"/>
      <c r="JKI23" s="177"/>
      <c r="JKJ23" s="177"/>
      <c r="JKK23" s="178"/>
      <c r="JKL23" s="178"/>
      <c r="JKM23" s="337"/>
      <c r="JKN23" s="721"/>
      <c r="JKP23" s="176"/>
      <c r="JKQ23" s="177"/>
      <c r="JKR23" s="177"/>
      <c r="JKS23" s="177"/>
      <c r="JKT23" s="178"/>
      <c r="JKU23" s="178"/>
      <c r="JKV23" s="337"/>
      <c r="JKW23" s="721"/>
      <c r="JKY23" s="176"/>
      <c r="JKZ23" s="177"/>
      <c r="JLA23" s="177"/>
      <c r="JLB23" s="177"/>
      <c r="JLC23" s="178"/>
      <c r="JLD23" s="178"/>
      <c r="JLE23" s="337"/>
      <c r="JLF23" s="721"/>
      <c r="JLH23" s="176"/>
      <c r="JLI23" s="177"/>
      <c r="JLJ23" s="177"/>
      <c r="JLK23" s="177"/>
      <c r="JLL23" s="178"/>
      <c r="JLM23" s="178"/>
      <c r="JLN23" s="337"/>
      <c r="JLO23" s="721"/>
      <c r="JLQ23" s="176"/>
      <c r="JLR23" s="177"/>
      <c r="JLS23" s="177"/>
      <c r="JLT23" s="177"/>
      <c r="JLU23" s="178"/>
      <c r="JLV23" s="178"/>
      <c r="JLW23" s="337"/>
      <c r="JLX23" s="721"/>
      <c r="JLZ23" s="176"/>
      <c r="JMA23" s="177"/>
      <c r="JMB23" s="177"/>
      <c r="JMC23" s="177"/>
      <c r="JMD23" s="178"/>
      <c r="JME23" s="178"/>
      <c r="JMF23" s="337"/>
      <c r="JMG23" s="721"/>
      <c r="JMI23" s="176"/>
      <c r="JMJ23" s="177"/>
      <c r="JMK23" s="177"/>
      <c r="JML23" s="177"/>
      <c r="JMM23" s="178"/>
      <c r="JMN23" s="178"/>
      <c r="JMO23" s="337"/>
      <c r="JMP23" s="721"/>
      <c r="JMR23" s="176"/>
      <c r="JMS23" s="177"/>
      <c r="JMT23" s="177"/>
      <c r="JMU23" s="177"/>
      <c r="JMV23" s="178"/>
      <c r="JMW23" s="178"/>
      <c r="JMX23" s="337"/>
      <c r="JMY23" s="721"/>
      <c r="JNA23" s="176"/>
      <c r="JNB23" s="177"/>
      <c r="JNC23" s="177"/>
      <c r="JND23" s="177"/>
      <c r="JNE23" s="178"/>
      <c r="JNF23" s="178"/>
      <c r="JNG23" s="337"/>
      <c r="JNH23" s="721"/>
      <c r="JNJ23" s="176"/>
      <c r="JNK23" s="177"/>
      <c r="JNL23" s="177"/>
      <c r="JNM23" s="177"/>
      <c r="JNN23" s="178"/>
      <c r="JNO23" s="178"/>
      <c r="JNP23" s="337"/>
      <c r="JNQ23" s="721"/>
      <c r="JNS23" s="176"/>
      <c r="JNT23" s="177"/>
      <c r="JNU23" s="177"/>
      <c r="JNV23" s="177"/>
      <c r="JNW23" s="178"/>
      <c r="JNX23" s="178"/>
      <c r="JNY23" s="337"/>
      <c r="JNZ23" s="721"/>
      <c r="JOB23" s="176"/>
      <c r="JOC23" s="177"/>
      <c r="JOD23" s="177"/>
      <c r="JOE23" s="177"/>
      <c r="JOF23" s="178"/>
      <c r="JOG23" s="178"/>
      <c r="JOH23" s="337"/>
      <c r="JOI23" s="721"/>
      <c r="JOK23" s="176"/>
      <c r="JOL23" s="177"/>
      <c r="JOM23" s="177"/>
      <c r="JON23" s="177"/>
      <c r="JOO23" s="178"/>
      <c r="JOP23" s="178"/>
      <c r="JOQ23" s="337"/>
      <c r="JOR23" s="721"/>
      <c r="JOT23" s="176"/>
      <c r="JOU23" s="177"/>
      <c r="JOV23" s="177"/>
      <c r="JOW23" s="177"/>
      <c r="JOX23" s="178"/>
      <c r="JOY23" s="178"/>
      <c r="JOZ23" s="337"/>
      <c r="JPA23" s="721"/>
      <c r="JPC23" s="176"/>
      <c r="JPD23" s="177"/>
      <c r="JPE23" s="177"/>
      <c r="JPF23" s="177"/>
      <c r="JPG23" s="178"/>
      <c r="JPH23" s="178"/>
      <c r="JPI23" s="337"/>
      <c r="JPJ23" s="721"/>
      <c r="JPL23" s="176"/>
      <c r="JPM23" s="177"/>
      <c r="JPN23" s="177"/>
      <c r="JPO23" s="177"/>
      <c r="JPP23" s="178"/>
      <c r="JPQ23" s="178"/>
      <c r="JPR23" s="337"/>
      <c r="JPS23" s="721"/>
      <c r="JPU23" s="176"/>
      <c r="JPV23" s="177"/>
      <c r="JPW23" s="177"/>
      <c r="JPX23" s="177"/>
      <c r="JPY23" s="178"/>
      <c r="JPZ23" s="178"/>
      <c r="JQA23" s="337"/>
      <c r="JQB23" s="721"/>
      <c r="JQD23" s="176"/>
      <c r="JQE23" s="177"/>
      <c r="JQF23" s="177"/>
      <c r="JQG23" s="177"/>
      <c r="JQH23" s="178"/>
      <c r="JQI23" s="178"/>
      <c r="JQJ23" s="337"/>
      <c r="JQK23" s="721"/>
      <c r="JQM23" s="176"/>
      <c r="JQN23" s="177"/>
      <c r="JQO23" s="177"/>
      <c r="JQP23" s="177"/>
      <c r="JQQ23" s="178"/>
      <c r="JQR23" s="178"/>
      <c r="JQS23" s="337"/>
      <c r="JQT23" s="721"/>
      <c r="JQV23" s="176"/>
      <c r="JQW23" s="177"/>
      <c r="JQX23" s="177"/>
      <c r="JQY23" s="177"/>
      <c r="JQZ23" s="178"/>
      <c r="JRA23" s="178"/>
      <c r="JRB23" s="337"/>
      <c r="JRC23" s="721"/>
      <c r="JRE23" s="176"/>
      <c r="JRF23" s="177"/>
      <c r="JRG23" s="177"/>
      <c r="JRH23" s="177"/>
      <c r="JRI23" s="178"/>
      <c r="JRJ23" s="178"/>
      <c r="JRK23" s="337"/>
      <c r="JRL23" s="721"/>
      <c r="JRN23" s="176"/>
      <c r="JRO23" s="177"/>
      <c r="JRP23" s="177"/>
      <c r="JRQ23" s="177"/>
      <c r="JRR23" s="178"/>
      <c r="JRS23" s="178"/>
      <c r="JRT23" s="337"/>
      <c r="JRU23" s="721"/>
      <c r="JRW23" s="176"/>
      <c r="JRX23" s="177"/>
      <c r="JRY23" s="177"/>
      <c r="JRZ23" s="177"/>
      <c r="JSA23" s="178"/>
      <c r="JSB23" s="178"/>
      <c r="JSC23" s="337"/>
      <c r="JSD23" s="721"/>
      <c r="JSF23" s="176"/>
      <c r="JSG23" s="177"/>
      <c r="JSH23" s="177"/>
      <c r="JSI23" s="177"/>
      <c r="JSJ23" s="178"/>
      <c r="JSK23" s="178"/>
      <c r="JSL23" s="337"/>
      <c r="JSM23" s="721"/>
      <c r="JSO23" s="176"/>
      <c r="JSP23" s="177"/>
      <c r="JSQ23" s="177"/>
      <c r="JSR23" s="177"/>
      <c r="JSS23" s="178"/>
      <c r="JST23" s="178"/>
      <c r="JSU23" s="337"/>
      <c r="JSV23" s="721"/>
      <c r="JSX23" s="176"/>
      <c r="JSY23" s="177"/>
      <c r="JSZ23" s="177"/>
      <c r="JTA23" s="177"/>
      <c r="JTB23" s="178"/>
      <c r="JTC23" s="178"/>
      <c r="JTD23" s="337"/>
      <c r="JTE23" s="721"/>
      <c r="JTG23" s="176"/>
      <c r="JTH23" s="177"/>
      <c r="JTI23" s="177"/>
      <c r="JTJ23" s="177"/>
      <c r="JTK23" s="178"/>
      <c r="JTL23" s="178"/>
      <c r="JTM23" s="337"/>
      <c r="JTN23" s="721"/>
      <c r="JTP23" s="176"/>
      <c r="JTQ23" s="177"/>
      <c r="JTR23" s="177"/>
      <c r="JTS23" s="177"/>
      <c r="JTT23" s="178"/>
      <c r="JTU23" s="178"/>
      <c r="JTV23" s="337"/>
      <c r="JTW23" s="721"/>
      <c r="JTY23" s="176"/>
      <c r="JTZ23" s="177"/>
      <c r="JUA23" s="177"/>
      <c r="JUB23" s="177"/>
      <c r="JUC23" s="178"/>
      <c r="JUD23" s="178"/>
      <c r="JUE23" s="337"/>
      <c r="JUF23" s="721"/>
      <c r="JUH23" s="176"/>
      <c r="JUI23" s="177"/>
      <c r="JUJ23" s="177"/>
      <c r="JUK23" s="177"/>
      <c r="JUL23" s="178"/>
      <c r="JUM23" s="178"/>
      <c r="JUN23" s="337"/>
      <c r="JUO23" s="721"/>
      <c r="JUQ23" s="176"/>
      <c r="JUR23" s="177"/>
      <c r="JUS23" s="177"/>
      <c r="JUT23" s="177"/>
      <c r="JUU23" s="178"/>
      <c r="JUV23" s="178"/>
      <c r="JUW23" s="337"/>
      <c r="JUX23" s="721"/>
      <c r="JUZ23" s="176"/>
      <c r="JVA23" s="177"/>
      <c r="JVB23" s="177"/>
      <c r="JVC23" s="177"/>
      <c r="JVD23" s="178"/>
      <c r="JVE23" s="178"/>
      <c r="JVF23" s="337"/>
      <c r="JVG23" s="721"/>
      <c r="JVI23" s="176"/>
      <c r="JVJ23" s="177"/>
      <c r="JVK23" s="177"/>
      <c r="JVL23" s="177"/>
      <c r="JVM23" s="178"/>
      <c r="JVN23" s="178"/>
      <c r="JVO23" s="337"/>
      <c r="JVP23" s="721"/>
      <c r="JVR23" s="176"/>
      <c r="JVS23" s="177"/>
      <c r="JVT23" s="177"/>
      <c r="JVU23" s="177"/>
      <c r="JVV23" s="178"/>
      <c r="JVW23" s="178"/>
      <c r="JVX23" s="337"/>
      <c r="JVY23" s="721"/>
      <c r="JWA23" s="176"/>
      <c r="JWB23" s="177"/>
      <c r="JWC23" s="177"/>
      <c r="JWD23" s="177"/>
      <c r="JWE23" s="178"/>
      <c r="JWF23" s="178"/>
      <c r="JWG23" s="337"/>
      <c r="JWH23" s="721"/>
      <c r="JWJ23" s="176"/>
      <c r="JWK23" s="177"/>
      <c r="JWL23" s="177"/>
      <c r="JWM23" s="177"/>
      <c r="JWN23" s="178"/>
      <c r="JWO23" s="178"/>
      <c r="JWP23" s="337"/>
      <c r="JWQ23" s="721"/>
      <c r="JWS23" s="176"/>
      <c r="JWT23" s="177"/>
      <c r="JWU23" s="177"/>
      <c r="JWV23" s="177"/>
      <c r="JWW23" s="178"/>
      <c r="JWX23" s="178"/>
      <c r="JWY23" s="337"/>
      <c r="JWZ23" s="721"/>
      <c r="JXB23" s="176"/>
      <c r="JXC23" s="177"/>
      <c r="JXD23" s="177"/>
      <c r="JXE23" s="177"/>
      <c r="JXF23" s="178"/>
      <c r="JXG23" s="178"/>
      <c r="JXH23" s="337"/>
      <c r="JXI23" s="721"/>
      <c r="JXK23" s="176"/>
      <c r="JXL23" s="177"/>
      <c r="JXM23" s="177"/>
      <c r="JXN23" s="177"/>
      <c r="JXO23" s="178"/>
      <c r="JXP23" s="178"/>
      <c r="JXQ23" s="337"/>
      <c r="JXR23" s="721"/>
      <c r="JXT23" s="176"/>
      <c r="JXU23" s="177"/>
      <c r="JXV23" s="177"/>
      <c r="JXW23" s="177"/>
      <c r="JXX23" s="178"/>
      <c r="JXY23" s="178"/>
      <c r="JXZ23" s="337"/>
      <c r="JYA23" s="721"/>
      <c r="JYC23" s="176"/>
      <c r="JYD23" s="177"/>
      <c r="JYE23" s="177"/>
      <c r="JYF23" s="177"/>
      <c r="JYG23" s="178"/>
      <c r="JYH23" s="178"/>
      <c r="JYI23" s="337"/>
      <c r="JYJ23" s="721"/>
      <c r="JYL23" s="176"/>
      <c r="JYM23" s="177"/>
      <c r="JYN23" s="177"/>
      <c r="JYO23" s="177"/>
      <c r="JYP23" s="178"/>
      <c r="JYQ23" s="178"/>
      <c r="JYR23" s="337"/>
      <c r="JYS23" s="721"/>
      <c r="JYU23" s="176"/>
      <c r="JYV23" s="177"/>
      <c r="JYW23" s="177"/>
      <c r="JYX23" s="177"/>
      <c r="JYY23" s="178"/>
      <c r="JYZ23" s="178"/>
      <c r="JZA23" s="337"/>
      <c r="JZB23" s="721"/>
      <c r="JZD23" s="176"/>
      <c r="JZE23" s="177"/>
      <c r="JZF23" s="177"/>
      <c r="JZG23" s="177"/>
      <c r="JZH23" s="178"/>
      <c r="JZI23" s="178"/>
      <c r="JZJ23" s="337"/>
      <c r="JZK23" s="721"/>
      <c r="JZM23" s="176"/>
      <c r="JZN23" s="177"/>
      <c r="JZO23" s="177"/>
      <c r="JZP23" s="177"/>
      <c r="JZQ23" s="178"/>
      <c r="JZR23" s="178"/>
      <c r="JZS23" s="337"/>
      <c r="JZT23" s="721"/>
      <c r="JZV23" s="176"/>
      <c r="JZW23" s="177"/>
      <c r="JZX23" s="177"/>
      <c r="JZY23" s="177"/>
      <c r="JZZ23" s="178"/>
      <c r="KAA23" s="178"/>
      <c r="KAB23" s="337"/>
      <c r="KAC23" s="721"/>
      <c r="KAE23" s="176"/>
      <c r="KAF23" s="177"/>
      <c r="KAG23" s="177"/>
      <c r="KAH23" s="177"/>
      <c r="KAI23" s="178"/>
      <c r="KAJ23" s="178"/>
      <c r="KAK23" s="337"/>
      <c r="KAL23" s="721"/>
      <c r="KAN23" s="176"/>
      <c r="KAO23" s="177"/>
      <c r="KAP23" s="177"/>
      <c r="KAQ23" s="177"/>
      <c r="KAR23" s="178"/>
      <c r="KAS23" s="178"/>
      <c r="KAT23" s="337"/>
      <c r="KAU23" s="721"/>
      <c r="KAW23" s="176"/>
      <c r="KAX23" s="177"/>
      <c r="KAY23" s="177"/>
      <c r="KAZ23" s="177"/>
      <c r="KBA23" s="178"/>
      <c r="KBB23" s="178"/>
      <c r="KBC23" s="337"/>
      <c r="KBD23" s="721"/>
      <c r="KBF23" s="176"/>
      <c r="KBG23" s="177"/>
      <c r="KBH23" s="177"/>
      <c r="KBI23" s="177"/>
      <c r="KBJ23" s="178"/>
      <c r="KBK23" s="178"/>
      <c r="KBL23" s="337"/>
      <c r="KBM23" s="721"/>
      <c r="KBO23" s="176"/>
      <c r="KBP23" s="177"/>
      <c r="KBQ23" s="177"/>
      <c r="KBR23" s="177"/>
      <c r="KBS23" s="178"/>
      <c r="KBT23" s="178"/>
      <c r="KBU23" s="337"/>
      <c r="KBV23" s="721"/>
      <c r="KBX23" s="176"/>
      <c r="KBY23" s="177"/>
      <c r="KBZ23" s="177"/>
      <c r="KCA23" s="177"/>
      <c r="KCB23" s="178"/>
      <c r="KCC23" s="178"/>
      <c r="KCD23" s="337"/>
      <c r="KCE23" s="721"/>
      <c r="KCG23" s="176"/>
      <c r="KCH23" s="177"/>
      <c r="KCI23" s="177"/>
      <c r="KCJ23" s="177"/>
      <c r="KCK23" s="178"/>
      <c r="KCL23" s="178"/>
      <c r="KCM23" s="337"/>
      <c r="KCN23" s="721"/>
      <c r="KCP23" s="176"/>
      <c r="KCQ23" s="177"/>
      <c r="KCR23" s="177"/>
      <c r="KCS23" s="177"/>
      <c r="KCT23" s="178"/>
      <c r="KCU23" s="178"/>
      <c r="KCV23" s="337"/>
      <c r="KCW23" s="721"/>
      <c r="KCY23" s="176"/>
      <c r="KCZ23" s="177"/>
      <c r="KDA23" s="177"/>
      <c r="KDB23" s="177"/>
      <c r="KDC23" s="178"/>
      <c r="KDD23" s="178"/>
      <c r="KDE23" s="337"/>
      <c r="KDF23" s="721"/>
      <c r="KDH23" s="176"/>
      <c r="KDI23" s="177"/>
      <c r="KDJ23" s="177"/>
      <c r="KDK23" s="177"/>
      <c r="KDL23" s="178"/>
      <c r="KDM23" s="178"/>
      <c r="KDN23" s="337"/>
      <c r="KDO23" s="721"/>
      <c r="KDQ23" s="176"/>
      <c r="KDR23" s="177"/>
      <c r="KDS23" s="177"/>
      <c r="KDT23" s="177"/>
      <c r="KDU23" s="178"/>
      <c r="KDV23" s="178"/>
      <c r="KDW23" s="337"/>
      <c r="KDX23" s="721"/>
      <c r="KDZ23" s="176"/>
      <c r="KEA23" s="177"/>
      <c r="KEB23" s="177"/>
      <c r="KEC23" s="177"/>
      <c r="KED23" s="178"/>
      <c r="KEE23" s="178"/>
      <c r="KEF23" s="337"/>
      <c r="KEG23" s="721"/>
      <c r="KEI23" s="176"/>
      <c r="KEJ23" s="177"/>
      <c r="KEK23" s="177"/>
      <c r="KEL23" s="177"/>
      <c r="KEM23" s="178"/>
      <c r="KEN23" s="178"/>
      <c r="KEO23" s="337"/>
      <c r="KEP23" s="721"/>
      <c r="KER23" s="176"/>
      <c r="KES23" s="177"/>
      <c r="KET23" s="177"/>
      <c r="KEU23" s="177"/>
      <c r="KEV23" s="178"/>
      <c r="KEW23" s="178"/>
      <c r="KEX23" s="337"/>
      <c r="KEY23" s="721"/>
      <c r="KFA23" s="176"/>
      <c r="KFB23" s="177"/>
      <c r="KFC23" s="177"/>
      <c r="KFD23" s="177"/>
      <c r="KFE23" s="178"/>
      <c r="KFF23" s="178"/>
      <c r="KFG23" s="337"/>
      <c r="KFH23" s="721"/>
      <c r="KFJ23" s="176"/>
      <c r="KFK23" s="177"/>
      <c r="KFL23" s="177"/>
      <c r="KFM23" s="177"/>
      <c r="KFN23" s="178"/>
      <c r="KFO23" s="178"/>
      <c r="KFP23" s="337"/>
      <c r="KFQ23" s="721"/>
      <c r="KFS23" s="176"/>
      <c r="KFT23" s="177"/>
      <c r="KFU23" s="177"/>
      <c r="KFV23" s="177"/>
      <c r="KFW23" s="178"/>
      <c r="KFX23" s="178"/>
      <c r="KFY23" s="337"/>
      <c r="KFZ23" s="721"/>
      <c r="KGB23" s="176"/>
      <c r="KGC23" s="177"/>
      <c r="KGD23" s="177"/>
      <c r="KGE23" s="177"/>
      <c r="KGF23" s="178"/>
      <c r="KGG23" s="178"/>
      <c r="KGH23" s="337"/>
      <c r="KGI23" s="721"/>
      <c r="KGK23" s="176"/>
      <c r="KGL23" s="177"/>
      <c r="KGM23" s="177"/>
      <c r="KGN23" s="177"/>
      <c r="KGO23" s="178"/>
      <c r="KGP23" s="178"/>
      <c r="KGQ23" s="337"/>
      <c r="KGR23" s="721"/>
      <c r="KGT23" s="176"/>
      <c r="KGU23" s="177"/>
      <c r="KGV23" s="177"/>
      <c r="KGW23" s="177"/>
      <c r="KGX23" s="178"/>
      <c r="KGY23" s="178"/>
      <c r="KGZ23" s="337"/>
      <c r="KHA23" s="721"/>
      <c r="KHC23" s="176"/>
      <c r="KHD23" s="177"/>
      <c r="KHE23" s="177"/>
      <c r="KHF23" s="177"/>
      <c r="KHG23" s="178"/>
      <c r="KHH23" s="178"/>
      <c r="KHI23" s="337"/>
      <c r="KHJ23" s="721"/>
      <c r="KHL23" s="176"/>
      <c r="KHM23" s="177"/>
      <c r="KHN23" s="177"/>
      <c r="KHO23" s="177"/>
      <c r="KHP23" s="178"/>
      <c r="KHQ23" s="178"/>
      <c r="KHR23" s="337"/>
      <c r="KHS23" s="721"/>
      <c r="KHU23" s="176"/>
      <c r="KHV23" s="177"/>
      <c r="KHW23" s="177"/>
      <c r="KHX23" s="177"/>
      <c r="KHY23" s="178"/>
      <c r="KHZ23" s="178"/>
      <c r="KIA23" s="337"/>
      <c r="KIB23" s="721"/>
      <c r="KID23" s="176"/>
      <c r="KIE23" s="177"/>
      <c r="KIF23" s="177"/>
      <c r="KIG23" s="177"/>
      <c r="KIH23" s="178"/>
      <c r="KII23" s="178"/>
      <c r="KIJ23" s="337"/>
      <c r="KIK23" s="721"/>
      <c r="KIM23" s="176"/>
      <c r="KIN23" s="177"/>
      <c r="KIO23" s="177"/>
      <c r="KIP23" s="177"/>
      <c r="KIQ23" s="178"/>
      <c r="KIR23" s="178"/>
      <c r="KIS23" s="337"/>
      <c r="KIT23" s="721"/>
      <c r="KIV23" s="176"/>
      <c r="KIW23" s="177"/>
      <c r="KIX23" s="177"/>
      <c r="KIY23" s="177"/>
      <c r="KIZ23" s="178"/>
      <c r="KJA23" s="178"/>
      <c r="KJB23" s="337"/>
      <c r="KJC23" s="721"/>
      <c r="KJE23" s="176"/>
      <c r="KJF23" s="177"/>
      <c r="KJG23" s="177"/>
      <c r="KJH23" s="177"/>
      <c r="KJI23" s="178"/>
      <c r="KJJ23" s="178"/>
      <c r="KJK23" s="337"/>
      <c r="KJL23" s="721"/>
      <c r="KJN23" s="176"/>
      <c r="KJO23" s="177"/>
      <c r="KJP23" s="177"/>
      <c r="KJQ23" s="177"/>
      <c r="KJR23" s="178"/>
      <c r="KJS23" s="178"/>
      <c r="KJT23" s="337"/>
      <c r="KJU23" s="721"/>
      <c r="KJW23" s="176"/>
      <c r="KJX23" s="177"/>
      <c r="KJY23" s="177"/>
      <c r="KJZ23" s="177"/>
      <c r="KKA23" s="178"/>
      <c r="KKB23" s="178"/>
      <c r="KKC23" s="337"/>
      <c r="KKD23" s="721"/>
      <c r="KKF23" s="176"/>
      <c r="KKG23" s="177"/>
      <c r="KKH23" s="177"/>
      <c r="KKI23" s="177"/>
      <c r="KKJ23" s="178"/>
      <c r="KKK23" s="178"/>
      <c r="KKL23" s="337"/>
      <c r="KKM23" s="721"/>
      <c r="KKO23" s="176"/>
      <c r="KKP23" s="177"/>
      <c r="KKQ23" s="177"/>
      <c r="KKR23" s="177"/>
      <c r="KKS23" s="178"/>
      <c r="KKT23" s="178"/>
      <c r="KKU23" s="337"/>
      <c r="KKV23" s="721"/>
      <c r="KKX23" s="176"/>
      <c r="KKY23" s="177"/>
      <c r="KKZ23" s="177"/>
      <c r="KLA23" s="177"/>
      <c r="KLB23" s="178"/>
      <c r="KLC23" s="178"/>
      <c r="KLD23" s="337"/>
      <c r="KLE23" s="721"/>
      <c r="KLG23" s="176"/>
      <c r="KLH23" s="177"/>
      <c r="KLI23" s="177"/>
      <c r="KLJ23" s="177"/>
      <c r="KLK23" s="178"/>
      <c r="KLL23" s="178"/>
      <c r="KLM23" s="337"/>
      <c r="KLN23" s="721"/>
      <c r="KLP23" s="176"/>
      <c r="KLQ23" s="177"/>
      <c r="KLR23" s="177"/>
      <c r="KLS23" s="177"/>
      <c r="KLT23" s="178"/>
      <c r="KLU23" s="178"/>
      <c r="KLV23" s="337"/>
      <c r="KLW23" s="721"/>
      <c r="KLY23" s="176"/>
      <c r="KLZ23" s="177"/>
      <c r="KMA23" s="177"/>
      <c r="KMB23" s="177"/>
      <c r="KMC23" s="178"/>
      <c r="KMD23" s="178"/>
      <c r="KME23" s="337"/>
      <c r="KMF23" s="721"/>
      <c r="KMH23" s="176"/>
      <c r="KMI23" s="177"/>
      <c r="KMJ23" s="177"/>
      <c r="KMK23" s="177"/>
      <c r="KML23" s="178"/>
      <c r="KMM23" s="178"/>
      <c r="KMN23" s="337"/>
      <c r="KMO23" s="721"/>
      <c r="KMQ23" s="176"/>
      <c r="KMR23" s="177"/>
      <c r="KMS23" s="177"/>
      <c r="KMT23" s="177"/>
      <c r="KMU23" s="178"/>
      <c r="KMV23" s="178"/>
      <c r="KMW23" s="337"/>
      <c r="KMX23" s="721"/>
      <c r="KMZ23" s="176"/>
      <c r="KNA23" s="177"/>
      <c r="KNB23" s="177"/>
      <c r="KNC23" s="177"/>
      <c r="KND23" s="178"/>
      <c r="KNE23" s="178"/>
      <c r="KNF23" s="337"/>
      <c r="KNG23" s="721"/>
      <c r="KNI23" s="176"/>
      <c r="KNJ23" s="177"/>
      <c r="KNK23" s="177"/>
      <c r="KNL23" s="177"/>
      <c r="KNM23" s="178"/>
      <c r="KNN23" s="178"/>
      <c r="KNO23" s="337"/>
      <c r="KNP23" s="721"/>
      <c r="KNR23" s="176"/>
      <c r="KNS23" s="177"/>
      <c r="KNT23" s="177"/>
      <c r="KNU23" s="177"/>
      <c r="KNV23" s="178"/>
      <c r="KNW23" s="178"/>
      <c r="KNX23" s="337"/>
      <c r="KNY23" s="721"/>
      <c r="KOA23" s="176"/>
      <c r="KOB23" s="177"/>
      <c r="KOC23" s="177"/>
      <c r="KOD23" s="177"/>
      <c r="KOE23" s="178"/>
      <c r="KOF23" s="178"/>
      <c r="KOG23" s="337"/>
      <c r="KOH23" s="721"/>
      <c r="KOJ23" s="176"/>
      <c r="KOK23" s="177"/>
      <c r="KOL23" s="177"/>
      <c r="KOM23" s="177"/>
      <c r="KON23" s="178"/>
      <c r="KOO23" s="178"/>
      <c r="KOP23" s="337"/>
      <c r="KOQ23" s="721"/>
      <c r="KOS23" s="176"/>
      <c r="KOT23" s="177"/>
      <c r="KOU23" s="177"/>
      <c r="KOV23" s="177"/>
      <c r="KOW23" s="178"/>
      <c r="KOX23" s="178"/>
      <c r="KOY23" s="337"/>
      <c r="KOZ23" s="721"/>
      <c r="KPB23" s="176"/>
      <c r="KPC23" s="177"/>
      <c r="KPD23" s="177"/>
      <c r="KPE23" s="177"/>
      <c r="KPF23" s="178"/>
      <c r="KPG23" s="178"/>
      <c r="KPH23" s="337"/>
      <c r="KPI23" s="721"/>
      <c r="KPK23" s="176"/>
      <c r="KPL23" s="177"/>
      <c r="KPM23" s="177"/>
      <c r="KPN23" s="177"/>
      <c r="KPO23" s="178"/>
      <c r="KPP23" s="178"/>
      <c r="KPQ23" s="337"/>
      <c r="KPR23" s="721"/>
      <c r="KPT23" s="176"/>
      <c r="KPU23" s="177"/>
      <c r="KPV23" s="177"/>
      <c r="KPW23" s="177"/>
      <c r="KPX23" s="178"/>
      <c r="KPY23" s="178"/>
      <c r="KPZ23" s="337"/>
      <c r="KQA23" s="721"/>
      <c r="KQC23" s="176"/>
      <c r="KQD23" s="177"/>
      <c r="KQE23" s="177"/>
      <c r="KQF23" s="177"/>
      <c r="KQG23" s="178"/>
      <c r="KQH23" s="178"/>
      <c r="KQI23" s="337"/>
      <c r="KQJ23" s="721"/>
      <c r="KQL23" s="176"/>
      <c r="KQM23" s="177"/>
      <c r="KQN23" s="177"/>
      <c r="KQO23" s="177"/>
      <c r="KQP23" s="178"/>
      <c r="KQQ23" s="178"/>
      <c r="KQR23" s="337"/>
      <c r="KQS23" s="721"/>
      <c r="KQU23" s="176"/>
      <c r="KQV23" s="177"/>
      <c r="KQW23" s="177"/>
      <c r="KQX23" s="177"/>
      <c r="KQY23" s="178"/>
      <c r="KQZ23" s="178"/>
      <c r="KRA23" s="337"/>
      <c r="KRB23" s="721"/>
      <c r="KRD23" s="176"/>
      <c r="KRE23" s="177"/>
      <c r="KRF23" s="177"/>
      <c r="KRG23" s="177"/>
      <c r="KRH23" s="178"/>
      <c r="KRI23" s="178"/>
      <c r="KRJ23" s="337"/>
      <c r="KRK23" s="721"/>
      <c r="KRM23" s="176"/>
      <c r="KRN23" s="177"/>
      <c r="KRO23" s="177"/>
      <c r="KRP23" s="177"/>
      <c r="KRQ23" s="178"/>
      <c r="KRR23" s="178"/>
      <c r="KRS23" s="337"/>
      <c r="KRT23" s="721"/>
      <c r="KRV23" s="176"/>
      <c r="KRW23" s="177"/>
      <c r="KRX23" s="177"/>
      <c r="KRY23" s="177"/>
      <c r="KRZ23" s="178"/>
      <c r="KSA23" s="178"/>
      <c r="KSB23" s="337"/>
      <c r="KSC23" s="721"/>
      <c r="KSE23" s="176"/>
      <c r="KSF23" s="177"/>
      <c r="KSG23" s="177"/>
      <c r="KSH23" s="177"/>
      <c r="KSI23" s="178"/>
      <c r="KSJ23" s="178"/>
      <c r="KSK23" s="337"/>
      <c r="KSL23" s="721"/>
      <c r="KSN23" s="176"/>
      <c r="KSO23" s="177"/>
      <c r="KSP23" s="177"/>
      <c r="KSQ23" s="177"/>
      <c r="KSR23" s="178"/>
      <c r="KSS23" s="178"/>
      <c r="KST23" s="337"/>
      <c r="KSU23" s="721"/>
      <c r="KSW23" s="176"/>
      <c r="KSX23" s="177"/>
      <c r="KSY23" s="177"/>
      <c r="KSZ23" s="177"/>
      <c r="KTA23" s="178"/>
      <c r="KTB23" s="178"/>
      <c r="KTC23" s="337"/>
      <c r="KTD23" s="721"/>
      <c r="KTF23" s="176"/>
      <c r="KTG23" s="177"/>
      <c r="KTH23" s="177"/>
      <c r="KTI23" s="177"/>
      <c r="KTJ23" s="178"/>
      <c r="KTK23" s="178"/>
      <c r="KTL23" s="337"/>
      <c r="KTM23" s="721"/>
      <c r="KTO23" s="176"/>
      <c r="KTP23" s="177"/>
      <c r="KTQ23" s="177"/>
      <c r="KTR23" s="177"/>
      <c r="KTS23" s="178"/>
      <c r="KTT23" s="178"/>
      <c r="KTU23" s="337"/>
      <c r="KTV23" s="721"/>
      <c r="KTX23" s="176"/>
      <c r="KTY23" s="177"/>
      <c r="KTZ23" s="177"/>
      <c r="KUA23" s="177"/>
      <c r="KUB23" s="178"/>
      <c r="KUC23" s="178"/>
      <c r="KUD23" s="337"/>
      <c r="KUE23" s="721"/>
      <c r="KUG23" s="176"/>
      <c r="KUH23" s="177"/>
      <c r="KUI23" s="177"/>
      <c r="KUJ23" s="177"/>
      <c r="KUK23" s="178"/>
      <c r="KUL23" s="178"/>
      <c r="KUM23" s="337"/>
      <c r="KUN23" s="721"/>
      <c r="KUP23" s="176"/>
      <c r="KUQ23" s="177"/>
      <c r="KUR23" s="177"/>
      <c r="KUS23" s="177"/>
      <c r="KUT23" s="178"/>
      <c r="KUU23" s="178"/>
      <c r="KUV23" s="337"/>
      <c r="KUW23" s="721"/>
      <c r="KUY23" s="176"/>
      <c r="KUZ23" s="177"/>
      <c r="KVA23" s="177"/>
      <c r="KVB23" s="177"/>
      <c r="KVC23" s="178"/>
      <c r="KVD23" s="178"/>
      <c r="KVE23" s="337"/>
      <c r="KVF23" s="721"/>
      <c r="KVH23" s="176"/>
      <c r="KVI23" s="177"/>
      <c r="KVJ23" s="177"/>
      <c r="KVK23" s="177"/>
      <c r="KVL23" s="178"/>
      <c r="KVM23" s="178"/>
      <c r="KVN23" s="337"/>
      <c r="KVO23" s="721"/>
      <c r="KVQ23" s="176"/>
      <c r="KVR23" s="177"/>
      <c r="KVS23" s="177"/>
      <c r="KVT23" s="177"/>
      <c r="KVU23" s="178"/>
      <c r="KVV23" s="178"/>
      <c r="KVW23" s="337"/>
      <c r="KVX23" s="721"/>
      <c r="KVZ23" s="176"/>
      <c r="KWA23" s="177"/>
      <c r="KWB23" s="177"/>
      <c r="KWC23" s="177"/>
      <c r="KWD23" s="178"/>
      <c r="KWE23" s="178"/>
      <c r="KWF23" s="337"/>
      <c r="KWG23" s="721"/>
      <c r="KWI23" s="176"/>
      <c r="KWJ23" s="177"/>
      <c r="KWK23" s="177"/>
      <c r="KWL23" s="177"/>
      <c r="KWM23" s="178"/>
      <c r="KWN23" s="178"/>
      <c r="KWO23" s="337"/>
      <c r="KWP23" s="721"/>
      <c r="KWR23" s="176"/>
      <c r="KWS23" s="177"/>
      <c r="KWT23" s="177"/>
      <c r="KWU23" s="177"/>
      <c r="KWV23" s="178"/>
      <c r="KWW23" s="178"/>
      <c r="KWX23" s="337"/>
      <c r="KWY23" s="721"/>
      <c r="KXA23" s="176"/>
      <c r="KXB23" s="177"/>
      <c r="KXC23" s="177"/>
      <c r="KXD23" s="177"/>
      <c r="KXE23" s="178"/>
      <c r="KXF23" s="178"/>
      <c r="KXG23" s="337"/>
      <c r="KXH23" s="721"/>
      <c r="KXJ23" s="176"/>
      <c r="KXK23" s="177"/>
      <c r="KXL23" s="177"/>
      <c r="KXM23" s="177"/>
      <c r="KXN23" s="178"/>
      <c r="KXO23" s="178"/>
      <c r="KXP23" s="337"/>
      <c r="KXQ23" s="721"/>
      <c r="KXS23" s="176"/>
      <c r="KXT23" s="177"/>
      <c r="KXU23" s="177"/>
      <c r="KXV23" s="177"/>
      <c r="KXW23" s="178"/>
      <c r="KXX23" s="178"/>
      <c r="KXY23" s="337"/>
      <c r="KXZ23" s="721"/>
      <c r="KYB23" s="176"/>
      <c r="KYC23" s="177"/>
      <c r="KYD23" s="177"/>
      <c r="KYE23" s="177"/>
      <c r="KYF23" s="178"/>
      <c r="KYG23" s="178"/>
      <c r="KYH23" s="337"/>
      <c r="KYI23" s="721"/>
      <c r="KYK23" s="176"/>
      <c r="KYL23" s="177"/>
      <c r="KYM23" s="177"/>
      <c r="KYN23" s="177"/>
      <c r="KYO23" s="178"/>
      <c r="KYP23" s="178"/>
      <c r="KYQ23" s="337"/>
      <c r="KYR23" s="721"/>
      <c r="KYT23" s="176"/>
      <c r="KYU23" s="177"/>
      <c r="KYV23" s="177"/>
      <c r="KYW23" s="177"/>
      <c r="KYX23" s="178"/>
      <c r="KYY23" s="178"/>
      <c r="KYZ23" s="337"/>
      <c r="KZA23" s="721"/>
      <c r="KZC23" s="176"/>
      <c r="KZD23" s="177"/>
      <c r="KZE23" s="177"/>
      <c r="KZF23" s="177"/>
      <c r="KZG23" s="178"/>
      <c r="KZH23" s="178"/>
      <c r="KZI23" s="337"/>
      <c r="KZJ23" s="721"/>
      <c r="KZL23" s="176"/>
      <c r="KZM23" s="177"/>
      <c r="KZN23" s="177"/>
      <c r="KZO23" s="177"/>
      <c r="KZP23" s="178"/>
      <c r="KZQ23" s="178"/>
      <c r="KZR23" s="337"/>
      <c r="KZS23" s="721"/>
      <c r="KZU23" s="176"/>
      <c r="KZV23" s="177"/>
      <c r="KZW23" s="177"/>
      <c r="KZX23" s="177"/>
      <c r="KZY23" s="178"/>
      <c r="KZZ23" s="178"/>
      <c r="LAA23" s="337"/>
      <c r="LAB23" s="721"/>
      <c r="LAD23" s="176"/>
      <c r="LAE23" s="177"/>
      <c r="LAF23" s="177"/>
      <c r="LAG23" s="177"/>
      <c r="LAH23" s="178"/>
      <c r="LAI23" s="178"/>
      <c r="LAJ23" s="337"/>
      <c r="LAK23" s="721"/>
      <c r="LAM23" s="176"/>
      <c r="LAN23" s="177"/>
      <c r="LAO23" s="177"/>
      <c r="LAP23" s="177"/>
      <c r="LAQ23" s="178"/>
      <c r="LAR23" s="178"/>
      <c r="LAS23" s="337"/>
      <c r="LAT23" s="721"/>
      <c r="LAV23" s="176"/>
      <c r="LAW23" s="177"/>
      <c r="LAX23" s="177"/>
      <c r="LAY23" s="177"/>
      <c r="LAZ23" s="178"/>
      <c r="LBA23" s="178"/>
      <c r="LBB23" s="337"/>
      <c r="LBC23" s="721"/>
      <c r="LBE23" s="176"/>
      <c r="LBF23" s="177"/>
      <c r="LBG23" s="177"/>
      <c r="LBH23" s="177"/>
      <c r="LBI23" s="178"/>
      <c r="LBJ23" s="178"/>
      <c r="LBK23" s="337"/>
      <c r="LBL23" s="721"/>
      <c r="LBN23" s="176"/>
      <c r="LBO23" s="177"/>
      <c r="LBP23" s="177"/>
      <c r="LBQ23" s="177"/>
      <c r="LBR23" s="178"/>
      <c r="LBS23" s="178"/>
      <c r="LBT23" s="337"/>
      <c r="LBU23" s="721"/>
      <c r="LBW23" s="176"/>
      <c r="LBX23" s="177"/>
      <c r="LBY23" s="177"/>
      <c r="LBZ23" s="177"/>
      <c r="LCA23" s="178"/>
      <c r="LCB23" s="178"/>
      <c r="LCC23" s="337"/>
      <c r="LCD23" s="721"/>
      <c r="LCF23" s="176"/>
      <c r="LCG23" s="177"/>
      <c r="LCH23" s="177"/>
      <c r="LCI23" s="177"/>
      <c r="LCJ23" s="178"/>
      <c r="LCK23" s="178"/>
      <c r="LCL23" s="337"/>
      <c r="LCM23" s="721"/>
      <c r="LCO23" s="176"/>
      <c r="LCP23" s="177"/>
      <c r="LCQ23" s="177"/>
      <c r="LCR23" s="177"/>
      <c r="LCS23" s="178"/>
      <c r="LCT23" s="178"/>
      <c r="LCU23" s="337"/>
      <c r="LCV23" s="721"/>
      <c r="LCX23" s="176"/>
      <c r="LCY23" s="177"/>
      <c r="LCZ23" s="177"/>
      <c r="LDA23" s="177"/>
      <c r="LDB23" s="178"/>
      <c r="LDC23" s="178"/>
      <c r="LDD23" s="337"/>
      <c r="LDE23" s="721"/>
      <c r="LDG23" s="176"/>
      <c r="LDH23" s="177"/>
      <c r="LDI23" s="177"/>
      <c r="LDJ23" s="177"/>
      <c r="LDK23" s="178"/>
      <c r="LDL23" s="178"/>
      <c r="LDM23" s="337"/>
      <c r="LDN23" s="721"/>
      <c r="LDP23" s="176"/>
      <c r="LDQ23" s="177"/>
      <c r="LDR23" s="177"/>
      <c r="LDS23" s="177"/>
      <c r="LDT23" s="178"/>
      <c r="LDU23" s="178"/>
      <c r="LDV23" s="337"/>
      <c r="LDW23" s="721"/>
      <c r="LDY23" s="176"/>
      <c r="LDZ23" s="177"/>
      <c r="LEA23" s="177"/>
      <c r="LEB23" s="177"/>
      <c r="LEC23" s="178"/>
      <c r="LED23" s="178"/>
      <c r="LEE23" s="337"/>
      <c r="LEF23" s="721"/>
      <c r="LEH23" s="176"/>
      <c r="LEI23" s="177"/>
      <c r="LEJ23" s="177"/>
      <c r="LEK23" s="177"/>
      <c r="LEL23" s="178"/>
      <c r="LEM23" s="178"/>
      <c r="LEN23" s="337"/>
      <c r="LEO23" s="721"/>
      <c r="LEQ23" s="176"/>
      <c r="LER23" s="177"/>
      <c r="LES23" s="177"/>
      <c r="LET23" s="177"/>
      <c r="LEU23" s="178"/>
      <c r="LEV23" s="178"/>
      <c r="LEW23" s="337"/>
      <c r="LEX23" s="721"/>
      <c r="LEZ23" s="176"/>
      <c r="LFA23" s="177"/>
      <c r="LFB23" s="177"/>
      <c r="LFC23" s="177"/>
      <c r="LFD23" s="178"/>
      <c r="LFE23" s="178"/>
      <c r="LFF23" s="337"/>
      <c r="LFG23" s="721"/>
      <c r="LFI23" s="176"/>
      <c r="LFJ23" s="177"/>
      <c r="LFK23" s="177"/>
      <c r="LFL23" s="177"/>
      <c r="LFM23" s="178"/>
      <c r="LFN23" s="178"/>
      <c r="LFO23" s="337"/>
      <c r="LFP23" s="721"/>
      <c r="LFR23" s="176"/>
      <c r="LFS23" s="177"/>
      <c r="LFT23" s="177"/>
      <c r="LFU23" s="177"/>
      <c r="LFV23" s="178"/>
      <c r="LFW23" s="178"/>
      <c r="LFX23" s="337"/>
      <c r="LFY23" s="721"/>
      <c r="LGA23" s="176"/>
      <c r="LGB23" s="177"/>
      <c r="LGC23" s="177"/>
      <c r="LGD23" s="177"/>
      <c r="LGE23" s="178"/>
      <c r="LGF23" s="178"/>
      <c r="LGG23" s="337"/>
      <c r="LGH23" s="721"/>
      <c r="LGJ23" s="176"/>
      <c r="LGK23" s="177"/>
      <c r="LGL23" s="177"/>
      <c r="LGM23" s="177"/>
      <c r="LGN23" s="178"/>
      <c r="LGO23" s="178"/>
      <c r="LGP23" s="337"/>
      <c r="LGQ23" s="721"/>
      <c r="LGS23" s="176"/>
      <c r="LGT23" s="177"/>
      <c r="LGU23" s="177"/>
      <c r="LGV23" s="177"/>
      <c r="LGW23" s="178"/>
      <c r="LGX23" s="178"/>
      <c r="LGY23" s="337"/>
      <c r="LGZ23" s="721"/>
      <c r="LHB23" s="176"/>
      <c r="LHC23" s="177"/>
      <c r="LHD23" s="177"/>
      <c r="LHE23" s="177"/>
      <c r="LHF23" s="178"/>
      <c r="LHG23" s="178"/>
      <c r="LHH23" s="337"/>
      <c r="LHI23" s="721"/>
      <c r="LHK23" s="176"/>
      <c r="LHL23" s="177"/>
      <c r="LHM23" s="177"/>
      <c r="LHN23" s="177"/>
      <c r="LHO23" s="178"/>
      <c r="LHP23" s="178"/>
      <c r="LHQ23" s="337"/>
      <c r="LHR23" s="721"/>
      <c r="LHT23" s="176"/>
      <c r="LHU23" s="177"/>
      <c r="LHV23" s="177"/>
      <c r="LHW23" s="177"/>
      <c r="LHX23" s="178"/>
      <c r="LHY23" s="178"/>
      <c r="LHZ23" s="337"/>
      <c r="LIA23" s="721"/>
      <c r="LIC23" s="176"/>
      <c r="LID23" s="177"/>
      <c r="LIE23" s="177"/>
      <c r="LIF23" s="177"/>
      <c r="LIG23" s="178"/>
      <c r="LIH23" s="178"/>
      <c r="LII23" s="337"/>
      <c r="LIJ23" s="721"/>
      <c r="LIL23" s="176"/>
      <c r="LIM23" s="177"/>
      <c r="LIN23" s="177"/>
      <c r="LIO23" s="177"/>
      <c r="LIP23" s="178"/>
      <c r="LIQ23" s="178"/>
      <c r="LIR23" s="337"/>
      <c r="LIS23" s="721"/>
      <c r="LIU23" s="176"/>
      <c r="LIV23" s="177"/>
      <c r="LIW23" s="177"/>
      <c r="LIX23" s="177"/>
      <c r="LIY23" s="178"/>
      <c r="LIZ23" s="178"/>
      <c r="LJA23" s="337"/>
      <c r="LJB23" s="721"/>
      <c r="LJD23" s="176"/>
      <c r="LJE23" s="177"/>
      <c r="LJF23" s="177"/>
      <c r="LJG23" s="177"/>
      <c r="LJH23" s="178"/>
      <c r="LJI23" s="178"/>
      <c r="LJJ23" s="337"/>
      <c r="LJK23" s="721"/>
      <c r="LJM23" s="176"/>
      <c r="LJN23" s="177"/>
      <c r="LJO23" s="177"/>
      <c r="LJP23" s="177"/>
      <c r="LJQ23" s="178"/>
      <c r="LJR23" s="178"/>
      <c r="LJS23" s="337"/>
      <c r="LJT23" s="721"/>
      <c r="LJV23" s="176"/>
      <c r="LJW23" s="177"/>
      <c r="LJX23" s="177"/>
      <c r="LJY23" s="177"/>
      <c r="LJZ23" s="178"/>
      <c r="LKA23" s="178"/>
      <c r="LKB23" s="337"/>
      <c r="LKC23" s="721"/>
      <c r="LKE23" s="176"/>
      <c r="LKF23" s="177"/>
      <c r="LKG23" s="177"/>
      <c r="LKH23" s="177"/>
      <c r="LKI23" s="178"/>
      <c r="LKJ23" s="178"/>
      <c r="LKK23" s="337"/>
      <c r="LKL23" s="721"/>
      <c r="LKN23" s="176"/>
      <c r="LKO23" s="177"/>
      <c r="LKP23" s="177"/>
      <c r="LKQ23" s="177"/>
      <c r="LKR23" s="178"/>
      <c r="LKS23" s="178"/>
      <c r="LKT23" s="337"/>
      <c r="LKU23" s="721"/>
      <c r="LKW23" s="176"/>
      <c r="LKX23" s="177"/>
      <c r="LKY23" s="177"/>
      <c r="LKZ23" s="177"/>
      <c r="LLA23" s="178"/>
      <c r="LLB23" s="178"/>
      <c r="LLC23" s="337"/>
      <c r="LLD23" s="721"/>
      <c r="LLF23" s="176"/>
      <c r="LLG23" s="177"/>
      <c r="LLH23" s="177"/>
      <c r="LLI23" s="177"/>
      <c r="LLJ23" s="178"/>
      <c r="LLK23" s="178"/>
      <c r="LLL23" s="337"/>
      <c r="LLM23" s="721"/>
      <c r="LLO23" s="176"/>
      <c r="LLP23" s="177"/>
      <c r="LLQ23" s="177"/>
      <c r="LLR23" s="177"/>
      <c r="LLS23" s="178"/>
      <c r="LLT23" s="178"/>
      <c r="LLU23" s="337"/>
      <c r="LLV23" s="721"/>
      <c r="LLX23" s="176"/>
      <c r="LLY23" s="177"/>
      <c r="LLZ23" s="177"/>
      <c r="LMA23" s="177"/>
      <c r="LMB23" s="178"/>
      <c r="LMC23" s="178"/>
      <c r="LMD23" s="337"/>
      <c r="LME23" s="721"/>
      <c r="LMG23" s="176"/>
      <c r="LMH23" s="177"/>
      <c r="LMI23" s="177"/>
      <c r="LMJ23" s="177"/>
      <c r="LMK23" s="178"/>
      <c r="LML23" s="178"/>
      <c r="LMM23" s="337"/>
      <c r="LMN23" s="721"/>
      <c r="LMP23" s="176"/>
      <c r="LMQ23" s="177"/>
      <c r="LMR23" s="177"/>
      <c r="LMS23" s="177"/>
      <c r="LMT23" s="178"/>
      <c r="LMU23" s="178"/>
      <c r="LMV23" s="337"/>
      <c r="LMW23" s="721"/>
      <c r="LMY23" s="176"/>
      <c r="LMZ23" s="177"/>
      <c r="LNA23" s="177"/>
      <c r="LNB23" s="177"/>
      <c r="LNC23" s="178"/>
      <c r="LND23" s="178"/>
      <c r="LNE23" s="337"/>
      <c r="LNF23" s="721"/>
      <c r="LNH23" s="176"/>
      <c r="LNI23" s="177"/>
      <c r="LNJ23" s="177"/>
      <c r="LNK23" s="177"/>
      <c r="LNL23" s="178"/>
      <c r="LNM23" s="178"/>
      <c r="LNN23" s="337"/>
      <c r="LNO23" s="721"/>
      <c r="LNQ23" s="176"/>
      <c r="LNR23" s="177"/>
      <c r="LNS23" s="177"/>
      <c r="LNT23" s="177"/>
      <c r="LNU23" s="178"/>
      <c r="LNV23" s="178"/>
      <c r="LNW23" s="337"/>
      <c r="LNX23" s="721"/>
      <c r="LNZ23" s="176"/>
      <c r="LOA23" s="177"/>
      <c r="LOB23" s="177"/>
      <c r="LOC23" s="177"/>
      <c r="LOD23" s="178"/>
      <c r="LOE23" s="178"/>
      <c r="LOF23" s="337"/>
      <c r="LOG23" s="721"/>
      <c r="LOI23" s="176"/>
      <c r="LOJ23" s="177"/>
      <c r="LOK23" s="177"/>
      <c r="LOL23" s="177"/>
      <c r="LOM23" s="178"/>
      <c r="LON23" s="178"/>
      <c r="LOO23" s="337"/>
      <c r="LOP23" s="721"/>
      <c r="LOR23" s="176"/>
      <c r="LOS23" s="177"/>
      <c r="LOT23" s="177"/>
      <c r="LOU23" s="177"/>
      <c r="LOV23" s="178"/>
      <c r="LOW23" s="178"/>
      <c r="LOX23" s="337"/>
      <c r="LOY23" s="721"/>
      <c r="LPA23" s="176"/>
      <c r="LPB23" s="177"/>
      <c r="LPC23" s="177"/>
      <c r="LPD23" s="177"/>
      <c r="LPE23" s="178"/>
      <c r="LPF23" s="178"/>
      <c r="LPG23" s="337"/>
      <c r="LPH23" s="721"/>
      <c r="LPJ23" s="176"/>
      <c r="LPK23" s="177"/>
      <c r="LPL23" s="177"/>
      <c r="LPM23" s="177"/>
      <c r="LPN23" s="178"/>
      <c r="LPO23" s="178"/>
      <c r="LPP23" s="337"/>
      <c r="LPQ23" s="721"/>
      <c r="LPS23" s="176"/>
      <c r="LPT23" s="177"/>
      <c r="LPU23" s="177"/>
      <c r="LPV23" s="177"/>
      <c r="LPW23" s="178"/>
      <c r="LPX23" s="178"/>
      <c r="LPY23" s="337"/>
      <c r="LPZ23" s="721"/>
      <c r="LQB23" s="176"/>
      <c r="LQC23" s="177"/>
      <c r="LQD23" s="177"/>
      <c r="LQE23" s="177"/>
      <c r="LQF23" s="178"/>
      <c r="LQG23" s="178"/>
      <c r="LQH23" s="337"/>
      <c r="LQI23" s="721"/>
      <c r="LQK23" s="176"/>
      <c r="LQL23" s="177"/>
      <c r="LQM23" s="177"/>
      <c r="LQN23" s="177"/>
      <c r="LQO23" s="178"/>
      <c r="LQP23" s="178"/>
      <c r="LQQ23" s="337"/>
      <c r="LQR23" s="721"/>
      <c r="LQT23" s="176"/>
      <c r="LQU23" s="177"/>
      <c r="LQV23" s="177"/>
      <c r="LQW23" s="177"/>
      <c r="LQX23" s="178"/>
      <c r="LQY23" s="178"/>
      <c r="LQZ23" s="337"/>
      <c r="LRA23" s="721"/>
      <c r="LRC23" s="176"/>
      <c r="LRD23" s="177"/>
      <c r="LRE23" s="177"/>
      <c r="LRF23" s="177"/>
      <c r="LRG23" s="178"/>
      <c r="LRH23" s="178"/>
      <c r="LRI23" s="337"/>
      <c r="LRJ23" s="721"/>
      <c r="LRL23" s="176"/>
      <c r="LRM23" s="177"/>
      <c r="LRN23" s="177"/>
      <c r="LRO23" s="177"/>
      <c r="LRP23" s="178"/>
      <c r="LRQ23" s="178"/>
      <c r="LRR23" s="337"/>
      <c r="LRS23" s="721"/>
      <c r="LRU23" s="176"/>
      <c r="LRV23" s="177"/>
      <c r="LRW23" s="177"/>
      <c r="LRX23" s="177"/>
      <c r="LRY23" s="178"/>
      <c r="LRZ23" s="178"/>
      <c r="LSA23" s="337"/>
      <c r="LSB23" s="721"/>
      <c r="LSD23" s="176"/>
      <c r="LSE23" s="177"/>
      <c r="LSF23" s="177"/>
      <c r="LSG23" s="177"/>
      <c r="LSH23" s="178"/>
      <c r="LSI23" s="178"/>
      <c r="LSJ23" s="337"/>
      <c r="LSK23" s="721"/>
      <c r="LSM23" s="176"/>
      <c r="LSN23" s="177"/>
      <c r="LSO23" s="177"/>
      <c r="LSP23" s="177"/>
      <c r="LSQ23" s="178"/>
      <c r="LSR23" s="178"/>
      <c r="LSS23" s="337"/>
      <c r="LST23" s="721"/>
      <c r="LSV23" s="176"/>
      <c r="LSW23" s="177"/>
      <c r="LSX23" s="177"/>
      <c r="LSY23" s="177"/>
      <c r="LSZ23" s="178"/>
      <c r="LTA23" s="178"/>
      <c r="LTB23" s="337"/>
      <c r="LTC23" s="721"/>
      <c r="LTE23" s="176"/>
      <c r="LTF23" s="177"/>
      <c r="LTG23" s="177"/>
      <c r="LTH23" s="177"/>
      <c r="LTI23" s="178"/>
      <c r="LTJ23" s="178"/>
      <c r="LTK23" s="337"/>
      <c r="LTL23" s="721"/>
      <c r="LTN23" s="176"/>
      <c r="LTO23" s="177"/>
      <c r="LTP23" s="177"/>
      <c r="LTQ23" s="177"/>
      <c r="LTR23" s="178"/>
      <c r="LTS23" s="178"/>
      <c r="LTT23" s="337"/>
      <c r="LTU23" s="721"/>
      <c r="LTW23" s="176"/>
      <c r="LTX23" s="177"/>
      <c r="LTY23" s="177"/>
      <c r="LTZ23" s="177"/>
      <c r="LUA23" s="178"/>
      <c r="LUB23" s="178"/>
      <c r="LUC23" s="337"/>
      <c r="LUD23" s="721"/>
      <c r="LUF23" s="176"/>
      <c r="LUG23" s="177"/>
      <c r="LUH23" s="177"/>
      <c r="LUI23" s="177"/>
      <c r="LUJ23" s="178"/>
      <c r="LUK23" s="178"/>
      <c r="LUL23" s="337"/>
      <c r="LUM23" s="721"/>
      <c r="LUO23" s="176"/>
      <c r="LUP23" s="177"/>
      <c r="LUQ23" s="177"/>
      <c r="LUR23" s="177"/>
      <c r="LUS23" s="178"/>
      <c r="LUT23" s="178"/>
      <c r="LUU23" s="337"/>
      <c r="LUV23" s="721"/>
      <c r="LUX23" s="176"/>
      <c r="LUY23" s="177"/>
      <c r="LUZ23" s="177"/>
      <c r="LVA23" s="177"/>
      <c r="LVB23" s="178"/>
      <c r="LVC23" s="178"/>
      <c r="LVD23" s="337"/>
      <c r="LVE23" s="721"/>
      <c r="LVG23" s="176"/>
      <c r="LVH23" s="177"/>
      <c r="LVI23" s="177"/>
      <c r="LVJ23" s="177"/>
      <c r="LVK23" s="178"/>
      <c r="LVL23" s="178"/>
      <c r="LVM23" s="337"/>
      <c r="LVN23" s="721"/>
      <c r="LVP23" s="176"/>
      <c r="LVQ23" s="177"/>
      <c r="LVR23" s="177"/>
      <c r="LVS23" s="177"/>
      <c r="LVT23" s="178"/>
      <c r="LVU23" s="178"/>
      <c r="LVV23" s="337"/>
      <c r="LVW23" s="721"/>
      <c r="LVY23" s="176"/>
      <c r="LVZ23" s="177"/>
      <c r="LWA23" s="177"/>
      <c r="LWB23" s="177"/>
      <c r="LWC23" s="178"/>
      <c r="LWD23" s="178"/>
      <c r="LWE23" s="337"/>
      <c r="LWF23" s="721"/>
      <c r="LWH23" s="176"/>
      <c r="LWI23" s="177"/>
      <c r="LWJ23" s="177"/>
      <c r="LWK23" s="177"/>
      <c r="LWL23" s="178"/>
      <c r="LWM23" s="178"/>
      <c r="LWN23" s="337"/>
      <c r="LWO23" s="721"/>
      <c r="LWQ23" s="176"/>
      <c r="LWR23" s="177"/>
      <c r="LWS23" s="177"/>
      <c r="LWT23" s="177"/>
      <c r="LWU23" s="178"/>
      <c r="LWV23" s="178"/>
      <c r="LWW23" s="337"/>
      <c r="LWX23" s="721"/>
      <c r="LWZ23" s="176"/>
      <c r="LXA23" s="177"/>
      <c r="LXB23" s="177"/>
      <c r="LXC23" s="177"/>
      <c r="LXD23" s="178"/>
      <c r="LXE23" s="178"/>
      <c r="LXF23" s="337"/>
      <c r="LXG23" s="721"/>
      <c r="LXI23" s="176"/>
      <c r="LXJ23" s="177"/>
      <c r="LXK23" s="177"/>
      <c r="LXL23" s="177"/>
      <c r="LXM23" s="178"/>
      <c r="LXN23" s="178"/>
      <c r="LXO23" s="337"/>
      <c r="LXP23" s="721"/>
      <c r="LXR23" s="176"/>
      <c r="LXS23" s="177"/>
      <c r="LXT23" s="177"/>
      <c r="LXU23" s="177"/>
      <c r="LXV23" s="178"/>
      <c r="LXW23" s="178"/>
      <c r="LXX23" s="337"/>
      <c r="LXY23" s="721"/>
      <c r="LYA23" s="176"/>
      <c r="LYB23" s="177"/>
      <c r="LYC23" s="177"/>
      <c r="LYD23" s="177"/>
      <c r="LYE23" s="178"/>
      <c r="LYF23" s="178"/>
      <c r="LYG23" s="337"/>
      <c r="LYH23" s="721"/>
      <c r="LYJ23" s="176"/>
      <c r="LYK23" s="177"/>
      <c r="LYL23" s="177"/>
      <c r="LYM23" s="177"/>
      <c r="LYN23" s="178"/>
      <c r="LYO23" s="178"/>
      <c r="LYP23" s="337"/>
      <c r="LYQ23" s="721"/>
      <c r="LYS23" s="176"/>
      <c r="LYT23" s="177"/>
      <c r="LYU23" s="177"/>
      <c r="LYV23" s="177"/>
      <c r="LYW23" s="178"/>
      <c r="LYX23" s="178"/>
      <c r="LYY23" s="337"/>
      <c r="LYZ23" s="721"/>
      <c r="LZB23" s="176"/>
      <c r="LZC23" s="177"/>
      <c r="LZD23" s="177"/>
      <c r="LZE23" s="177"/>
      <c r="LZF23" s="178"/>
      <c r="LZG23" s="178"/>
      <c r="LZH23" s="337"/>
      <c r="LZI23" s="721"/>
      <c r="LZK23" s="176"/>
      <c r="LZL23" s="177"/>
      <c r="LZM23" s="177"/>
      <c r="LZN23" s="177"/>
      <c r="LZO23" s="178"/>
      <c r="LZP23" s="178"/>
      <c r="LZQ23" s="337"/>
      <c r="LZR23" s="721"/>
      <c r="LZT23" s="176"/>
      <c r="LZU23" s="177"/>
      <c r="LZV23" s="177"/>
      <c r="LZW23" s="177"/>
      <c r="LZX23" s="178"/>
      <c r="LZY23" s="178"/>
      <c r="LZZ23" s="337"/>
      <c r="MAA23" s="721"/>
      <c r="MAC23" s="176"/>
      <c r="MAD23" s="177"/>
      <c r="MAE23" s="177"/>
      <c r="MAF23" s="177"/>
      <c r="MAG23" s="178"/>
      <c r="MAH23" s="178"/>
      <c r="MAI23" s="337"/>
      <c r="MAJ23" s="721"/>
      <c r="MAL23" s="176"/>
      <c r="MAM23" s="177"/>
      <c r="MAN23" s="177"/>
      <c r="MAO23" s="177"/>
      <c r="MAP23" s="178"/>
      <c r="MAQ23" s="178"/>
      <c r="MAR23" s="337"/>
      <c r="MAS23" s="721"/>
      <c r="MAU23" s="176"/>
      <c r="MAV23" s="177"/>
      <c r="MAW23" s="177"/>
      <c r="MAX23" s="177"/>
      <c r="MAY23" s="178"/>
      <c r="MAZ23" s="178"/>
      <c r="MBA23" s="337"/>
      <c r="MBB23" s="721"/>
      <c r="MBD23" s="176"/>
      <c r="MBE23" s="177"/>
      <c r="MBF23" s="177"/>
      <c r="MBG23" s="177"/>
      <c r="MBH23" s="178"/>
      <c r="MBI23" s="178"/>
      <c r="MBJ23" s="337"/>
      <c r="MBK23" s="721"/>
      <c r="MBM23" s="176"/>
      <c r="MBN23" s="177"/>
      <c r="MBO23" s="177"/>
      <c r="MBP23" s="177"/>
      <c r="MBQ23" s="178"/>
      <c r="MBR23" s="178"/>
      <c r="MBS23" s="337"/>
      <c r="MBT23" s="721"/>
      <c r="MBV23" s="176"/>
      <c r="MBW23" s="177"/>
      <c r="MBX23" s="177"/>
      <c r="MBY23" s="177"/>
      <c r="MBZ23" s="178"/>
      <c r="MCA23" s="178"/>
      <c r="MCB23" s="337"/>
      <c r="MCC23" s="721"/>
      <c r="MCE23" s="176"/>
      <c r="MCF23" s="177"/>
      <c r="MCG23" s="177"/>
      <c r="MCH23" s="177"/>
      <c r="MCI23" s="178"/>
      <c r="MCJ23" s="178"/>
      <c r="MCK23" s="337"/>
      <c r="MCL23" s="721"/>
      <c r="MCN23" s="176"/>
      <c r="MCO23" s="177"/>
      <c r="MCP23" s="177"/>
      <c r="MCQ23" s="177"/>
      <c r="MCR23" s="178"/>
      <c r="MCS23" s="178"/>
      <c r="MCT23" s="337"/>
      <c r="MCU23" s="721"/>
      <c r="MCW23" s="176"/>
      <c r="MCX23" s="177"/>
      <c r="MCY23" s="177"/>
      <c r="MCZ23" s="177"/>
      <c r="MDA23" s="178"/>
      <c r="MDB23" s="178"/>
      <c r="MDC23" s="337"/>
      <c r="MDD23" s="721"/>
      <c r="MDF23" s="176"/>
      <c r="MDG23" s="177"/>
      <c r="MDH23" s="177"/>
      <c r="MDI23" s="177"/>
      <c r="MDJ23" s="178"/>
      <c r="MDK23" s="178"/>
      <c r="MDL23" s="337"/>
      <c r="MDM23" s="721"/>
      <c r="MDO23" s="176"/>
      <c r="MDP23" s="177"/>
      <c r="MDQ23" s="177"/>
      <c r="MDR23" s="177"/>
      <c r="MDS23" s="178"/>
      <c r="MDT23" s="178"/>
      <c r="MDU23" s="337"/>
      <c r="MDV23" s="721"/>
      <c r="MDX23" s="176"/>
      <c r="MDY23" s="177"/>
      <c r="MDZ23" s="177"/>
      <c r="MEA23" s="177"/>
      <c r="MEB23" s="178"/>
      <c r="MEC23" s="178"/>
      <c r="MED23" s="337"/>
      <c r="MEE23" s="721"/>
      <c r="MEG23" s="176"/>
      <c r="MEH23" s="177"/>
      <c r="MEI23" s="177"/>
      <c r="MEJ23" s="177"/>
      <c r="MEK23" s="178"/>
      <c r="MEL23" s="178"/>
      <c r="MEM23" s="337"/>
      <c r="MEN23" s="721"/>
      <c r="MEP23" s="176"/>
      <c r="MEQ23" s="177"/>
      <c r="MER23" s="177"/>
      <c r="MES23" s="177"/>
      <c r="MET23" s="178"/>
      <c r="MEU23" s="178"/>
      <c r="MEV23" s="337"/>
      <c r="MEW23" s="721"/>
      <c r="MEY23" s="176"/>
      <c r="MEZ23" s="177"/>
      <c r="MFA23" s="177"/>
      <c r="MFB23" s="177"/>
      <c r="MFC23" s="178"/>
      <c r="MFD23" s="178"/>
      <c r="MFE23" s="337"/>
      <c r="MFF23" s="721"/>
      <c r="MFH23" s="176"/>
      <c r="MFI23" s="177"/>
      <c r="MFJ23" s="177"/>
      <c r="MFK23" s="177"/>
      <c r="MFL23" s="178"/>
      <c r="MFM23" s="178"/>
      <c r="MFN23" s="337"/>
      <c r="MFO23" s="721"/>
      <c r="MFQ23" s="176"/>
      <c r="MFR23" s="177"/>
      <c r="MFS23" s="177"/>
      <c r="MFT23" s="177"/>
      <c r="MFU23" s="178"/>
      <c r="MFV23" s="178"/>
      <c r="MFW23" s="337"/>
      <c r="MFX23" s="721"/>
      <c r="MFZ23" s="176"/>
      <c r="MGA23" s="177"/>
      <c r="MGB23" s="177"/>
      <c r="MGC23" s="177"/>
      <c r="MGD23" s="178"/>
      <c r="MGE23" s="178"/>
      <c r="MGF23" s="337"/>
      <c r="MGG23" s="721"/>
      <c r="MGI23" s="176"/>
      <c r="MGJ23" s="177"/>
      <c r="MGK23" s="177"/>
      <c r="MGL23" s="177"/>
      <c r="MGM23" s="178"/>
      <c r="MGN23" s="178"/>
      <c r="MGO23" s="337"/>
      <c r="MGP23" s="721"/>
      <c r="MGR23" s="176"/>
      <c r="MGS23" s="177"/>
      <c r="MGT23" s="177"/>
      <c r="MGU23" s="177"/>
      <c r="MGV23" s="178"/>
      <c r="MGW23" s="178"/>
      <c r="MGX23" s="337"/>
      <c r="MGY23" s="721"/>
      <c r="MHA23" s="176"/>
      <c r="MHB23" s="177"/>
      <c r="MHC23" s="177"/>
      <c r="MHD23" s="177"/>
      <c r="MHE23" s="178"/>
      <c r="MHF23" s="178"/>
      <c r="MHG23" s="337"/>
      <c r="MHH23" s="721"/>
      <c r="MHJ23" s="176"/>
      <c r="MHK23" s="177"/>
      <c r="MHL23" s="177"/>
      <c r="MHM23" s="177"/>
      <c r="MHN23" s="178"/>
      <c r="MHO23" s="178"/>
      <c r="MHP23" s="337"/>
      <c r="MHQ23" s="721"/>
      <c r="MHS23" s="176"/>
      <c r="MHT23" s="177"/>
      <c r="MHU23" s="177"/>
      <c r="MHV23" s="177"/>
      <c r="MHW23" s="178"/>
      <c r="MHX23" s="178"/>
      <c r="MHY23" s="337"/>
      <c r="MHZ23" s="721"/>
      <c r="MIB23" s="176"/>
      <c r="MIC23" s="177"/>
      <c r="MID23" s="177"/>
      <c r="MIE23" s="177"/>
      <c r="MIF23" s="178"/>
      <c r="MIG23" s="178"/>
      <c r="MIH23" s="337"/>
      <c r="MII23" s="721"/>
      <c r="MIK23" s="176"/>
      <c r="MIL23" s="177"/>
      <c r="MIM23" s="177"/>
      <c r="MIN23" s="177"/>
      <c r="MIO23" s="178"/>
      <c r="MIP23" s="178"/>
      <c r="MIQ23" s="337"/>
      <c r="MIR23" s="721"/>
      <c r="MIT23" s="176"/>
      <c r="MIU23" s="177"/>
      <c r="MIV23" s="177"/>
      <c r="MIW23" s="177"/>
      <c r="MIX23" s="178"/>
      <c r="MIY23" s="178"/>
      <c r="MIZ23" s="337"/>
      <c r="MJA23" s="721"/>
      <c r="MJC23" s="176"/>
      <c r="MJD23" s="177"/>
      <c r="MJE23" s="177"/>
      <c r="MJF23" s="177"/>
      <c r="MJG23" s="178"/>
      <c r="MJH23" s="178"/>
      <c r="MJI23" s="337"/>
      <c r="MJJ23" s="721"/>
      <c r="MJL23" s="176"/>
      <c r="MJM23" s="177"/>
      <c r="MJN23" s="177"/>
      <c r="MJO23" s="177"/>
      <c r="MJP23" s="178"/>
      <c r="MJQ23" s="178"/>
      <c r="MJR23" s="337"/>
      <c r="MJS23" s="721"/>
      <c r="MJU23" s="176"/>
      <c r="MJV23" s="177"/>
      <c r="MJW23" s="177"/>
      <c r="MJX23" s="177"/>
      <c r="MJY23" s="178"/>
      <c r="MJZ23" s="178"/>
      <c r="MKA23" s="337"/>
      <c r="MKB23" s="721"/>
      <c r="MKD23" s="176"/>
      <c r="MKE23" s="177"/>
      <c r="MKF23" s="177"/>
      <c r="MKG23" s="177"/>
      <c r="MKH23" s="178"/>
      <c r="MKI23" s="178"/>
      <c r="MKJ23" s="337"/>
      <c r="MKK23" s="721"/>
      <c r="MKM23" s="176"/>
      <c r="MKN23" s="177"/>
      <c r="MKO23" s="177"/>
      <c r="MKP23" s="177"/>
      <c r="MKQ23" s="178"/>
      <c r="MKR23" s="178"/>
      <c r="MKS23" s="337"/>
      <c r="MKT23" s="721"/>
      <c r="MKV23" s="176"/>
      <c r="MKW23" s="177"/>
      <c r="MKX23" s="177"/>
      <c r="MKY23" s="177"/>
      <c r="MKZ23" s="178"/>
      <c r="MLA23" s="178"/>
      <c r="MLB23" s="337"/>
      <c r="MLC23" s="721"/>
      <c r="MLE23" s="176"/>
      <c r="MLF23" s="177"/>
      <c r="MLG23" s="177"/>
      <c r="MLH23" s="177"/>
      <c r="MLI23" s="178"/>
      <c r="MLJ23" s="178"/>
      <c r="MLK23" s="337"/>
      <c r="MLL23" s="721"/>
      <c r="MLN23" s="176"/>
      <c r="MLO23" s="177"/>
      <c r="MLP23" s="177"/>
      <c r="MLQ23" s="177"/>
      <c r="MLR23" s="178"/>
      <c r="MLS23" s="178"/>
      <c r="MLT23" s="337"/>
      <c r="MLU23" s="721"/>
      <c r="MLW23" s="176"/>
      <c r="MLX23" s="177"/>
      <c r="MLY23" s="177"/>
      <c r="MLZ23" s="177"/>
      <c r="MMA23" s="178"/>
      <c r="MMB23" s="178"/>
      <c r="MMC23" s="337"/>
      <c r="MMD23" s="721"/>
      <c r="MMF23" s="176"/>
      <c r="MMG23" s="177"/>
      <c r="MMH23" s="177"/>
      <c r="MMI23" s="177"/>
      <c r="MMJ23" s="178"/>
      <c r="MMK23" s="178"/>
      <c r="MML23" s="337"/>
      <c r="MMM23" s="721"/>
      <c r="MMO23" s="176"/>
      <c r="MMP23" s="177"/>
      <c r="MMQ23" s="177"/>
      <c r="MMR23" s="177"/>
      <c r="MMS23" s="178"/>
      <c r="MMT23" s="178"/>
      <c r="MMU23" s="337"/>
      <c r="MMV23" s="721"/>
      <c r="MMX23" s="176"/>
      <c r="MMY23" s="177"/>
      <c r="MMZ23" s="177"/>
      <c r="MNA23" s="177"/>
      <c r="MNB23" s="178"/>
      <c r="MNC23" s="178"/>
      <c r="MND23" s="337"/>
      <c r="MNE23" s="721"/>
      <c r="MNG23" s="176"/>
      <c r="MNH23" s="177"/>
      <c r="MNI23" s="177"/>
      <c r="MNJ23" s="177"/>
      <c r="MNK23" s="178"/>
      <c r="MNL23" s="178"/>
      <c r="MNM23" s="337"/>
      <c r="MNN23" s="721"/>
      <c r="MNP23" s="176"/>
      <c r="MNQ23" s="177"/>
      <c r="MNR23" s="177"/>
      <c r="MNS23" s="177"/>
      <c r="MNT23" s="178"/>
      <c r="MNU23" s="178"/>
      <c r="MNV23" s="337"/>
      <c r="MNW23" s="721"/>
      <c r="MNY23" s="176"/>
      <c r="MNZ23" s="177"/>
      <c r="MOA23" s="177"/>
      <c r="MOB23" s="177"/>
      <c r="MOC23" s="178"/>
      <c r="MOD23" s="178"/>
      <c r="MOE23" s="337"/>
      <c r="MOF23" s="721"/>
      <c r="MOH23" s="176"/>
      <c r="MOI23" s="177"/>
      <c r="MOJ23" s="177"/>
      <c r="MOK23" s="177"/>
      <c r="MOL23" s="178"/>
      <c r="MOM23" s="178"/>
      <c r="MON23" s="337"/>
      <c r="MOO23" s="721"/>
      <c r="MOQ23" s="176"/>
      <c r="MOR23" s="177"/>
      <c r="MOS23" s="177"/>
      <c r="MOT23" s="177"/>
      <c r="MOU23" s="178"/>
      <c r="MOV23" s="178"/>
      <c r="MOW23" s="337"/>
      <c r="MOX23" s="721"/>
      <c r="MOZ23" s="176"/>
      <c r="MPA23" s="177"/>
      <c r="MPB23" s="177"/>
      <c r="MPC23" s="177"/>
      <c r="MPD23" s="178"/>
      <c r="MPE23" s="178"/>
      <c r="MPF23" s="337"/>
      <c r="MPG23" s="721"/>
      <c r="MPI23" s="176"/>
      <c r="MPJ23" s="177"/>
      <c r="MPK23" s="177"/>
      <c r="MPL23" s="177"/>
      <c r="MPM23" s="178"/>
      <c r="MPN23" s="178"/>
      <c r="MPO23" s="337"/>
      <c r="MPP23" s="721"/>
      <c r="MPR23" s="176"/>
      <c r="MPS23" s="177"/>
      <c r="MPT23" s="177"/>
      <c r="MPU23" s="177"/>
      <c r="MPV23" s="178"/>
      <c r="MPW23" s="178"/>
      <c r="MPX23" s="337"/>
      <c r="MPY23" s="721"/>
      <c r="MQA23" s="176"/>
      <c r="MQB23" s="177"/>
      <c r="MQC23" s="177"/>
      <c r="MQD23" s="177"/>
      <c r="MQE23" s="178"/>
      <c r="MQF23" s="178"/>
      <c r="MQG23" s="337"/>
      <c r="MQH23" s="721"/>
      <c r="MQJ23" s="176"/>
      <c r="MQK23" s="177"/>
      <c r="MQL23" s="177"/>
      <c r="MQM23" s="177"/>
      <c r="MQN23" s="178"/>
      <c r="MQO23" s="178"/>
      <c r="MQP23" s="337"/>
      <c r="MQQ23" s="721"/>
      <c r="MQS23" s="176"/>
      <c r="MQT23" s="177"/>
      <c r="MQU23" s="177"/>
      <c r="MQV23" s="177"/>
      <c r="MQW23" s="178"/>
      <c r="MQX23" s="178"/>
      <c r="MQY23" s="337"/>
      <c r="MQZ23" s="721"/>
      <c r="MRB23" s="176"/>
      <c r="MRC23" s="177"/>
      <c r="MRD23" s="177"/>
      <c r="MRE23" s="177"/>
      <c r="MRF23" s="178"/>
      <c r="MRG23" s="178"/>
      <c r="MRH23" s="337"/>
      <c r="MRI23" s="721"/>
      <c r="MRK23" s="176"/>
      <c r="MRL23" s="177"/>
      <c r="MRM23" s="177"/>
      <c r="MRN23" s="177"/>
      <c r="MRO23" s="178"/>
      <c r="MRP23" s="178"/>
      <c r="MRQ23" s="337"/>
      <c r="MRR23" s="721"/>
      <c r="MRT23" s="176"/>
      <c r="MRU23" s="177"/>
      <c r="MRV23" s="177"/>
      <c r="MRW23" s="177"/>
      <c r="MRX23" s="178"/>
      <c r="MRY23" s="178"/>
      <c r="MRZ23" s="337"/>
      <c r="MSA23" s="721"/>
      <c r="MSC23" s="176"/>
      <c r="MSD23" s="177"/>
      <c r="MSE23" s="177"/>
      <c r="MSF23" s="177"/>
      <c r="MSG23" s="178"/>
      <c r="MSH23" s="178"/>
      <c r="MSI23" s="337"/>
      <c r="MSJ23" s="721"/>
      <c r="MSL23" s="176"/>
      <c r="MSM23" s="177"/>
      <c r="MSN23" s="177"/>
      <c r="MSO23" s="177"/>
      <c r="MSP23" s="178"/>
      <c r="MSQ23" s="178"/>
      <c r="MSR23" s="337"/>
      <c r="MSS23" s="721"/>
      <c r="MSU23" s="176"/>
      <c r="MSV23" s="177"/>
      <c r="MSW23" s="177"/>
      <c r="MSX23" s="177"/>
      <c r="MSY23" s="178"/>
      <c r="MSZ23" s="178"/>
      <c r="MTA23" s="337"/>
      <c r="MTB23" s="721"/>
      <c r="MTD23" s="176"/>
      <c r="MTE23" s="177"/>
      <c r="MTF23" s="177"/>
      <c r="MTG23" s="177"/>
      <c r="MTH23" s="178"/>
      <c r="MTI23" s="178"/>
      <c r="MTJ23" s="337"/>
      <c r="MTK23" s="721"/>
      <c r="MTM23" s="176"/>
      <c r="MTN23" s="177"/>
      <c r="MTO23" s="177"/>
      <c r="MTP23" s="177"/>
      <c r="MTQ23" s="178"/>
      <c r="MTR23" s="178"/>
      <c r="MTS23" s="337"/>
      <c r="MTT23" s="721"/>
      <c r="MTV23" s="176"/>
      <c r="MTW23" s="177"/>
      <c r="MTX23" s="177"/>
      <c r="MTY23" s="177"/>
      <c r="MTZ23" s="178"/>
      <c r="MUA23" s="178"/>
      <c r="MUB23" s="337"/>
      <c r="MUC23" s="721"/>
      <c r="MUE23" s="176"/>
      <c r="MUF23" s="177"/>
      <c r="MUG23" s="177"/>
      <c r="MUH23" s="177"/>
      <c r="MUI23" s="178"/>
      <c r="MUJ23" s="178"/>
      <c r="MUK23" s="337"/>
      <c r="MUL23" s="721"/>
      <c r="MUN23" s="176"/>
      <c r="MUO23" s="177"/>
      <c r="MUP23" s="177"/>
      <c r="MUQ23" s="177"/>
      <c r="MUR23" s="178"/>
      <c r="MUS23" s="178"/>
      <c r="MUT23" s="337"/>
      <c r="MUU23" s="721"/>
      <c r="MUW23" s="176"/>
      <c r="MUX23" s="177"/>
      <c r="MUY23" s="177"/>
      <c r="MUZ23" s="177"/>
      <c r="MVA23" s="178"/>
      <c r="MVB23" s="178"/>
      <c r="MVC23" s="337"/>
      <c r="MVD23" s="721"/>
      <c r="MVF23" s="176"/>
      <c r="MVG23" s="177"/>
      <c r="MVH23" s="177"/>
      <c r="MVI23" s="177"/>
      <c r="MVJ23" s="178"/>
      <c r="MVK23" s="178"/>
      <c r="MVL23" s="337"/>
      <c r="MVM23" s="721"/>
      <c r="MVO23" s="176"/>
      <c r="MVP23" s="177"/>
      <c r="MVQ23" s="177"/>
      <c r="MVR23" s="177"/>
      <c r="MVS23" s="178"/>
      <c r="MVT23" s="178"/>
      <c r="MVU23" s="337"/>
      <c r="MVV23" s="721"/>
      <c r="MVX23" s="176"/>
      <c r="MVY23" s="177"/>
      <c r="MVZ23" s="177"/>
      <c r="MWA23" s="177"/>
      <c r="MWB23" s="178"/>
      <c r="MWC23" s="178"/>
      <c r="MWD23" s="337"/>
      <c r="MWE23" s="721"/>
      <c r="MWG23" s="176"/>
      <c r="MWH23" s="177"/>
      <c r="MWI23" s="177"/>
      <c r="MWJ23" s="177"/>
      <c r="MWK23" s="178"/>
      <c r="MWL23" s="178"/>
      <c r="MWM23" s="337"/>
      <c r="MWN23" s="721"/>
      <c r="MWP23" s="176"/>
      <c r="MWQ23" s="177"/>
      <c r="MWR23" s="177"/>
      <c r="MWS23" s="177"/>
      <c r="MWT23" s="178"/>
      <c r="MWU23" s="178"/>
      <c r="MWV23" s="337"/>
      <c r="MWW23" s="721"/>
      <c r="MWY23" s="176"/>
      <c r="MWZ23" s="177"/>
      <c r="MXA23" s="177"/>
      <c r="MXB23" s="177"/>
      <c r="MXC23" s="178"/>
      <c r="MXD23" s="178"/>
      <c r="MXE23" s="337"/>
      <c r="MXF23" s="721"/>
      <c r="MXH23" s="176"/>
      <c r="MXI23" s="177"/>
      <c r="MXJ23" s="177"/>
      <c r="MXK23" s="177"/>
      <c r="MXL23" s="178"/>
      <c r="MXM23" s="178"/>
      <c r="MXN23" s="337"/>
      <c r="MXO23" s="721"/>
      <c r="MXQ23" s="176"/>
      <c r="MXR23" s="177"/>
      <c r="MXS23" s="177"/>
      <c r="MXT23" s="177"/>
      <c r="MXU23" s="178"/>
      <c r="MXV23" s="178"/>
      <c r="MXW23" s="337"/>
      <c r="MXX23" s="721"/>
      <c r="MXZ23" s="176"/>
      <c r="MYA23" s="177"/>
      <c r="MYB23" s="177"/>
      <c r="MYC23" s="177"/>
      <c r="MYD23" s="178"/>
      <c r="MYE23" s="178"/>
      <c r="MYF23" s="337"/>
      <c r="MYG23" s="721"/>
      <c r="MYI23" s="176"/>
      <c r="MYJ23" s="177"/>
      <c r="MYK23" s="177"/>
      <c r="MYL23" s="177"/>
      <c r="MYM23" s="178"/>
      <c r="MYN23" s="178"/>
      <c r="MYO23" s="337"/>
      <c r="MYP23" s="721"/>
      <c r="MYR23" s="176"/>
      <c r="MYS23" s="177"/>
      <c r="MYT23" s="177"/>
      <c r="MYU23" s="177"/>
      <c r="MYV23" s="178"/>
      <c r="MYW23" s="178"/>
      <c r="MYX23" s="337"/>
      <c r="MYY23" s="721"/>
      <c r="MZA23" s="176"/>
      <c r="MZB23" s="177"/>
      <c r="MZC23" s="177"/>
      <c r="MZD23" s="177"/>
      <c r="MZE23" s="178"/>
      <c r="MZF23" s="178"/>
      <c r="MZG23" s="337"/>
      <c r="MZH23" s="721"/>
      <c r="MZJ23" s="176"/>
      <c r="MZK23" s="177"/>
      <c r="MZL23" s="177"/>
      <c r="MZM23" s="177"/>
      <c r="MZN23" s="178"/>
      <c r="MZO23" s="178"/>
      <c r="MZP23" s="337"/>
      <c r="MZQ23" s="721"/>
      <c r="MZS23" s="176"/>
      <c r="MZT23" s="177"/>
      <c r="MZU23" s="177"/>
      <c r="MZV23" s="177"/>
      <c r="MZW23" s="178"/>
      <c r="MZX23" s="178"/>
      <c r="MZY23" s="337"/>
      <c r="MZZ23" s="721"/>
      <c r="NAB23" s="176"/>
      <c r="NAC23" s="177"/>
      <c r="NAD23" s="177"/>
      <c r="NAE23" s="177"/>
      <c r="NAF23" s="178"/>
      <c r="NAG23" s="178"/>
      <c r="NAH23" s="337"/>
      <c r="NAI23" s="721"/>
      <c r="NAK23" s="176"/>
      <c r="NAL23" s="177"/>
      <c r="NAM23" s="177"/>
      <c r="NAN23" s="177"/>
      <c r="NAO23" s="178"/>
      <c r="NAP23" s="178"/>
      <c r="NAQ23" s="337"/>
      <c r="NAR23" s="721"/>
      <c r="NAT23" s="176"/>
      <c r="NAU23" s="177"/>
      <c r="NAV23" s="177"/>
      <c r="NAW23" s="177"/>
      <c r="NAX23" s="178"/>
      <c r="NAY23" s="178"/>
      <c r="NAZ23" s="337"/>
      <c r="NBA23" s="721"/>
      <c r="NBC23" s="176"/>
      <c r="NBD23" s="177"/>
      <c r="NBE23" s="177"/>
      <c r="NBF23" s="177"/>
      <c r="NBG23" s="178"/>
      <c r="NBH23" s="178"/>
      <c r="NBI23" s="337"/>
      <c r="NBJ23" s="721"/>
      <c r="NBL23" s="176"/>
      <c r="NBM23" s="177"/>
      <c r="NBN23" s="177"/>
      <c r="NBO23" s="177"/>
      <c r="NBP23" s="178"/>
      <c r="NBQ23" s="178"/>
      <c r="NBR23" s="337"/>
      <c r="NBS23" s="721"/>
      <c r="NBU23" s="176"/>
      <c r="NBV23" s="177"/>
      <c r="NBW23" s="177"/>
      <c r="NBX23" s="177"/>
      <c r="NBY23" s="178"/>
      <c r="NBZ23" s="178"/>
      <c r="NCA23" s="337"/>
      <c r="NCB23" s="721"/>
      <c r="NCD23" s="176"/>
      <c r="NCE23" s="177"/>
      <c r="NCF23" s="177"/>
      <c r="NCG23" s="177"/>
      <c r="NCH23" s="178"/>
      <c r="NCI23" s="178"/>
      <c r="NCJ23" s="337"/>
      <c r="NCK23" s="721"/>
      <c r="NCM23" s="176"/>
      <c r="NCN23" s="177"/>
      <c r="NCO23" s="177"/>
      <c r="NCP23" s="177"/>
      <c r="NCQ23" s="178"/>
      <c r="NCR23" s="178"/>
      <c r="NCS23" s="337"/>
      <c r="NCT23" s="721"/>
      <c r="NCV23" s="176"/>
      <c r="NCW23" s="177"/>
      <c r="NCX23" s="177"/>
      <c r="NCY23" s="177"/>
      <c r="NCZ23" s="178"/>
      <c r="NDA23" s="178"/>
      <c r="NDB23" s="337"/>
      <c r="NDC23" s="721"/>
      <c r="NDE23" s="176"/>
      <c r="NDF23" s="177"/>
      <c r="NDG23" s="177"/>
      <c r="NDH23" s="177"/>
      <c r="NDI23" s="178"/>
      <c r="NDJ23" s="178"/>
      <c r="NDK23" s="337"/>
      <c r="NDL23" s="721"/>
      <c r="NDN23" s="176"/>
      <c r="NDO23" s="177"/>
      <c r="NDP23" s="177"/>
      <c r="NDQ23" s="177"/>
      <c r="NDR23" s="178"/>
      <c r="NDS23" s="178"/>
      <c r="NDT23" s="337"/>
      <c r="NDU23" s="721"/>
      <c r="NDW23" s="176"/>
      <c r="NDX23" s="177"/>
      <c r="NDY23" s="177"/>
      <c r="NDZ23" s="177"/>
      <c r="NEA23" s="178"/>
      <c r="NEB23" s="178"/>
      <c r="NEC23" s="337"/>
      <c r="NED23" s="721"/>
      <c r="NEF23" s="176"/>
      <c r="NEG23" s="177"/>
      <c r="NEH23" s="177"/>
      <c r="NEI23" s="177"/>
      <c r="NEJ23" s="178"/>
      <c r="NEK23" s="178"/>
      <c r="NEL23" s="337"/>
      <c r="NEM23" s="721"/>
      <c r="NEO23" s="176"/>
      <c r="NEP23" s="177"/>
      <c r="NEQ23" s="177"/>
      <c r="NER23" s="177"/>
      <c r="NES23" s="178"/>
      <c r="NET23" s="178"/>
      <c r="NEU23" s="337"/>
      <c r="NEV23" s="721"/>
      <c r="NEX23" s="176"/>
      <c r="NEY23" s="177"/>
      <c r="NEZ23" s="177"/>
      <c r="NFA23" s="177"/>
      <c r="NFB23" s="178"/>
      <c r="NFC23" s="178"/>
      <c r="NFD23" s="337"/>
      <c r="NFE23" s="721"/>
      <c r="NFG23" s="176"/>
      <c r="NFH23" s="177"/>
      <c r="NFI23" s="177"/>
      <c r="NFJ23" s="177"/>
      <c r="NFK23" s="178"/>
      <c r="NFL23" s="178"/>
      <c r="NFM23" s="337"/>
      <c r="NFN23" s="721"/>
      <c r="NFP23" s="176"/>
      <c r="NFQ23" s="177"/>
      <c r="NFR23" s="177"/>
      <c r="NFS23" s="177"/>
      <c r="NFT23" s="178"/>
      <c r="NFU23" s="178"/>
      <c r="NFV23" s="337"/>
      <c r="NFW23" s="721"/>
      <c r="NFY23" s="176"/>
      <c r="NFZ23" s="177"/>
      <c r="NGA23" s="177"/>
      <c r="NGB23" s="177"/>
      <c r="NGC23" s="178"/>
      <c r="NGD23" s="178"/>
      <c r="NGE23" s="337"/>
      <c r="NGF23" s="721"/>
      <c r="NGH23" s="176"/>
      <c r="NGI23" s="177"/>
      <c r="NGJ23" s="177"/>
      <c r="NGK23" s="177"/>
      <c r="NGL23" s="178"/>
      <c r="NGM23" s="178"/>
      <c r="NGN23" s="337"/>
      <c r="NGO23" s="721"/>
      <c r="NGQ23" s="176"/>
      <c r="NGR23" s="177"/>
      <c r="NGS23" s="177"/>
      <c r="NGT23" s="177"/>
      <c r="NGU23" s="178"/>
      <c r="NGV23" s="178"/>
      <c r="NGW23" s="337"/>
      <c r="NGX23" s="721"/>
      <c r="NGZ23" s="176"/>
      <c r="NHA23" s="177"/>
      <c r="NHB23" s="177"/>
      <c r="NHC23" s="177"/>
      <c r="NHD23" s="178"/>
      <c r="NHE23" s="178"/>
      <c r="NHF23" s="337"/>
      <c r="NHG23" s="721"/>
      <c r="NHI23" s="176"/>
      <c r="NHJ23" s="177"/>
      <c r="NHK23" s="177"/>
      <c r="NHL23" s="177"/>
      <c r="NHM23" s="178"/>
      <c r="NHN23" s="178"/>
      <c r="NHO23" s="337"/>
      <c r="NHP23" s="721"/>
      <c r="NHR23" s="176"/>
      <c r="NHS23" s="177"/>
      <c r="NHT23" s="177"/>
      <c r="NHU23" s="177"/>
      <c r="NHV23" s="178"/>
      <c r="NHW23" s="178"/>
      <c r="NHX23" s="337"/>
      <c r="NHY23" s="721"/>
      <c r="NIA23" s="176"/>
      <c r="NIB23" s="177"/>
      <c r="NIC23" s="177"/>
      <c r="NID23" s="177"/>
      <c r="NIE23" s="178"/>
      <c r="NIF23" s="178"/>
      <c r="NIG23" s="337"/>
      <c r="NIH23" s="721"/>
      <c r="NIJ23" s="176"/>
      <c r="NIK23" s="177"/>
      <c r="NIL23" s="177"/>
      <c r="NIM23" s="177"/>
      <c r="NIN23" s="178"/>
      <c r="NIO23" s="178"/>
      <c r="NIP23" s="337"/>
      <c r="NIQ23" s="721"/>
      <c r="NIS23" s="176"/>
      <c r="NIT23" s="177"/>
      <c r="NIU23" s="177"/>
      <c r="NIV23" s="177"/>
      <c r="NIW23" s="178"/>
      <c r="NIX23" s="178"/>
      <c r="NIY23" s="337"/>
      <c r="NIZ23" s="721"/>
      <c r="NJB23" s="176"/>
      <c r="NJC23" s="177"/>
      <c r="NJD23" s="177"/>
      <c r="NJE23" s="177"/>
      <c r="NJF23" s="178"/>
      <c r="NJG23" s="178"/>
      <c r="NJH23" s="337"/>
      <c r="NJI23" s="721"/>
      <c r="NJK23" s="176"/>
      <c r="NJL23" s="177"/>
      <c r="NJM23" s="177"/>
      <c r="NJN23" s="177"/>
      <c r="NJO23" s="178"/>
      <c r="NJP23" s="178"/>
      <c r="NJQ23" s="337"/>
      <c r="NJR23" s="721"/>
      <c r="NJT23" s="176"/>
      <c r="NJU23" s="177"/>
      <c r="NJV23" s="177"/>
      <c r="NJW23" s="177"/>
      <c r="NJX23" s="178"/>
      <c r="NJY23" s="178"/>
      <c r="NJZ23" s="337"/>
      <c r="NKA23" s="721"/>
      <c r="NKC23" s="176"/>
      <c r="NKD23" s="177"/>
      <c r="NKE23" s="177"/>
      <c r="NKF23" s="177"/>
      <c r="NKG23" s="178"/>
      <c r="NKH23" s="178"/>
      <c r="NKI23" s="337"/>
      <c r="NKJ23" s="721"/>
      <c r="NKL23" s="176"/>
      <c r="NKM23" s="177"/>
      <c r="NKN23" s="177"/>
      <c r="NKO23" s="177"/>
      <c r="NKP23" s="178"/>
      <c r="NKQ23" s="178"/>
      <c r="NKR23" s="337"/>
      <c r="NKS23" s="721"/>
      <c r="NKU23" s="176"/>
      <c r="NKV23" s="177"/>
      <c r="NKW23" s="177"/>
      <c r="NKX23" s="177"/>
      <c r="NKY23" s="178"/>
      <c r="NKZ23" s="178"/>
      <c r="NLA23" s="337"/>
      <c r="NLB23" s="721"/>
      <c r="NLD23" s="176"/>
      <c r="NLE23" s="177"/>
      <c r="NLF23" s="177"/>
      <c r="NLG23" s="177"/>
      <c r="NLH23" s="178"/>
      <c r="NLI23" s="178"/>
      <c r="NLJ23" s="337"/>
      <c r="NLK23" s="721"/>
      <c r="NLM23" s="176"/>
      <c r="NLN23" s="177"/>
      <c r="NLO23" s="177"/>
      <c r="NLP23" s="177"/>
      <c r="NLQ23" s="178"/>
      <c r="NLR23" s="178"/>
      <c r="NLS23" s="337"/>
      <c r="NLT23" s="721"/>
      <c r="NLV23" s="176"/>
      <c r="NLW23" s="177"/>
      <c r="NLX23" s="177"/>
      <c r="NLY23" s="177"/>
      <c r="NLZ23" s="178"/>
      <c r="NMA23" s="178"/>
      <c r="NMB23" s="337"/>
      <c r="NMC23" s="721"/>
      <c r="NME23" s="176"/>
      <c r="NMF23" s="177"/>
      <c r="NMG23" s="177"/>
      <c r="NMH23" s="177"/>
      <c r="NMI23" s="178"/>
      <c r="NMJ23" s="178"/>
      <c r="NMK23" s="337"/>
      <c r="NML23" s="721"/>
      <c r="NMN23" s="176"/>
      <c r="NMO23" s="177"/>
      <c r="NMP23" s="177"/>
      <c r="NMQ23" s="177"/>
      <c r="NMR23" s="178"/>
      <c r="NMS23" s="178"/>
      <c r="NMT23" s="337"/>
      <c r="NMU23" s="721"/>
      <c r="NMW23" s="176"/>
      <c r="NMX23" s="177"/>
      <c r="NMY23" s="177"/>
      <c r="NMZ23" s="177"/>
      <c r="NNA23" s="178"/>
      <c r="NNB23" s="178"/>
      <c r="NNC23" s="337"/>
      <c r="NND23" s="721"/>
      <c r="NNF23" s="176"/>
      <c r="NNG23" s="177"/>
      <c r="NNH23" s="177"/>
      <c r="NNI23" s="177"/>
      <c r="NNJ23" s="178"/>
      <c r="NNK23" s="178"/>
      <c r="NNL23" s="337"/>
      <c r="NNM23" s="721"/>
      <c r="NNO23" s="176"/>
      <c r="NNP23" s="177"/>
      <c r="NNQ23" s="177"/>
      <c r="NNR23" s="177"/>
      <c r="NNS23" s="178"/>
      <c r="NNT23" s="178"/>
      <c r="NNU23" s="337"/>
      <c r="NNV23" s="721"/>
      <c r="NNX23" s="176"/>
      <c r="NNY23" s="177"/>
      <c r="NNZ23" s="177"/>
      <c r="NOA23" s="177"/>
      <c r="NOB23" s="178"/>
      <c r="NOC23" s="178"/>
      <c r="NOD23" s="337"/>
      <c r="NOE23" s="721"/>
      <c r="NOG23" s="176"/>
      <c r="NOH23" s="177"/>
      <c r="NOI23" s="177"/>
      <c r="NOJ23" s="177"/>
      <c r="NOK23" s="178"/>
      <c r="NOL23" s="178"/>
      <c r="NOM23" s="337"/>
      <c r="NON23" s="721"/>
      <c r="NOP23" s="176"/>
      <c r="NOQ23" s="177"/>
      <c r="NOR23" s="177"/>
      <c r="NOS23" s="177"/>
      <c r="NOT23" s="178"/>
      <c r="NOU23" s="178"/>
      <c r="NOV23" s="337"/>
      <c r="NOW23" s="721"/>
      <c r="NOY23" s="176"/>
      <c r="NOZ23" s="177"/>
      <c r="NPA23" s="177"/>
      <c r="NPB23" s="177"/>
      <c r="NPC23" s="178"/>
      <c r="NPD23" s="178"/>
      <c r="NPE23" s="337"/>
      <c r="NPF23" s="721"/>
      <c r="NPH23" s="176"/>
      <c r="NPI23" s="177"/>
      <c r="NPJ23" s="177"/>
      <c r="NPK23" s="177"/>
      <c r="NPL23" s="178"/>
      <c r="NPM23" s="178"/>
      <c r="NPN23" s="337"/>
      <c r="NPO23" s="721"/>
      <c r="NPQ23" s="176"/>
      <c r="NPR23" s="177"/>
      <c r="NPS23" s="177"/>
      <c r="NPT23" s="177"/>
      <c r="NPU23" s="178"/>
      <c r="NPV23" s="178"/>
      <c r="NPW23" s="337"/>
      <c r="NPX23" s="721"/>
      <c r="NPZ23" s="176"/>
      <c r="NQA23" s="177"/>
      <c r="NQB23" s="177"/>
      <c r="NQC23" s="177"/>
      <c r="NQD23" s="178"/>
      <c r="NQE23" s="178"/>
      <c r="NQF23" s="337"/>
      <c r="NQG23" s="721"/>
      <c r="NQI23" s="176"/>
      <c r="NQJ23" s="177"/>
      <c r="NQK23" s="177"/>
      <c r="NQL23" s="177"/>
      <c r="NQM23" s="178"/>
      <c r="NQN23" s="178"/>
      <c r="NQO23" s="337"/>
      <c r="NQP23" s="721"/>
      <c r="NQR23" s="176"/>
      <c r="NQS23" s="177"/>
      <c r="NQT23" s="177"/>
      <c r="NQU23" s="177"/>
      <c r="NQV23" s="178"/>
      <c r="NQW23" s="178"/>
      <c r="NQX23" s="337"/>
      <c r="NQY23" s="721"/>
      <c r="NRA23" s="176"/>
      <c r="NRB23" s="177"/>
      <c r="NRC23" s="177"/>
      <c r="NRD23" s="177"/>
      <c r="NRE23" s="178"/>
      <c r="NRF23" s="178"/>
      <c r="NRG23" s="337"/>
      <c r="NRH23" s="721"/>
      <c r="NRJ23" s="176"/>
      <c r="NRK23" s="177"/>
      <c r="NRL23" s="177"/>
      <c r="NRM23" s="177"/>
      <c r="NRN23" s="178"/>
      <c r="NRO23" s="178"/>
      <c r="NRP23" s="337"/>
      <c r="NRQ23" s="721"/>
      <c r="NRS23" s="176"/>
      <c r="NRT23" s="177"/>
      <c r="NRU23" s="177"/>
      <c r="NRV23" s="177"/>
      <c r="NRW23" s="178"/>
      <c r="NRX23" s="178"/>
      <c r="NRY23" s="337"/>
      <c r="NRZ23" s="721"/>
      <c r="NSB23" s="176"/>
      <c r="NSC23" s="177"/>
      <c r="NSD23" s="177"/>
      <c r="NSE23" s="177"/>
      <c r="NSF23" s="178"/>
      <c r="NSG23" s="178"/>
      <c r="NSH23" s="337"/>
      <c r="NSI23" s="721"/>
      <c r="NSK23" s="176"/>
      <c r="NSL23" s="177"/>
      <c r="NSM23" s="177"/>
      <c r="NSN23" s="177"/>
      <c r="NSO23" s="178"/>
      <c r="NSP23" s="178"/>
      <c r="NSQ23" s="337"/>
      <c r="NSR23" s="721"/>
      <c r="NST23" s="176"/>
      <c r="NSU23" s="177"/>
      <c r="NSV23" s="177"/>
      <c r="NSW23" s="177"/>
      <c r="NSX23" s="178"/>
      <c r="NSY23" s="178"/>
      <c r="NSZ23" s="337"/>
      <c r="NTA23" s="721"/>
      <c r="NTC23" s="176"/>
      <c r="NTD23" s="177"/>
      <c r="NTE23" s="177"/>
      <c r="NTF23" s="177"/>
      <c r="NTG23" s="178"/>
      <c r="NTH23" s="178"/>
      <c r="NTI23" s="337"/>
      <c r="NTJ23" s="721"/>
      <c r="NTL23" s="176"/>
      <c r="NTM23" s="177"/>
      <c r="NTN23" s="177"/>
      <c r="NTO23" s="177"/>
      <c r="NTP23" s="178"/>
      <c r="NTQ23" s="178"/>
      <c r="NTR23" s="337"/>
      <c r="NTS23" s="721"/>
      <c r="NTU23" s="176"/>
      <c r="NTV23" s="177"/>
      <c r="NTW23" s="177"/>
      <c r="NTX23" s="177"/>
      <c r="NTY23" s="178"/>
      <c r="NTZ23" s="178"/>
      <c r="NUA23" s="337"/>
      <c r="NUB23" s="721"/>
      <c r="NUD23" s="176"/>
      <c r="NUE23" s="177"/>
      <c r="NUF23" s="177"/>
      <c r="NUG23" s="177"/>
      <c r="NUH23" s="178"/>
      <c r="NUI23" s="178"/>
      <c r="NUJ23" s="337"/>
      <c r="NUK23" s="721"/>
      <c r="NUM23" s="176"/>
      <c r="NUN23" s="177"/>
      <c r="NUO23" s="177"/>
      <c r="NUP23" s="177"/>
      <c r="NUQ23" s="178"/>
      <c r="NUR23" s="178"/>
      <c r="NUS23" s="337"/>
      <c r="NUT23" s="721"/>
      <c r="NUV23" s="176"/>
      <c r="NUW23" s="177"/>
      <c r="NUX23" s="177"/>
      <c r="NUY23" s="177"/>
      <c r="NUZ23" s="178"/>
      <c r="NVA23" s="178"/>
      <c r="NVB23" s="337"/>
      <c r="NVC23" s="721"/>
      <c r="NVE23" s="176"/>
      <c r="NVF23" s="177"/>
      <c r="NVG23" s="177"/>
      <c r="NVH23" s="177"/>
      <c r="NVI23" s="178"/>
      <c r="NVJ23" s="178"/>
      <c r="NVK23" s="337"/>
      <c r="NVL23" s="721"/>
      <c r="NVN23" s="176"/>
      <c r="NVO23" s="177"/>
      <c r="NVP23" s="177"/>
      <c r="NVQ23" s="177"/>
      <c r="NVR23" s="178"/>
      <c r="NVS23" s="178"/>
      <c r="NVT23" s="337"/>
      <c r="NVU23" s="721"/>
      <c r="NVW23" s="176"/>
      <c r="NVX23" s="177"/>
      <c r="NVY23" s="177"/>
      <c r="NVZ23" s="177"/>
      <c r="NWA23" s="178"/>
      <c r="NWB23" s="178"/>
      <c r="NWC23" s="337"/>
      <c r="NWD23" s="721"/>
      <c r="NWF23" s="176"/>
      <c r="NWG23" s="177"/>
      <c r="NWH23" s="177"/>
      <c r="NWI23" s="177"/>
      <c r="NWJ23" s="178"/>
      <c r="NWK23" s="178"/>
      <c r="NWL23" s="337"/>
      <c r="NWM23" s="721"/>
      <c r="NWO23" s="176"/>
      <c r="NWP23" s="177"/>
      <c r="NWQ23" s="177"/>
      <c r="NWR23" s="177"/>
      <c r="NWS23" s="178"/>
      <c r="NWT23" s="178"/>
      <c r="NWU23" s="337"/>
      <c r="NWV23" s="721"/>
      <c r="NWX23" s="176"/>
      <c r="NWY23" s="177"/>
      <c r="NWZ23" s="177"/>
      <c r="NXA23" s="177"/>
      <c r="NXB23" s="178"/>
      <c r="NXC23" s="178"/>
      <c r="NXD23" s="337"/>
      <c r="NXE23" s="721"/>
      <c r="NXG23" s="176"/>
      <c r="NXH23" s="177"/>
      <c r="NXI23" s="177"/>
      <c r="NXJ23" s="177"/>
      <c r="NXK23" s="178"/>
      <c r="NXL23" s="178"/>
      <c r="NXM23" s="337"/>
      <c r="NXN23" s="721"/>
      <c r="NXP23" s="176"/>
      <c r="NXQ23" s="177"/>
      <c r="NXR23" s="177"/>
      <c r="NXS23" s="177"/>
      <c r="NXT23" s="178"/>
      <c r="NXU23" s="178"/>
      <c r="NXV23" s="337"/>
      <c r="NXW23" s="721"/>
      <c r="NXY23" s="176"/>
      <c r="NXZ23" s="177"/>
      <c r="NYA23" s="177"/>
      <c r="NYB23" s="177"/>
      <c r="NYC23" s="178"/>
      <c r="NYD23" s="178"/>
      <c r="NYE23" s="337"/>
      <c r="NYF23" s="721"/>
      <c r="NYH23" s="176"/>
      <c r="NYI23" s="177"/>
      <c r="NYJ23" s="177"/>
      <c r="NYK23" s="177"/>
      <c r="NYL23" s="178"/>
      <c r="NYM23" s="178"/>
      <c r="NYN23" s="337"/>
      <c r="NYO23" s="721"/>
      <c r="NYQ23" s="176"/>
      <c r="NYR23" s="177"/>
      <c r="NYS23" s="177"/>
      <c r="NYT23" s="177"/>
      <c r="NYU23" s="178"/>
      <c r="NYV23" s="178"/>
      <c r="NYW23" s="337"/>
      <c r="NYX23" s="721"/>
      <c r="NYZ23" s="176"/>
      <c r="NZA23" s="177"/>
      <c r="NZB23" s="177"/>
      <c r="NZC23" s="177"/>
      <c r="NZD23" s="178"/>
      <c r="NZE23" s="178"/>
      <c r="NZF23" s="337"/>
      <c r="NZG23" s="721"/>
      <c r="NZI23" s="176"/>
      <c r="NZJ23" s="177"/>
      <c r="NZK23" s="177"/>
      <c r="NZL23" s="177"/>
      <c r="NZM23" s="178"/>
      <c r="NZN23" s="178"/>
      <c r="NZO23" s="337"/>
      <c r="NZP23" s="721"/>
      <c r="NZR23" s="176"/>
      <c r="NZS23" s="177"/>
      <c r="NZT23" s="177"/>
      <c r="NZU23" s="177"/>
      <c r="NZV23" s="178"/>
      <c r="NZW23" s="178"/>
      <c r="NZX23" s="337"/>
      <c r="NZY23" s="721"/>
      <c r="OAA23" s="176"/>
      <c r="OAB23" s="177"/>
      <c r="OAC23" s="177"/>
      <c r="OAD23" s="177"/>
      <c r="OAE23" s="178"/>
      <c r="OAF23" s="178"/>
      <c r="OAG23" s="337"/>
      <c r="OAH23" s="721"/>
      <c r="OAJ23" s="176"/>
      <c r="OAK23" s="177"/>
      <c r="OAL23" s="177"/>
      <c r="OAM23" s="177"/>
      <c r="OAN23" s="178"/>
      <c r="OAO23" s="178"/>
      <c r="OAP23" s="337"/>
      <c r="OAQ23" s="721"/>
      <c r="OAS23" s="176"/>
      <c r="OAT23" s="177"/>
      <c r="OAU23" s="177"/>
      <c r="OAV23" s="177"/>
      <c r="OAW23" s="178"/>
      <c r="OAX23" s="178"/>
      <c r="OAY23" s="337"/>
      <c r="OAZ23" s="721"/>
      <c r="OBB23" s="176"/>
      <c r="OBC23" s="177"/>
      <c r="OBD23" s="177"/>
      <c r="OBE23" s="177"/>
      <c r="OBF23" s="178"/>
      <c r="OBG23" s="178"/>
      <c r="OBH23" s="337"/>
      <c r="OBI23" s="721"/>
      <c r="OBK23" s="176"/>
      <c r="OBL23" s="177"/>
      <c r="OBM23" s="177"/>
      <c r="OBN23" s="177"/>
      <c r="OBO23" s="178"/>
      <c r="OBP23" s="178"/>
      <c r="OBQ23" s="337"/>
      <c r="OBR23" s="721"/>
      <c r="OBT23" s="176"/>
      <c r="OBU23" s="177"/>
      <c r="OBV23" s="177"/>
      <c r="OBW23" s="177"/>
      <c r="OBX23" s="178"/>
      <c r="OBY23" s="178"/>
      <c r="OBZ23" s="337"/>
      <c r="OCA23" s="721"/>
      <c r="OCC23" s="176"/>
      <c r="OCD23" s="177"/>
      <c r="OCE23" s="177"/>
      <c r="OCF23" s="177"/>
      <c r="OCG23" s="178"/>
      <c r="OCH23" s="178"/>
      <c r="OCI23" s="337"/>
      <c r="OCJ23" s="721"/>
      <c r="OCL23" s="176"/>
      <c r="OCM23" s="177"/>
      <c r="OCN23" s="177"/>
      <c r="OCO23" s="177"/>
      <c r="OCP23" s="178"/>
      <c r="OCQ23" s="178"/>
      <c r="OCR23" s="337"/>
      <c r="OCS23" s="721"/>
      <c r="OCU23" s="176"/>
      <c r="OCV23" s="177"/>
      <c r="OCW23" s="177"/>
      <c r="OCX23" s="177"/>
      <c r="OCY23" s="178"/>
      <c r="OCZ23" s="178"/>
      <c r="ODA23" s="337"/>
      <c r="ODB23" s="721"/>
      <c r="ODD23" s="176"/>
      <c r="ODE23" s="177"/>
      <c r="ODF23" s="177"/>
      <c r="ODG23" s="177"/>
      <c r="ODH23" s="178"/>
      <c r="ODI23" s="178"/>
      <c r="ODJ23" s="337"/>
      <c r="ODK23" s="721"/>
      <c r="ODM23" s="176"/>
      <c r="ODN23" s="177"/>
      <c r="ODO23" s="177"/>
      <c r="ODP23" s="177"/>
      <c r="ODQ23" s="178"/>
      <c r="ODR23" s="178"/>
      <c r="ODS23" s="337"/>
      <c r="ODT23" s="721"/>
      <c r="ODV23" s="176"/>
      <c r="ODW23" s="177"/>
      <c r="ODX23" s="177"/>
      <c r="ODY23" s="177"/>
      <c r="ODZ23" s="178"/>
      <c r="OEA23" s="178"/>
      <c r="OEB23" s="337"/>
      <c r="OEC23" s="721"/>
      <c r="OEE23" s="176"/>
      <c r="OEF23" s="177"/>
      <c r="OEG23" s="177"/>
      <c r="OEH23" s="177"/>
      <c r="OEI23" s="178"/>
      <c r="OEJ23" s="178"/>
      <c r="OEK23" s="337"/>
      <c r="OEL23" s="721"/>
      <c r="OEN23" s="176"/>
      <c r="OEO23" s="177"/>
      <c r="OEP23" s="177"/>
      <c r="OEQ23" s="177"/>
      <c r="OER23" s="178"/>
      <c r="OES23" s="178"/>
      <c r="OET23" s="337"/>
      <c r="OEU23" s="721"/>
      <c r="OEW23" s="176"/>
      <c r="OEX23" s="177"/>
      <c r="OEY23" s="177"/>
      <c r="OEZ23" s="177"/>
      <c r="OFA23" s="178"/>
      <c r="OFB23" s="178"/>
      <c r="OFC23" s="337"/>
      <c r="OFD23" s="721"/>
      <c r="OFF23" s="176"/>
      <c r="OFG23" s="177"/>
      <c r="OFH23" s="177"/>
      <c r="OFI23" s="177"/>
      <c r="OFJ23" s="178"/>
      <c r="OFK23" s="178"/>
      <c r="OFL23" s="337"/>
      <c r="OFM23" s="721"/>
      <c r="OFO23" s="176"/>
      <c r="OFP23" s="177"/>
      <c r="OFQ23" s="177"/>
      <c r="OFR23" s="177"/>
      <c r="OFS23" s="178"/>
      <c r="OFT23" s="178"/>
      <c r="OFU23" s="337"/>
      <c r="OFV23" s="721"/>
      <c r="OFX23" s="176"/>
      <c r="OFY23" s="177"/>
      <c r="OFZ23" s="177"/>
      <c r="OGA23" s="177"/>
      <c r="OGB23" s="178"/>
      <c r="OGC23" s="178"/>
      <c r="OGD23" s="337"/>
      <c r="OGE23" s="721"/>
      <c r="OGG23" s="176"/>
      <c r="OGH23" s="177"/>
      <c r="OGI23" s="177"/>
      <c r="OGJ23" s="177"/>
      <c r="OGK23" s="178"/>
      <c r="OGL23" s="178"/>
      <c r="OGM23" s="337"/>
      <c r="OGN23" s="721"/>
      <c r="OGP23" s="176"/>
      <c r="OGQ23" s="177"/>
      <c r="OGR23" s="177"/>
      <c r="OGS23" s="177"/>
      <c r="OGT23" s="178"/>
      <c r="OGU23" s="178"/>
      <c r="OGV23" s="337"/>
      <c r="OGW23" s="721"/>
      <c r="OGY23" s="176"/>
      <c r="OGZ23" s="177"/>
      <c r="OHA23" s="177"/>
      <c r="OHB23" s="177"/>
      <c r="OHC23" s="178"/>
      <c r="OHD23" s="178"/>
      <c r="OHE23" s="337"/>
      <c r="OHF23" s="721"/>
      <c r="OHH23" s="176"/>
      <c r="OHI23" s="177"/>
      <c r="OHJ23" s="177"/>
      <c r="OHK23" s="177"/>
      <c r="OHL23" s="178"/>
      <c r="OHM23" s="178"/>
      <c r="OHN23" s="337"/>
      <c r="OHO23" s="721"/>
      <c r="OHQ23" s="176"/>
      <c r="OHR23" s="177"/>
      <c r="OHS23" s="177"/>
      <c r="OHT23" s="177"/>
      <c r="OHU23" s="178"/>
      <c r="OHV23" s="178"/>
      <c r="OHW23" s="337"/>
      <c r="OHX23" s="721"/>
      <c r="OHZ23" s="176"/>
      <c r="OIA23" s="177"/>
      <c r="OIB23" s="177"/>
      <c r="OIC23" s="177"/>
      <c r="OID23" s="178"/>
      <c r="OIE23" s="178"/>
      <c r="OIF23" s="337"/>
      <c r="OIG23" s="721"/>
      <c r="OII23" s="176"/>
      <c r="OIJ23" s="177"/>
      <c r="OIK23" s="177"/>
      <c r="OIL23" s="177"/>
      <c r="OIM23" s="178"/>
      <c r="OIN23" s="178"/>
      <c r="OIO23" s="337"/>
      <c r="OIP23" s="721"/>
      <c r="OIR23" s="176"/>
      <c r="OIS23" s="177"/>
      <c r="OIT23" s="177"/>
      <c r="OIU23" s="177"/>
      <c r="OIV23" s="178"/>
      <c r="OIW23" s="178"/>
      <c r="OIX23" s="337"/>
      <c r="OIY23" s="721"/>
      <c r="OJA23" s="176"/>
      <c r="OJB23" s="177"/>
      <c r="OJC23" s="177"/>
      <c r="OJD23" s="177"/>
      <c r="OJE23" s="178"/>
      <c r="OJF23" s="178"/>
      <c r="OJG23" s="337"/>
      <c r="OJH23" s="721"/>
      <c r="OJJ23" s="176"/>
      <c r="OJK23" s="177"/>
      <c r="OJL23" s="177"/>
      <c r="OJM23" s="177"/>
      <c r="OJN23" s="178"/>
      <c r="OJO23" s="178"/>
      <c r="OJP23" s="337"/>
      <c r="OJQ23" s="721"/>
      <c r="OJS23" s="176"/>
      <c r="OJT23" s="177"/>
      <c r="OJU23" s="177"/>
      <c r="OJV23" s="177"/>
      <c r="OJW23" s="178"/>
      <c r="OJX23" s="178"/>
      <c r="OJY23" s="337"/>
      <c r="OJZ23" s="721"/>
      <c r="OKB23" s="176"/>
      <c r="OKC23" s="177"/>
      <c r="OKD23" s="177"/>
      <c r="OKE23" s="177"/>
      <c r="OKF23" s="178"/>
      <c r="OKG23" s="178"/>
      <c r="OKH23" s="337"/>
      <c r="OKI23" s="721"/>
      <c r="OKK23" s="176"/>
      <c r="OKL23" s="177"/>
      <c r="OKM23" s="177"/>
      <c r="OKN23" s="177"/>
      <c r="OKO23" s="178"/>
      <c r="OKP23" s="178"/>
      <c r="OKQ23" s="337"/>
      <c r="OKR23" s="721"/>
      <c r="OKT23" s="176"/>
      <c r="OKU23" s="177"/>
      <c r="OKV23" s="177"/>
      <c r="OKW23" s="177"/>
      <c r="OKX23" s="178"/>
      <c r="OKY23" s="178"/>
      <c r="OKZ23" s="337"/>
      <c r="OLA23" s="721"/>
      <c r="OLC23" s="176"/>
      <c r="OLD23" s="177"/>
      <c r="OLE23" s="177"/>
      <c r="OLF23" s="177"/>
      <c r="OLG23" s="178"/>
      <c r="OLH23" s="178"/>
      <c r="OLI23" s="337"/>
      <c r="OLJ23" s="721"/>
      <c r="OLL23" s="176"/>
      <c r="OLM23" s="177"/>
      <c r="OLN23" s="177"/>
      <c r="OLO23" s="177"/>
      <c r="OLP23" s="178"/>
      <c r="OLQ23" s="178"/>
      <c r="OLR23" s="337"/>
      <c r="OLS23" s="721"/>
      <c r="OLU23" s="176"/>
      <c r="OLV23" s="177"/>
      <c r="OLW23" s="177"/>
      <c r="OLX23" s="177"/>
      <c r="OLY23" s="178"/>
      <c r="OLZ23" s="178"/>
      <c r="OMA23" s="337"/>
      <c r="OMB23" s="721"/>
      <c r="OMD23" s="176"/>
      <c r="OME23" s="177"/>
      <c r="OMF23" s="177"/>
      <c r="OMG23" s="177"/>
      <c r="OMH23" s="178"/>
      <c r="OMI23" s="178"/>
      <c r="OMJ23" s="337"/>
      <c r="OMK23" s="721"/>
      <c r="OMM23" s="176"/>
      <c r="OMN23" s="177"/>
      <c r="OMO23" s="177"/>
      <c r="OMP23" s="177"/>
      <c r="OMQ23" s="178"/>
      <c r="OMR23" s="178"/>
      <c r="OMS23" s="337"/>
      <c r="OMT23" s="721"/>
      <c r="OMV23" s="176"/>
      <c r="OMW23" s="177"/>
      <c r="OMX23" s="177"/>
      <c r="OMY23" s="177"/>
      <c r="OMZ23" s="178"/>
      <c r="ONA23" s="178"/>
      <c r="ONB23" s="337"/>
      <c r="ONC23" s="721"/>
      <c r="ONE23" s="176"/>
      <c r="ONF23" s="177"/>
      <c r="ONG23" s="177"/>
      <c r="ONH23" s="177"/>
      <c r="ONI23" s="178"/>
      <c r="ONJ23" s="178"/>
      <c r="ONK23" s="337"/>
      <c r="ONL23" s="721"/>
      <c r="ONN23" s="176"/>
      <c r="ONO23" s="177"/>
      <c r="ONP23" s="177"/>
      <c r="ONQ23" s="177"/>
      <c r="ONR23" s="178"/>
      <c r="ONS23" s="178"/>
      <c r="ONT23" s="337"/>
      <c r="ONU23" s="721"/>
      <c r="ONW23" s="176"/>
      <c r="ONX23" s="177"/>
      <c r="ONY23" s="177"/>
      <c r="ONZ23" s="177"/>
      <c r="OOA23" s="178"/>
      <c r="OOB23" s="178"/>
      <c r="OOC23" s="337"/>
      <c r="OOD23" s="721"/>
      <c r="OOF23" s="176"/>
      <c r="OOG23" s="177"/>
      <c r="OOH23" s="177"/>
      <c r="OOI23" s="177"/>
      <c r="OOJ23" s="178"/>
      <c r="OOK23" s="178"/>
      <c r="OOL23" s="337"/>
      <c r="OOM23" s="721"/>
      <c r="OOO23" s="176"/>
      <c r="OOP23" s="177"/>
      <c r="OOQ23" s="177"/>
      <c r="OOR23" s="177"/>
      <c r="OOS23" s="178"/>
      <c r="OOT23" s="178"/>
      <c r="OOU23" s="337"/>
      <c r="OOV23" s="721"/>
      <c r="OOX23" s="176"/>
      <c r="OOY23" s="177"/>
      <c r="OOZ23" s="177"/>
      <c r="OPA23" s="177"/>
      <c r="OPB23" s="178"/>
      <c r="OPC23" s="178"/>
      <c r="OPD23" s="337"/>
      <c r="OPE23" s="721"/>
      <c r="OPG23" s="176"/>
      <c r="OPH23" s="177"/>
      <c r="OPI23" s="177"/>
      <c r="OPJ23" s="177"/>
      <c r="OPK23" s="178"/>
      <c r="OPL23" s="178"/>
      <c r="OPM23" s="337"/>
      <c r="OPN23" s="721"/>
      <c r="OPP23" s="176"/>
      <c r="OPQ23" s="177"/>
      <c r="OPR23" s="177"/>
      <c r="OPS23" s="177"/>
      <c r="OPT23" s="178"/>
      <c r="OPU23" s="178"/>
      <c r="OPV23" s="337"/>
      <c r="OPW23" s="721"/>
      <c r="OPY23" s="176"/>
      <c r="OPZ23" s="177"/>
      <c r="OQA23" s="177"/>
      <c r="OQB23" s="177"/>
      <c r="OQC23" s="178"/>
      <c r="OQD23" s="178"/>
      <c r="OQE23" s="337"/>
      <c r="OQF23" s="721"/>
      <c r="OQH23" s="176"/>
      <c r="OQI23" s="177"/>
      <c r="OQJ23" s="177"/>
      <c r="OQK23" s="177"/>
      <c r="OQL23" s="178"/>
      <c r="OQM23" s="178"/>
      <c r="OQN23" s="337"/>
      <c r="OQO23" s="721"/>
      <c r="OQQ23" s="176"/>
      <c r="OQR23" s="177"/>
      <c r="OQS23" s="177"/>
      <c r="OQT23" s="177"/>
      <c r="OQU23" s="178"/>
      <c r="OQV23" s="178"/>
      <c r="OQW23" s="337"/>
      <c r="OQX23" s="721"/>
      <c r="OQZ23" s="176"/>
      <c r="ORA23" s="177"/>
      <c r="ORB23" s="177"/>
      <c r="ORC23" s="177"/>
      <c r="ORD23" s="178"/>
      <c r="ORE23" s="178"/>
      <c r="ORF23" s="337"/>
      <c r="ORG23" s="721"/>
      <c r="ORI23" s="176"/>
      <c r="ORJ23" s="177"/>
      <c r="ORK23" s="177"/>
      <c r="ORL23" s="177"/>
      <c r="ORM23" s="178"/>
      <c r="ORN23" s="178"/>
      <c r="ORO23" s="337"/>
      <c r="ORP23" s="721"/>
      <c r="ORR23" s="176"/>
      <c r="ORS23" s="177"/>
      <c r="ORT23" s="177"/>
      <c r="ORU23" s="177"/>
      <c r="ORV23" s="178"/>
      <c r="ORW23" s="178"/>
      <c r="ORX23" s="337"/>
      <c r="ORY23" s="721"/>
      <c r="OSA23" s="176"/>
      <c r="OSB23" s="177"/>
      <c r="OSC23" s="177"/>
      <c r="OSD23" s="177"/>
      <c r="OSE23" s="178"/>
      <c r="OSF23" s="178"/>
      <c r="OSG23" s="337"/>
      <c r="OSH23" s="721"/>
      <c r="OSJ23" s="176"/>
      <c r="OSK23" s="177"/>
      <c r="OSL23" s="177"/>
      <c r="OSM23" s="177"/>
      <c r="OSN23" s="178"/>
      <c r="OSO23" s="178"/>
      <c r="OSP23" s="337"/>
      <c r="OSQ23" s="721"/>
      <c r="OSS23" s="176"/>
      <c r="OST23" s="177"/>
      <c r="OSU23" s="177"/>
      <c r="OSV23" s="177"/>
      <c r="OSW23" s="178"/>
      <c r="OSX23" s="178"/>
      <c r="OSY23" s="337"/>
      <c r="OSZ23" s="721"/>
      <c r="OTB23" s="176"/>
      <c r="OTC23" s="177"/>
      <c r="OTD23" s="177"/>
      <c r="OTE23" s="177"/>
      <c r="OTF23" s="178"/>
      <c r="OTG23" s="178"/>
      <c r="OTH23" s="337"/>
      <c r="OTI23" s="721"/>
      <c r="OTK23" s="176"/>
      <c r="OTL23" s="177"/>
      <c r="OTM23" s="177"/>
      <c r="OTN23" s="177"/>
      <c r="OTO23" s="178"/>
      <c r="OTP23" s="178"/>
      <c r="OTQ23" s="337"/>
      <c r="OTR23" s="721"/>
      <c r="OTT23" s="176"/>
      <c r="OTU23" s="177"/>
      <c r="OTV23" s="177"/>
      <c r="OTW23" s="177"/>
      <c r="OTX23" s="178"/>
      <c r="OTY23" s="178"/>
      <c r="OTZ23" s="337"/>
      <c r="OUA23" s="721"/>
      <c r="OUC23" s="176"/>
      <c r="OUD23" s="177"/>
      <c r="OUE23" s="177"/>
      <c r="OUF23" s="177"/>
      <c r="OUG23" s="178"/>
      <c r="OUH23" s="178"/>
      <c r="OUI23" s="337"/>
      <c r="OUJ23" s="721"/>
      <c r="OUL23" s="176"/>
      <c r="OUM23" s="177"/>
      <c r="OUN23" s="177"/>
      <c r="OUO23" s="177"/>
      <c r="OUP23" s="178"/>
      <c r="OUQ23" s="178"/>
      <c r="OUR23" s="337"/>
      <c r="OUS23" s="721"/>
      <c r="OUU23" s="176"/>
      <c r="OUV23" s="177"/>
      <c r="OUW23" s="177"/>
      <c r="OUX23" s="177"/>
      <c r="OUY23" s="178"/>
      <c r="OUZ23" s="178"/>
      <c r="OVA23" s="337"/>
      <c r="OVB23" s="721"/>
      <c r="OVD23" s="176"/>
      <c r="OVE23" s="177"/>
      <c r="OVF23" s="177"/>
      <c r="OVG23" s="177"/>
      <c r="OVH23" s="178"/>
      <c r="OVI23" s="178"/>
      <c r="OVJ23" s="337"/>
      <c r="OVK23" s="721"/>
      <c r="OVM23" s="176"/>
      <c r="OVN23" s="177"/>
      <c r="OVO23" s="177"/>
      <c r="OVP23" s="177"/>
      <c r="OVQ23" s="178"/>
      <c r="OVR23" s="178"/>
      <c r="OVS23" s="337"/>
      <c r="OVT23" s="721"/>
      <c r="OVV23" s="176"/>
      <c r="OVW23" s="177"/>
      <c r="OVX23" s="177"/>
      <c r="OVY23" s="177"/>
      <c r="OVZ23" s="178"/>
      <c r="OWA23" s="178"/>
      <c r="OWB23" s="337"/>
      <c r="OWC23" s="721"/>
      <c r="OWE23" s="176"/>
      <c r="OWF23" s="177"/>
      <c r="OWG23" s="177"/>
      <c r="OWH23" s="177"/>
      <c r="OWI23" s="178"/>
      <c r="OWJ23" s="178"/>
      <c r="OWK23" s="337"/>
      <c r="OWL23" s="721"/>
      <c r="OWN23" s="176"/>
      <c r="OWO23" s="177"/>
      <c r="OWP23" s="177"/>
      <c r="OWQ23" s="177"/>
      <c r="OWR23" s="178"/>
      <c r="OWS23" s="178"/>
      <c r="OWT23" s="337"/>
      <c r="OWU23" s="721"/>
      <c r="OWW23" s="176"/>
      <c r="OWX23" s="177"/>
      <c r="OWY23" s="177"/>
      <c r="OWZ23" s="177"/>
      <c r="OXA23" s="178"/>
      <c r="OXB23" s="178"/>
      <c r="OXC23" s="337"/>
      <c r="OXD23" s="721"/>
      <c r="OXF23" s="176"/>
      <c r="OXG23" s="177"/>
      <c r="OXH23" s="177"/>
      <c r="OXI23" s="177"/>
      <c r="OXJ23" s="178"/>
      <c r="OXK23" s="178"/>
      <c r="OXL23" s="337"/>
      <c r="OXM23" s="721"/>
      <c r="OXO23" s="176"/>
      <c r="OXP23" s="177"/>
      <c r="OXQ23" s="177"/>
      <c r="OXR23" s="177"/>
      <c r="OXS23" s="178"/>
      <c r="OXT23" s="178"/>
      <c r="OXU23" s="337"/>
      <c r="OXV23" s="721"/>
      <c r="OXX23" s="176"/>
      <c r="OXY23" s="177"/>
      <c r="OXZ23" s="177"/>
      <c r="OYA23" s="177"/>
      <c r="OYB23" s="178"/>
      <c r="OYC23" s="178"/>
      <c r="OYD23" s="337"/>
      <c r="OYE23" s="721"/>
      <c r="OYG23" s="176"/>
      <c r="OYH23" s="177"/>
      <c r="OYI23" s="177"/>
      <c r="OYJ23" s="177"/>
      <c r="OYK23" s="178"/>
      <c r="OYL23" s="178"/>
      <c r="OYM23" s="337"/>
      <c r="OYN23" s="721"/>
      <c r="OYP23" s="176"/>
      <c r="OYQ23" s="177"/>
      <c r="OYR23" s="177"/>
      <c r="OYS23" s="177"/>
      <c r="OYT23" s="178"/>
      <c r="OYU23" s="178"/>
      <c r="OYV23" s="337"/>
      <c r="OYW23" s="721"/>
      <c r="OYY23" s="176"/>
      <c r="OYZ23" s="177"/>
      <c r="OZA23" s="177"/>
      <c r="OZB23" s="177"/>
      <c r="OZC23" s="178"/>
      <c r="OZD23" s="178"/>
      <c r="OZE23" s="337"/>
      <c r="OZF23" s="721"/>
      <c r="OZH23" s="176"/>
      <c r="OZI23" s="177"/>
      <c r="OZJ23" s="177"/>
      <c r="OZK23" s="177"/>
      <c r="OZL23" s="178"/>
      <c r="OZM23" s="178"/>
      <c r="OZN23" s="337"/>
      <c r="OZO23" s="721"/>
      <c r="OZQ23" s="176"/>
      <c r="OZR23" s="177"/>
      <c r="OZS23" s="177"/>
      <c r="OZT23" s="177"/>
      <c r="OZU23" s="178"/>
      <c r="OZV23" s="178"/>
      <c r="OZW23" s="337"/>
      <c r="OZX23" s="721"/>
      <c r="OZZ23" s="176"/>
      <c r="PAA23" s="177"/>
      <c r="PAB23" s="177"/>
      <c r="PAC23" s="177"/>
      <c r="PAD23" s="178"/>
      <c r="PAE23" s="178"/>
      <c r="PAF23" s="337"/>
      <c r="PAG23" s="721"/>
      <c r="PAI23" s="176"/>
      <c r="PAJ23" s="177"/>
      <c r="PAK23" s="177"/>
      <c r="PAL23" s="177"/>
      <c r="PAM23" s="178"/>
      <c r="PAN23" s="178"/>
      <c r="PAO23" s="337"/>
      <c r="PAP23" s="721"/>
      <c r="PAR23" s="176"/>
      <c r="PAS23" s="177"/>
      <c r="PAT23" s="177"/>
      <c r="PAU23" s="177"/>
      <c r="PAV23" s="178"/>
      <c r="PAW23" s="178"/>
      <c r="PAX23" s="337"/>
      <c r="PAY23" s="721"/>
      <c r="PBA23" s="176"/>
      <c r="PBB23" s="177"/>
      <c r="PBC23" s="177"/>
      <c r="PBD23" s="177"/>
      <c r="PBE23" s="178"/>
      <c r="PBF23" s="178"/>
      <c r="PBG23" s="337"/>
      <c r="PBH23" s="721"/>
      <c r="PBJ23" s="176"/>
      <c r="PBK23" s="177"/>
      <c r="PBL23" s="177"/>
      <c r="PBM23" s="177"/>
      <c r="PBN23" s="178"/>
      <c r="PBO23" s="178"/>
      <c r="PBP23" s="337"/>
      <c r="PBQ23" s="721"/>
      <c r="PBS23" s="176"/>
      <c r="PBT23" s="177"/>
      <c r="PBU23" s="177"/>
      <c r="PBV23" s="177"/>
      <c r="PBW23" s="178"/>
      <c r="PBX23" s="178"/>
      <c r="PBY23" s="337"/>
      <c r="PBZ23" s="721"/>
      <c r="PCB23" s="176"/>
      <c r="PCC23" s="177"/>
      <c r="PCD23" s="177"/>
      <c r="PCE23" s="177"/>
      <c r="PCF23" s="178"/>
      <c r="PCG23" s="178"/>
      <c r="PCH23" s="337"/>
      <c r="PCI23" s="721"/>
      <c r="PCK23" s="176"/>
      <c r="PCL23" s="177"/>
      <c r="PCM23" s="177"/>
      <c r="PCN23" s="177"/>
      <c r="PCO23" s="178"/>
      <c r="PCP23" s="178"/>
      <c r="PCQ23" s="337"/>
      <c r="PCR23" s="721"/>
      <c r="PCT23" s="176"/>
      <c r="PCU23" s="177"/>
      <c r="PCV23" s="177"/>
      <c r="PCW23" s="177"/>
      <c r="PCX23" s="178"/>
      <c r="PCY23" s="178"/>
      <c r="PCZ23" s="337"/>
      <c r="PDA23" s="721"/>
      <c r="PDC23" s="176"/>
      <c r="PDD23" s="177"/>
      <c r="PDE23" s="177"/>
      <c r="PDF23" s="177"/>
      <c r="PDG23" s="178"/>
      <c r="PDH23" s="178"/>
      <c r="PDI23" s="337"/>
      <c r="PDJ23" s="721"/>
      <c r="PDL23" s="176"/>
      <c r="PDM23" s="177"/>
      <c r="PDN23" s="177"/>
      <c r="PDO23" s="177"/>
      <c r="PDP23" s="178"/>
      <c r="PDQ23" s="178"/>
      <c r="PDR23" s="337"/>
      <c r="PDS23" s="721"/>
      <c r="PDU23" s="176"/>
      <c r="PDV23" s="177"/>
      <c r="PDW23" s="177"/>
      <c r="PDX23" s="177"/>
      <c r="PDY23" s="178"/>
      <c r="PDZ23" s="178"/>
      <c r="PEA23" s="337"/>
      <c r="PEB23" s="721"/>
      <c r="PED23" s="176"/>
      <c r="PEE23" s="177"/>
      <c r="PEF23" s="177"/>
      <c r="PEG23" s="177"/>
      <c r="PEH23" s="178"/>
      <c r="PEI23" s="178"/>
      <c r="PEJ23" s="337"/>
      <c r="PEK23" s="721"/>
      <c r="PEM23" s="176"/>
      <c r="PEN23" s="177"/>
      <c r="PEO23" s="177"/>
      <c r="PEP23" s="177"/>
      <c r="PEQ23" s="178"/>
      <c r="PER23" s="178"/>
      <c r="PES23" s="337"/>
      <c r="PET23" s="721"/>
      <c r="PEV23" s="176"/>
      <c r="PEW23" s="177"/>
      <c r="PEX23" s="177"/>
      <c r="PEY23" s="177"/>
      <c r="PEZ23" s="178"/>
      <c r="PFA23" s="178"/>
      <c r="PFB23" s="337"/>
      <c r="PFC23" s="721"/>
      <c r="PFE23" s="176"/>
      <c r="PFF23" s="177"/>
      <c r="PFG23" s="177"/>
      <c r="PFH23" s="177"/>
      <c r="PFI23" s="178"/>
      <c r="PFJ23" s="178"/>
      <c r="PFK23" s="337"/>
      <c r="PFL23" s="721"/>
      <c r="PFN23" s="176"/>
      <c r="PFO23" s="177"/>
      <c r="PFP23" s="177"/>
      <c r="PFQ23" s="177"/>
      <c r="PFR23" s="178"/>
      <c r="PFS23" s="178"/>
      <c r="PFT23" s="337"/>
      <c r="PFU23" s="721"/>
      <c r="PFW23" s="176"/>
      <c r="PFX23" s="177"/>
      <c r="PFY23" s="177"/>
      <c r="PFZ23" s="177"/>
      <c r="PGA23" s="178"/>
      <c r="PGB23" s="178"/>
      <c r="PGC23" s="337"/>
      <c r="PGD23" s="721"/>
      <c r="PGF23" s="176"/>
      <c r="PGG23" s="177"/>
      <c r="PGH23" s="177"/>
      <c r="PGI23" s="177"/>
      <c r="PGJ23" s="178"/>
      <c r="PGK23" s="178"/>
      <c r="PGL23" s="337"/>
      <c r="PGM23" s="721"/>
      <c r="PGO23" s="176"/>
      <c r="PGP23" s="177"/>
      <c r="PGQ23" s="177"/>
      <c r="PGR23" s="177"/>
      <c r="PGS23" s="178"/>
      <c r="PGT23" s="178"/>
      <c r="PGU23" s="337"/>
      <c r="PGV23" s="721"/>
      <c r="PGX23" s="176"/>
      <c r="PGY23" s="177"/>
      <c r="PGZ23" s="177"/>
      <c r="PHA23" s="177"/>
      <c r="PHB23" s="178"/>
      <c r="PHC23" s="178"/>
      <c r="PHD23" s="337"/>
      <c r="PHE23" s="721"/>
      <c r="PHG23" s="176"/>
      <c r="PHH23" s="177"/>
      <c r="PHI23" s="177"/>
      <c r="PHJ23" s="177"/>
      <c r="PHK23" s="178"/>
      <c r="PHL23" s="178"/>
      <c r="PHM23" s="337"/>
      <c r="PHN23" s="721"/>
      <c r="PHP23" s="176"/>
      <c r="PHQ23" s="177"/>
      <c r="PHR23" s="177"/>
      <c r="PHS23" s="177"/>
      <c r="PHT23" s="178"/>
      <c r="PHU23" s="178"/>
      <c r="PHV23" s="337"/>
      <c r="PHW23" s="721"/>
      <c r="PHY23" s="176"/>
      <c r="PHZ23" s="177"/>
      <c r="PIA23" s="177"/>
      <c r="PIB23" s="177"/>
      <c r="PIC23" s="178"/>
      <c r="PID23" s="178"/>
      <c r="PIE23" s="337"/>
      <c r="PIF23" s="721"/>
      <c r="PIH23" s="176"/>
      <c r="PII23" s="177"/>
      <c r="PIJ23" s="177"/>
      <c r="PIK23" s="177"/>
      <c r="PIL23" s="178"/>
      <c r="PIM23" s="178"/>
      <c r="PIN23" s="337"/>
      <c r="PIO23" s="721"/>
      <c r="PIQ23" s="176"/>
      <c r="PIR23" s="177"/>
      <c r="PIS23" s="177"/>
      <c r="PIT23" s="177"/>
      <c r="PIU23" s="178"/>
      <c r="PIV23" s="178"/>
      <c r="PIW23" s="337"/>
      <c r="PIX23" s="721"/>
      <c r="PIZ23" s="176"/>
      <c r="PJA23" s="177"/>
      <c r="PJB23" s="177"/>
      <c r="PJC23" s="177"/>
      <c r="PJD23" s="178"/>
      <c r="PJE23" s="178"/>
      <c r="PJF23" s="337"/>
      <c r="PJG23" s="721"/>
      <c r="PJI23" s="176"/>
      <c r="PJJ23" s="177"/>
      <c r="PJK23" s="177"/>
      <c r="PJL23" s="177"/>
      <c r="PJM23" s="178"/>
      <c r="PJN23" s="178"/>
      <c r="PJO23" s="337"/>
      <c r="PJP23" s="721"/>
      <c r="PJR23" s="176"/>
      <c r="PJS23" s="177"/>
      <c r="PJT23" s="177"/>
      <c r="PJU23" s="177"/>
      <c r="PJV23" s="178"/>
      <c r="PJW23" s="178"/>
      <c r="PJX23" s="337"/>
      <c r="PJY23" s="721"/>
      <c r="PKA23" s="176"/>
      <c r="PKB23" s="177"/>
      <c r="PKC23" s="177"/>
      <c r="PKD23" s="177"/>
      <c r="PKE23" s="178"/>
      <c r="PKF23" s="178"/>
      <c r="PKG23" s="337"/>
      <c r="PKH23" s="721"/>
      <c r="PKJ23" s="176"/>
      <c r="PKK23" s="177"/>
      <c r="PKL23" s="177"/>
      <c r="PKM23" s="177"/>
      <c r="PKN23" s="178"/>
      <c r="PKO23" s="178"/>
      <c r="PKP23" s="337"/>
      <c r="PKQ23" s="721"/>
      <c r="PKS23" s="176"/>
      <c r="PKT23" s="177"/>
      <c r="PKU23" s="177"/>
      <c r="PKV23" s="177"/>
      <c r="PKW23" s="178"/>
      <c r="PKX23" s="178"/>
      <c r="PKY23" s="337"/>
      <c r="PKZ23" s="721"/>
      <c r="PLB23" s="176"/>
      <c r="PLC23" s="177"/>
      <c r="PLD23" s="177"/>
      <c r="PLE23" s="177"/>
      <c r="PLF23" s="178"/>
      <c r="PLG23" s="178"/>
      <c r="PLH23" s="337"/>
      <c r="PLI23" s="721"/>
      <c r="PLK23" s="176"/>
      <c r="PLL23" s="177"/>
      <c r="PLM23" s="177"/>
      <c r="PLN23" s="177"/>
      <c r="PLO23" s="178"/>
      <c r="PLP23" s="178"/>
      <c r="PLQ23" s="337"/>
      <c r="PLR23" s="721"/>
      <c r="PLT23" s="176"/>
      <c r="PLU23" s="177"/>
      <c r="PLV23" s="177"/>
      <c r="PLW23" s="177"/>
      <c r="PLX23" s="178"/>
      <c r="PLY23" s="178"/>
      <c r="PLZ23" s="337"/>
      <c r="PMA23" s="721"/>
      <c r="PMC23" s="176"/>
      <c r="PMD23" s="177"/>
      <c r="PME23" s="177"/>
      <c r="PMF23" s="177"/>
      <c r="PMG23" s="178"/>
      <c r="PMH23" s="178"/>
      <c r="PMI23" s="337"/>
      <c r="PMJ23" s="721"/>
      <c r="PML23" s="176"/>
      <c r="PMM23" s="177"/>
      <c r="PMN23" s="177"/>
      <c r="PMO23" s="177"/>
      <c r="PMP23" s="178"/>
      <c r="PMQ23" s="178"/>
      <c r="PMR23" s="337"/>
      <c r="PMS23" s="721"/>
      <c r="PMU23" s="176"/>
      <c r="PMV23" s="177"/>
      <c r="PMW23" s="177"/>
      <c r="PMX23" s="177"/>
      <c r="PMY23" s="178"/>
      <c r="PMZ23" s="178"/>
      <c r="PNA23" s="337"/>
      <c r="PNB23" s="721"/>
      <c r="PND23" s="176"/>
      <c r="PNE23" s="177"/>
      <c r="PNF23" s="177"/>
      <c r="PNG23" s="177"/>
      <c r="PNH23" s="178"/>
      <c r="PNI23" s="178"/>
      <c r="PNJ23" s="337"/>
      <c r="PNK23" s="721"/>
      <c r="PNM23" s="176"/>
      <c r="PNN23" s="177"/>
      <c r="PNO23" s="177"/>
      <c r="PNP23" s="177"/>
      <c r="PNQ23" s="178"/>
      <c r="PNR23" s="178"/>
      <c r="PNS23" s="337"/>
      <c r="PNT23" s="721"/>
      <c r="PNV23" s="176"/>
      <c r="PNW23" s="177"/>
      <c r="PNX23" s="177"/>
      <c r="PNY23" s="177"/>
      <c r="PNZ23" s="178"/>
      <c r="POA23" s="178"/>
      <c r="POB23" s="337"/>
      <c r="POC23" s="721"/>
      <c r="POE23" s="176"/>
      <c r="POF23" s="177"/>
      <c r="POG23" s="177"/>
      <c r="POH23" s="177"/>
      <c r="POI23" s="178"/>
      <c r="POJ23" s="178"/>
      <c r="POK23" s="337"/>
      <c r="POL23" s="721"/>
      <c r="PON23" s="176"/>
      <c r="POO23" s="177"/>
      <c r="POP23" s="177"/>
      <c r="POQ23" s="177"/>
      <c r="POR23" s="178"/>
      <c r="POS23" s="178"/>
      <c r="POT23" s="337"/>
      <c r="POU23" s="721"/>
      <c r="POW23" s="176"/>
      <c r="POX23" s="177"/>
      <c r="POY23" s="177"/>
      <c r="POZ23" s="177"/>
      <c r="PPA23" s="178"/>
      <c r="PPB23" s="178"/>
      <c r="PPC23" s="337"/>
      <c r="PPD23" s="721"/>
      <c r="PPF23" s="176"/>
      <c r="PPG23" s="177"/>
      <c r="PPH23" s="177"/>
      <c r="PPI23" s="177"/>
      <c r="PPJ23" s="178"/>
      <c r="PPK23" s="178"/>
      <c r="PPL23" s="337"/>
      <c r="PPM23" s="721"/>
      <c r="PPO23" s="176"/>
      <c r="PPP23" s="177"/>
      <c r="PPQ23" s="177"/>
      <c r="PPR23" s="177"/>
      <c r="PPS23" s="178"/>
      <c r="PPT23" s="178"/>
      <c r="PPU23" s="337"/>
      <c r="PPV23" s="721"/>
      <c r="PPX23" s="176"/>
      <c r="PPY23" s="177"/>
      <c r="PPZ23" s="177"/>
      <c r="PQA23" s="177"/>
      <c r="PQB23" s="178"/>
      <c r="PQC23" s="178"/>
      <c r="PQD23" s="337"/>
      <c r="PQE23" s="721"/>
      <c r="PQG23" s="176"/>
      <c r="PQH23" s="177"/>
      <c r="PQI23" s="177"/>
      <c r="PQJ23" s="177"/>
      <c r="PQK23" s="178"/>
      <c r="PQL23" s="178"/>
      <c r="PQM23" s="337"/>
      <c r="PQN23" s="721"/>
      <c r="PQP23" s="176"/>
      <c r="PQQ23" s="177"/>
      <c r="PQR23" s="177"/>
      <c r="PQS23" s="177"/>
      <c r="PQT23" s="178"/>
      <c r="PQU23" s="178"/>
      <c r="PQV23" s="337"/>
      <c r="PQW23" s="721"/>
      <c r="PQY23" s="176"/>
      <c r="PQZ23" s="177"/>
      <c r="PRA23" s="177"/>
      <c r="PRB23" s="177"/>
      <c r="PRC23" s="178"/>
      <c r="PRD23" s="178"/>
      <c r="PRE23" s="337"/>
      <c r="PRF23" s="721"/>
      <c r="PRH23" s="176"/>
      <c r="PRI23" s="177"/>
      <c r="PRJ23" s="177"/>
      <c r="PRK23" s="177"/>
      <c r="PRL23" s="178"/>
      <c r="PRM23" s="178"/>
      <c r="PRN23" s="337"/>
      <c r="PRO23" s="721"/>
      <c r="PRQ23" s="176"/>
      <c r="PRR23" s="177"/>
      <c r="PRS23" s="177"/>
      <c r="PRT23" s="177"/>
      <c r="PRU23" s="178"/>
      <c r="PRV23" s="178"/>
      <c r="PRW23" s="337"/>
      <c r="PRX23" s="721"/>
      <c r="PRZ23" s="176"/>
      <c r="PSA23" s="177"/>
      <c r="PSB23" s="177"/>
      <c r="PSC23" s="177"/>
      <c r="PSD23" s="178"/>
      <c r="PSE23" s="178"/>
      <c r="PSF23" s="337"/>
      <c r="PSG23" s="721"/>
      <c r="PSI23" s="176"/>
      <c r="PSJ23" s="177"/>
      <c r="PSK23" s="177"/>
      <c r="PSL23" s="177"/>
      <c r="PSM23" s="178"/>
      <c r="PSN23" s="178"/>
      <c r="PSO23" s="337"/>
      <c r="PSP23" s="721"/>
      <c r="PSR23" s="176"/>
      <c r="PSS23" s="177"/>
      <c r="PST23" s="177"/>
      <c r="PSU23" s="177"/>
      <c r="PSV23" s="178"/>
      <c r="PSW23" s="178"/>
      <c r="PSX23" s="337"/>
      <c r="PSY23" s="721"/>
      <c r="PTA23" s="176"/>
      <c r="PTB23" s="177"/>
      <c r="PTC23" s="177"/>
      <c r="PTD23" s="177"/>
      <c r="PTE23" s="178"/>
      <c r="PTF23" s="178"/>
      <c r="PTG23" s="337"/>
      <c r="PTH23" s="721"/>
      <c r="PTJ23" s="176"/>
      <c r="PTK23" s="177"/>
      <c r="PTL23" s="177"/>
      <c r="PTM23" s="177"/>
      <c r="PTN23" s="178"/>
      <c r="PTO23" s="178"/>
      <c r="PTP23" s="337"/>
      <c r="PTQ23" s="721"/>
      <c r="PTS23" s="176"/>
      <c r="PTT23" s="177"/>
      <c r="PTU23" s="177"/>
      <c r="PTV23" s="177"/>
      <c r="PTW23" s="178"/>
      <c r="PTX23" s="178"/>
      <c r="PTY23" s="337"/>
      <c r="PTZ23" s="721"/>
      <c r="PUB23" s="176"/>
      <c r="PUC23" s="177"/>
      <c r="PUD23" s="177"/>
      <c r="PUE23" s="177"/>
      <c r="PUF23" s="178"/>
      <c r="PUG23" s="178"/>
      <c r="PUH23" s="337"/>
      <c r="PUI23" s="721"/>
      <c r="PUK23" s="176"/>
      <c r="PUL23" s="177"/>
      <c r="PUM23" s="177"/>
      <c r="PUN23" s="177"/>
      <c r="PUO23" s="178"/>
      <c r="PUP23" s="178"/>
      <c r="PUQ23" s="337"/>
      <c r="PUR23" s="721"/>
      <c r="PUT23" s="176"/>
      <c r="PUU23" s="177"/>
      <c r="PUV23" s="177"/>
      <c r="PUW23" s="177"/>
      <c r="PUX23" s="178"/>
      <c r="PUY23" s="178"/>
      <c r="PUZ23" s="337"/>
      <c r="PVA23" s="721"/>
      <c r="PVC23" s="176"/>
      <c r="PVD23" s="177"/>
      <c r="PVE23" s="177"/>
      <c r="PVF23" s="177"/>
      <c r="PVG23" s="178"/>
      <c r="PVH23" s="178"/>
      <c r="PVI23" s="337"/>
      <c r="PVJ23" s="721"/>
      <c r="PVL23" s="176"/>
      <c r="PVM23" s="177"/>
      <c r="PVN23" s="177"/>
      <c r="PVO23" s="177"/>
      <c r="PVP23" s="178"/>
      <c r="PVQ23" s="178"/>
      <c r="PVR23" s="337"/>
      <c r="PVS23" s="721"/>
      <c r="PVU23" s="176"/>
      <c r="PVV23" s="177"/>
      <c r="PVW23" s="177"/>
      <c r="PVX23" s="177"/>
      <c r="PVY23" s="178"/>
      <c r="PVZ23" s="178"/>
      <c r="PWA23" s="337"/>
      <c r="PWB23" s="721"/>
      <c r="PWD23" s="176"/>
      <c r="PWE23" s="177"/>
      <c r="PWF23" s="177"/>
      <c r="PWG23" s="177"/>
      <c r="PWH23" s="178"/>
      <c r="PWI23" s="178"/>
      <c r="PWJ23" s="337"/>
      <c r="PWK23" s="721"/>
      <c r="PWM23" s="176"/>
      <c r="PWN23" s="177"/>
      <c r="PWO23" s="177"/>
      <c r="PWP23" s="177"/>
      <c r="PWQ23" s="178"/>
      <c r="PWR23" s="178"/>
      <c r="PWS23" s="337"/>
      <c r="PWT23" s="721"/>
      <c r="PWV23" s="176"/>
      <c r="PWW23" s="177"/>
      <c r="PWX23" s="177"/>
      <c r="PWY23" s="177"/>
      <c r="PWZ23" s="178"/>
      <c r="PXA23" s="178"/>
      <c r="PXB23" s="337"/>
      <c r="PXC23" s="721"/>
      <c r="PXE23" s="176"/>
      <c r="PXF23" s="177"/>
      <c r="PXG23" s="177"/>
      <c r="PXH23" s="177"/>
      <c r="PXI23" s="178"/>
      <c r="PXJ23" s="178"/>
      <c r="PXK23" s="337"/>
      <c r="PXL23" s="721"/>
      <c r="PXN23" s="176"/>
      <c r="PXO23" s="177"/>
      <c r="PXP23" s="177"/>
      <c r="PXQ23" s="177"/>
      <c r="PXR23" s="178"/>
      <c r="PXS23" s="178"/>
      <c r="PXT23" s="337"/>
      <c r="PXU23" s="721"/>
      <c r="PXW23" s="176"/>
      <c r="PXX23" s="177"/>
      <c r="PXY23" s="177"/>
      <c r="PXZ23" s="177"/>
      <c r="PYA23" s="178"/>
      <c r="PYB23" s="178"/>
      <c r="PYC23" s="337"/>
      <c r="PYD23" s="721"/>
      <c r="PYF23" s="176"/>
      <c r="PYG23" s="177"/>
      <c r="PYH23" s="177"/>
      <c r="PYI23" s="177"/>
      <c r="PYJ23" s="178"/>
      <c r="PYK23" s="178"/>
      <c r="PYL23" s="337"/>
      <c r="PYM23" s="721"/>
      <c r="PYO23" s="176"/>
      <c r="PYP23" s="177"/>
      <c r="PYQ23" s="177"/>
      <c r="PYR23" s="177"/>
      <c r="PYS23" s="178"/>
      <c r="PYT23" s="178"/>
      <c r="PYU23" s="337"/>
      <c r="PYV23" s="721"/>
      <c r="PYX23" s="176"/>
      <c r="PYY23" s="177"/>
      <c r="PYZ23" s="177"/>
      <c r="PZA23" s="177"/>
      <c r="PZB23" s="178"/>
      <c r="PZC23" s="178"/>
      <c r="PZD23" s="337"/>
      <c r="PZE23" s="721"/>
      <c r="PZG23" s="176"/>
      <c r="PZH23" s="177"/>
      <c r="PZI23" s="177"/>
      <c r="PZJ23" s="177"/>
      <c r="PZK23" s="178"/>
      <c r="PZL23" s="178"/>
      <c r="PZM23" s="337"/>
      <c r="PZN23" s="721"/>
      <c r="PZP23" s="176"/>
      <c r="PZQ23" s="177"/>
      <c r="PZR23" s="177"/>
      <c r="PZS23" s="177"/>
      <c r="PZT23" s="178"/>
      <c r="PZU23" s="178"/>
      <c r="PZV23" s="337"/>
      <c r="PZW23" s="721"/>
      <c r="PZY23" s="176"/>
      <c r="PZZ23" s="177"/>
      <c r="QAA23" s="177"/>
      <c r="QAB23" s="177"/>
      <c r="QAC23" s="178"/>
      <c r="QAD23" s="178"/>
      <c r="QAE23" s="337"/>
      <c r="QAF23" s="721"/>
      <c r="QAH23" s="176"/>
      <c r="QAI23" s="177"/>
      <c r="QAJ23" s="177"/>
      <c r="QAK23" s="177"/>
      <c r="QAL23" s="178"/>
      <c r="QAM23" s="178"/>
      <c r="QAN23" s="337"/>
      <c r="QAO23" s="721"/>
      <c r="QAQ23" s="176"/>
      <c r="QAR23" s="177"/>
      <c r="QAS23" s="177"/>
      <c r="QAT23" s="177"/>
      <c r="QAU23" s="178"/>
      <c r="QAV23" s="178"/>
      <c r="QAW23" s="337"/>
      <c r="QAX23" s="721"/>
      <c r="QAZ23" s="176"/>
      <c r="QBA23" s="177"/>
      <c r="QBB23" s="177"/>
      <c r="QBC23" s="177"/>
      <c r="QBD23" s="178"/>
      <c r="QBE23" s="178"/>
      <c r="QBF23" s="337"/>
      <c r="QBG23" s="721"/>
      <c r="QBI23" s="176"/>
      <c r="QBJ23" s="177"/>
      <c r="QBK23" s="177"/>
      <c r="QBL23" s="177"/>
      <c r="QBM23" s="178"/>
      <c r="QBN23" s="178"/>
      <c r="QBO23" s="337"/>
      <c r="QBP23" s="721"/>
      <c r="QBR23" s="176"/>
      <c r="QBS23" s="177"/>
      <c r="QBT23" s="177"/>
      <c r="QBU23" s="177"/>
      <c r="QBV23" s="178"/>
      <c r="QBW23" s="178"/>
      <c r="QBX23" s="337"/>
      <c r="QBY23" s="721"/>
      <c r="QCA23" s="176"/>
      <c r="QCB23" s="177"/>
      <c r="QCC23" s="177"/>
      <c r="QCD23" s="177"/>
      <c r="QCE23" s="178"/>
      <c r="QCF23" s="178"/>
      <c r="QCG23" s="337"/>
      <c r="QCH23" s="721"/>
      <c r="QCJ23" s="176"/>
      <c r="QCK23" s="177"/>
      <c r="QCL23" s="177"/>
      <c r="QCM23" s="177"/>
      <c r="QCN23" s="178"/>
      <c r="QCO23" s="178"/>
      <c r="QCP23" s="337"/>
      <c r="QCQ23" s="721"/>
      <c r="QCS23" s="176"/>
      <c r="QCT23" s="177"/>
      <c r="QCU23" s="177"/>
      <c r="QCV23" s="177"/>
      <c r="QCW23" s="178"/>
      <c r="QCX23" s="178"/>
      <c r="QCY23" s="337"/>
      <c r="QCZ23" s="721"/>
      <c r="QDB23" s="176"/>
      <c r="QDC23" s="177"/>
      <c r="QDD23" s="177"/>
      <c r="QDE23" s="177"/>
      <c r="QDF23" s="178"/>
      <c r="QDG23" s="178"/>
      <c r="QDH23" s="337"/>
      <c r="QDI23" s="721"/>
      <c r="QDK23" s="176"/>
      <c r="QDL23" s="177"/>
      <c r="QDM23" s="177"/>
      <c r="QDN23" s="177"/>
      <c r="QDO23" s="178"/>
      <c r="QDP23" s="178"/>
      <c r="QDQ23" s="337"/>
      <c r="QDR23" s="721"/>
      <c r="QDT23" s="176"/>
      <c r="QDU23" s="177"/>
      <c r="QDV23" s="177"/>
      <c r="QDW23" s="177"/>
      <c r="QDX23" s="178"/>
      <c r="QDY23" s="178"/>
      <c r="QDZ23" s="337"/>
      <c r="QEA23" s="721"/>
      <c r="QEC23" s="176"/>
      <c r="QED23" s="177"/>
      <c r="QEE23" s="177"/>
      <c r="QEF23" s="177"/>
      <c r="QEG23" s="178"/>
      <c r="QEH23" s="178"/>
      <c r="QEI23" s="337"/>
      <c r="QEJ23" s="721"/>
      <c r="QEL23" s="176"/>
      <c r="QEM23" s="177"/>
      <c r="QEN23" s="177"/>
      <c r="QEO23" s="177"/>
      <c r="QEP23" s="178"/>
      <c r="QEQ23" s="178"/>
      <c r="QER23" s="337"/>
      <c r="QES23" s="721"/>
      <c r="QEU23" s="176"/>
      <c r="QEV23" s="177"/>
      <c r="QEW23" s="177"/>
      <c r="QEX23" s="177"/>
      <c r="QEY23" s="178"/>
      <c r="QEZ23" s="178"/>
      <c r="QFA23" s="337"/>
      <c r="QFB23" s="721"/>
      <c r="QFD23" s="176"/>
      <c r="QFE23" s="177"/>
      <c r="QFF23" s="177"/>
      <c r="QFG23" s="177"/>
      <c r="QFH23" s="178"/>
      <c r="QFI23" s="178"/>
      <c r="QFJ23" s="337"/>
      <c r="QFK23" s="721"/>
      <c r="QFM23" s="176"/>
      <c r="QFN23" s="177"/>
      <c r="QFO23" s="177"/>
      <c r="QFP23" s="177"/>
      <c r="QFQ23" s="178"/>
      <c r="QFR23" s="178"/>
      <c r="QFS23" s="337"/>
      <c r="QFT23" s="721"/>
      <c r="QFV23" s="176"/>
      <c r="QFW23" s="177"/>
      <c r="QFX23" s="177"/>
      <c r="QFY23" s="177"/>
      <c r="QFZ23" s="178"/>
      <c r="QGA23" s="178"/>
      <c r="QGB23" s="337"/>
      <c r="QGC23" s="721"/>
      <c r="QGE23" s="176"/>
      <c r="QGF23" s="177"/>
      <c r="QGG23" s="177"/>
      <c r="QGH23" s="177"/>
      <c r="QGI23" s="178"/>
      <c r="QGJ23" s="178"/>
      <c r="QGK23" s="337"/>
      <c r="QGL23" s="721"/>
      <c r="QGN23" s="176"/>
      <c r="QGO23" s="177"/>
      <c r="QGP23" s="177"/>
      <c r="QGQ23" s="177"/>
      <c r="QGR23" s="178"/>
      <c r="QGS23" s="178"/>
      <c r="QGT23" s="337"/>
      <c r="QGU23" s="721"/>
      <c r="QGW23" s="176"/>
      <c r="QGX23" s="177"/>
      <c r="QGY23" s="177"/>
      <c r="QGZ23" s="177"/>
      <c r="QHA23" s="178"/>
      <c r="QHB23" s="178"/>
      <c r="QHC23" s="337"/>
      <c r="QHD23" s="721"/>
      <c r="QHF23" s="176"/>
      <c r="QHG23" s="177"/>
      <c r="QHH23" s="177"/>
      <c r="QHI23" s="177"/>
      <c r="QHJ23" s="178"/>
      <c r="QHK23" s="178"/>
      <c r="QHL23" s="337"/>
      <c r="QHM23" s="721"/>
      <c r="QHO23" s="176"/>
      <c r="QHP23" s="177"/>
      <c r="QHQ23" s="177"/>
      <c r="QHR23" s="177"/>
      <c r="QHS23" s="178"/>
      <c r="QHT23" s="178"/>
      <c r="QHU23" s="337"/>
      <c r="QHV23" s="721"/>
      <c r="QHX23" s="176"/>
      <c r="QHY23" s="177"/>
      <c r="QHZ23" s="177"/>
      <c r="QIA23" s="177"/>
      <c r="QIB23" s="178"/>
      <c r="QIC23" s="178"/>
      <c r="QID23" s="337"/>
      <c r="QIE23" s="721"/>
      <c r="QIG23" s="176"/>
      <c r="QIH23" s="177"/>
      <c r="QII23" s="177"/>
      <c r="QIJ23" s="177"/>
      <c r="QIK23" s="178"/>
      <c r="QIL23" s="178"/>
      <c r="QIM23" s="337"/>
      <c r="QIN23" s="721"/>
      <c r="QIP23" s="176"/>
      <c r="QIQ23" s="177"/>
      <c r="QIR23" s="177"/>
      <c r="QIS23" s="177"/>
      <c r="QIT23" s="178"/>
      <c r="QIU23" s="178"/>
      <c r="QIV23" s="337"/>
      <c r="QIW23" s="721"/>
      <c r="QIY23" s="176"/>
      <c r="QIZ23" s="177"/>
      <c r="QJA23" s="177"/>
      <c r="QJB23" s="177"/>
      <c r="QJC23" s="178"/>
      <c r="QJD23" s="178"/>
      <c r="QJE23" s="337"/>
      <c r="QJF23" s="721"/>
      <c r="QJH23" s="176"/>
      <c r="QJI23" s="177"/>
      <c r="QJJ23" s="177"/>
      <c r="QJK23" s="177"/>
      <c r="QJL23" s="178"/>
      <c r="QJM23" s="178"/>
      <c r="QJN23" s="337"/>
      <c r="QJO23" s="721"/>
      <c r="QJQ23" s="176"/>
      <c r="QJR23" s="177"/>
      <c r="QJS23" s="177"/>
      <c r="QJT23" s="177"/>
      <c r="QJU23" s="178"/>
      <c r="QJV23" s="178"/>
      <c r="QJW23" s="337"/>
      <c r="QJX23" s="721"/>
      <c r="QJZ23" s="176"/>
      <c r="QKA23" s="177"/>
      <c r="QKB23" s="177"/>
      <c r="QKC23" s="177"/>
      <c r="QKD23" s="178"/>
      <c r="QKE23" s="178"/>
      <c r="QKF23" s="337"/>
      <c r="QKG23" s="721"/>
      <c r="QKI23" s="176"/>
      <c r="QKJ23" s="177"/>
      <c r="QKK23" s="177"/>
      <c r="QKL23" s="177"/>
      <c r="QKM23" s="178"/>
      <c r="QKN23" s="178"/>
      <c r="QKO23" s="337"/>
      <c r="QKP23" s="721"/>
      <c r="QKR23" s="176"/>
      <c r="QKS23" s="177"/>
      <c r="QKT23" s="177"/>
      <c r="QKU23" s="177"/>
      <c r="QKV23" s="178"/>
      <c r="QKW23" s="178"/>
      <c r="QKX23" s="337"/>
      <c r="QKY23" s="721"/>
      <c r="QLA23" s="176"/>
      <c r="QLB23" s="177"/>
      <c r="QLC23" s="177"/>
      <c r="QLD23" s="177"/>
      <c r="QLE23" s="178"/>
      <c r="QLF23" s="178"/>
      <c r="QLG23" s="337"/>
      <c r="QLH23" s="721"/>
      <c r="QLJ23" s="176"/>
      <c r="QLK23" s="177"/>
      <c r="QLL23" s="177"/>
      <c r="QLM23" s="177"/>
      <c r="QLN23" s="178"/>
      <c r="QLO23" s="178"/>
      <c r="QLP23" s="337"/>
      <c r="QLQ23" s="721"/>
      <c r="QLS23" s="176"/>
      <c r="QLT23" s="177"/>
      <c r="QLU23" s="177"/>
      <c r="QLV23" s="177"/>
      <c r="QLW23" s="178"/>
      <c r="QLX23" s="178"/>
      <c r="QLY23" s="337"/>
      <c r="QLZ23" s="721"/>
      <c r="QMB23" s="176"/>
      <c r="QMC23" s="177"/>
      <c r="QMD23" s="177"/>
      <c r="QME23" s="177"/>
      <c r="QMF23" s="178"/>
      <c r="QMG23" s="178"/>
      <c r="QMH23" s="337"/>
      <c r="QMI23" s="721"/>
      <c r="QMK23" s="176"/>
      <c r="QML23" s="177"/>
      <c r="QMM23" s="177"/>
      <c r="QMN23" s="177"/>
      <c r="QMO23" s="178"/>
      <c r="QMP23" s="178"/>
      <c r="QMQ23" s="337"/>
      <c r="QMR23" s="721"/>
      <c r="QMT23" s="176"/>
      <c r="QMU23" s="177"/>
      <c r="QMV23" s="177"/>
      <c r="QMW23" s="177"/>
      <c r="QMX23" s="178"/>
      <c r="QMY23" s="178"/>
      <c r="QMZ23" s="337"/>
      <c r="QNA23" s="721"/>
      <c r="QNC23" s="176"/>
      <c r="QND23" s="177"/>
      <c r="QNE23" s="177"/>
      <c r="QNF23" s="177"/>
      <c r="QNG23" s="178"/>
      <c r="QNH23" s="178"/>
      <c r="QNI23" s="337"/>
      <c r="QNJ23" s="721"/>
      <c r="QNL23" s="176"/>
      <c r="QNM23" s="177"/>
      <c r="QNN23" s="177"/>
      <c r="QNO23" s="177"/>
      <c r="QNP23" s="178"/>
      <c r="QNQ23" s="178"/>
      <c r="QNR23" s="337"/>
      <c r="QNS23" s="721"/>
      <c r="QNU23" s="176"/>
      <c r="QNV23" s="177"/>
      <c r="QNW23" s="177"/>
      <c r="QNX23" s="177"/>
      <c r="QNY23" s="178"/>
      <c r="QNZ23" s="178"/>
      <c r="QOA23" s="337"/>
      <c r="QOB23" s="721"/>
      <c r="QOD23" s="176"/>
      <c r="QOE23" s="177"/>
      <c r="QOF23" s="177"/>
      <c r="QOG23" s="177"/>
      <c r="QOH23" s="178"/>
      <c r="QOI23" s="178"/>
      <c r="QOJ23" s="337"/>
      <c r="QOK23" s="721"/>
      <c r="QOM23" s="176"/>
      <c r="QON23" s="177"/>
      <c r="QOO23" s="177"/>
      <c r="QOP23" s="177"/>
      <c r="QOQ23" s="178"/>
      <c r="QOR23" s="178"/>
      <c r="QOS23" s="337"/>
      <c r="QOT23" s="721"/>
      <c r="QOV23" s="176"/>
      <c r="QOW23" s="177"/>
      <c r="QOX23" s="177"/>
      <c r="QOY23" s="177"/>
      <c r="QOZ23" s="178"/>
      <c r="QPA23" s="178"/>
      <c r="QPB23" s="337"/>
      <c r="QPC23" s="721"/>
      <c r="QPE23" s="176"/>
      <c r="QPF23" s="177"/>
      <c r="QPG23" s="177"/>
      <c r="QPH23" s="177"/>
      <c r="QPI23" s="178"/>
      <c r="QPJ23" s="178"/>
      <c r="QPK23" s="337"/>
      <c r="QPL23" s="721"/>
      <c r="QPN23" s="176"/>
      <c r="QPO23" s="177"/>
      <c r="QPP23" s="177"/>
      <c r="QPQ23" s="177"/>
      <c r="QPR23" s="178"/>
      <c r="QPS23" s="178"/>
      <c r="QPT23" s="337"/>
      <c r="QPU23" s="721"/>
      <c r="QPW23" s="176"/>
      <c r="QPX23" s="177"/>
      <c r="QPY23" s="177"/>
      <c r="QPZ23" s="177"/>
      <c r="QQA23" s="178"/>
      <c r="QQB23" s="178"/>
      <c r="QQC23" s="337"/>
      <c r="QQD23" s="721"/>
      <c r="QQF23" s="176"/>
      <c r="QQG23" s="177"/>
      <c r="QQH23" s="177"/>
      <c r="QQI23" s="177"/>
      <c r="QQJ23" s="178"/>
      <c r="QQK23" s="178"/>
      <c r="QQL23" s="337"/>
      <c r="QQM23" s="721"/>
      <c r="QQO23" s="176"/>
      <c r="QQP23" s="177"/>
      <c r="QQQ23" s="177"/>
      <c r="QQR23" s="177"/>
      <c r="QQS23" s="178"/>
      <c r="QQT23" s="178"/>
      <c r="QQU23" s="337"/>
      <c r="QQV23" s="721"/>
      <c r="QQX23" s="176"/>
      <c r="QQY23" s="177"/>
      <c r="QQZ23" s="177"/>
      <c r="QRA23" s="177"/>
      <c r="QRB23" s="178"/>
      <c r="QRC23" s="178"/>
      <c r="QRD23" s="337"/>
      <c r="QRE23" s="721"/>
      <c r="QRG23" s="176"/>
      <c r="QRH23" s="177"/>
      <c r="QRI23" s="177"/>
      <c r="QRJ23" s="177"/>
      <c r="QRK23" s="178"/>
      <c r="QRL23" s="178"/>
      <c r="QRM23" s="337"/>
      <c r="QRN23" s="721"/>
      <c r="QRP23" s="176"/>
      <c r="QRQ23" s="177"/>
      <c r="QRR23" s="177"/>
      <c r="QRS23" s="177"/>
      <c r="QRT23" s="178"/>
      <c r="QRU23" s="178"/>
      <c r="QRV23" s="337"/>
      <c r="QRW23" s="721"/>
      <c r="QRY23" s="176"/>
      <c r="QRZ23" s="177"/>
      <c r="QSA23" s="177"/>
      <c r="QSB23" s="177"/>
      <c r="QSC23" s="178"/>
      <c r="QSD23" s="178"/>
      <c r="QSE23" s="337"/>
      <c r="QSF23" s="721"/>
      <c r="QSH23" s="176"/>
      <c r="QSI23" s="177"/>
      <c r="QSJ23" s="177"/>
      <c r="QSK23" s="177"/>
      <c r="QSL23" s="178"/>
      <c r="QSM23" s="178"/>
      <c r="QSN23" s="337"/>
      <c r="QSO23" s="721"/>
      <c r="QSQ23" s="176"/>
      <c r="QSR23" s="177"/>
      <c r="QSS23" s="177"/>
      <c r="QST23" s="177"/>
      <c r="QSU23" s="178"/>
      <c r="QSV23" s="178"/>
      <c r="QSW23" s="337"/>
      <c r="QSX23" s="721"/>
      <c r="QSZ23" s="176"/>
      <c r="QTA23" s="177"/>
      <c r="QTB23" s="177"/>
      <c r="QTC23" s="177"/>
      <c r="QTD23" s="178"/>
      <c r="QTE23" s="178"/>
      <c r="QTF23" s="337"/>
      <c r="QTG23" s="721"/>
      <c r="QTI23" s="176"/>
      <c r="QTJ23" s="177"/>
      <c r="QTK23" s="177"/>
      <c r="QTL23" s="177"/>
      <c r="QTM23" s="178"/>
      <c r="QTN23" s="178"/>
      <c r="QTO23" s="337"/>
      <c r="QTP23" s="721"/>
      <c r="QTR23" s="176"/>
      <c r="QTS23" s="177"/>
      <c r="QTT23" s="177"/>
      <c r="QTU23" s="177"/>
      <c r="QTV23" s="178"/>
      <c r="QTW23" s="178"/>
      <c r="QTX23" s="337"/>
      <c r="QTY23" s="721"/>
      <c r="QUA23" s="176"/>
      <c r="QUB23" s="177"/>
      <c r="QUC23" s="177"/>
      <c r="QUD23" s="177"/>
      <c r="QUE23" s="178"/>
      <c r="QUF23" s="178"/>
      <c r="QUG23" s="337"/>
      <c r="QUH23" s="721"/>
      <c r="QUJ23" s="176"/>
      <c r="QUK23" s="177"/>
      <c r="QUL23" s="177"/>
      <c r="QUM23" s="177"/>
      <c r="QUN23" s="178"/>
      <c r="QUO23" s="178"/>
      <c r="QUP23" s="337"/>
      <c r="QUQ23" s="721"/>
      <c r="QUS23" s="176"/>
      <c r="QUT23" s="177"/>
      <c r="QUU23" s="177"/>
      <c r="QUV23" s="177"/>
      <c r="QUW23" s="178"/>
      <c r="QUX23" s="178"/>
      <c r="QUY23" s="337"/>
      <c r="QUZ23" s="721"/>
      <c r="QVB23" s="176"/>
      <c r="QVC23" s="177"/>
      <c r="QVD23" s="177"/>
      <c r="QVE23" s="177"/>
      <c r="QVF23" s="178"/>
      <c r="QVG23" s="178"/>
      <c r="QVH23" s="337"/>
      <c r="QVI23" s="721"/>
      <c r="QVK23" s="176"/>
      <c r="QVL23" s="177"/>
      <c r="QVM23" s="177"/>
      <c r="QVN23" s="177"/>
      <c r="QVO23" s="178"/>
      <c r="QVP23" s="178"/>
      <c r="QVQ23" s="337"/>
      <c r="QVR23" s="721"/>
      <c r="QVT23" s="176"/>
      <c r="QVU23" s="177"/>
      <c r="QVV23" s="177"/>
      <c r="QVW23" s="177"/>
      <c r="QVX23" s="178"/>
      <c r="QVY23" s="178"/>
      <c r="QVZ23" s="337"/>
      <c r="QWA23" s="721"/>
      <c r="QWC23" s="176"/>
      <c r="QWD23" s="177"/>
      <c r="QWE23" s="177"/>
      <c r="QWF23" s="177"/>
      <c r="QWG23" s="178"/>
      <c r="QWH23" s="178"/>
      <c r="QWI23" s="337"/>
      <c r="QWJ23" s="721"/>
      <c r="QWL23" s="176"/>
      <c r="QWM23" s="177"/>
      <c r="QWN23" s="177"/>
      <c r="QWO23" s="177"/>
      <c r="QWP23" s="178"/>
      <c r="QWQ23" s="178"/>
      <c r="QWR23" s="337"/>
      <c r="QWS23" s="721"/>
      <c r="QWU23" s="176"/>
      <c r="QWV23" s="177"/>
      <c r="QWW23" s="177"/>
      <c r="QWX23" s="177"/>
      <c r="QWY23" s="178"/>
      <c r="QWZ23" s="178"/>
      <c r="QXA23" s="337"/>
      <c r="QXB23" s="721"/>
      <c r="QXD23" s="176"/>
      <c r="QXE23" s="177"/>
      <c r="QXF23" s="177"/>
      <c r="QXG23" s="177"/>
      <c r="QXH23" s="178"/>
      <c r="QXI23" s="178"/>
      <c r="QXJ23" s="337"/>
      <c r="QXK23" s="721"/>
      <c r="QXM23" s="176"/>
      <c r="QXN23" s="177"/>
      <c r="QXO23" s="177"/>
      <c r="QXP23" s="177"/>
      <c r="QXQ23" s="178"/>
      <c r="QXR23" s="178"/>
      <c r="QXS23" s="337"/>
      <c r="QXT23" s="721"/>
      <c r="QXV23" s="176"/>
      <c r="QXW23" s="177"/>
      <c r="QXX23" s="177"/>
      <c r="QXY23" s="177"/>
      <c r="QXZ23" s="178"/>
      <c r="QYA23" s="178"/>
      <c r="QYB23" s="337"/>
      <c r="QYC23" s="721"/>
      <c r="QYE23" s="176"/>
      <c r="QYF23" s="177"/>
      <c r="QYG23" s="177"/>
      <c r="QYH23" s="177"/>
      <c r="QYI23" s="178"/>
      <c r="QYJ23" s="178"/>
      <c r="QYK23" s="337"/>
      <c r="QYL23" s="721"/>
      <c r="QYN23" s="176"/>
      <c r="QYO23" s="177"/>
      <c r="QYP23" s="177"/>
      <c r="QYQ23" s="177"/>
      <c r="QYR23" s="178"/>
      <c r="QYS23" s="178"/>
      <c r="QYT23" s="337"/>
      <c r="QYU23" s="721"/>
      <c r="QYW23" s="176"/>
      <c r="QYX23" s="177"/>
      <c r="QYY23" s="177"/>
      <c r="QYZ23" s="177"/>
      <c r="QZA23" s="178"/>
      <c r="QZB23" s="178"/>
      <c r="QZC23" s="337"/>
      <c r="QZD23" s="721"/>
      <c r="QZF23" s="176"/>
      <c r="QZG23" s="177"/>
      <c r="QZH23" s="177"/>
      <c r="QZI23" s="177"/>
      <c r="QZJ23" s="178"/>
      <c r="QZK23" s="178"/>
      <c r="QZL23" s="337"/>
      <c r="QZM23" s="721"/>
      <c r="QZO23" s="176"/>
      <c r="QZP23" s="177"/>
      <c r="QZQ23" s="177"/>
      <c r="QZR23" s="177"/>
      <c r="QZS23" s="178"/>
      <c r="QZT23" s="178"/>
      <c r="QZU23" s="337"/>
      <c r="QZV23" s="721"/>
      <c r="QZX23" s="176"/>
      <c r="QZY23" s="177"/>
      <c r="QZZ23" s="177"/>
      <c r="RAA23" s="177"/>
      <c r="RAB23" s="178"/>
      <c r="RAC23" s="178"/>
      <c r="RAD23" s="337"/>
      <c r="RAE23" s="721"/>
      <c r="RAG23" s="176"/>
      <c r="RAH23" s="177"/>
      <c r="RAI23" s="177"/>
      <c r="RAJ23" s="177"/>
      <c r="RAK23" s="178"/>
      <c r="RAL23" s="178"/>
      <c r="RAM23" s="337"/>
      <c r="RAN23" s="721"/>
      <c r="RAP23" s="176"/>
      <c r="RAQ23" s="177"/>
      <c r="RAR23" s="177"/>
      <c r="RAS23" s="177"/>
      <c r="RAT23" s="178"/>
      <c r="RAU23" s="178"/>
      <c r="RAV23" s="337"/>
      <c r="RAW23" s="721"/>
      <c r="RAY23" s="176"/>
      <c r="RAZ23" s="177"/>
      <c r="RBA23" s="177"/>
      <c r="RBB23" s="177"/>
      <c r="RBC23" s="178"/>
      <c r="RBD23" s="178"/>
      <c r="RBE23" s="337"/>
      <c r="RBF23" s="721"/>
      <c r="RBH23" s="176"/>
      <c r="RBI23" s="177"/>
      <c r="RBJ23" s="177"/>
      <c r="RBK23" s="177"/>
      <c r="RBL23" s="178"/>
      <c r="RBM23" s="178"/>
      <c r="RBN23" s="337"/>
      <c r="RBO23" s="721"/>
      <c r="RBQ23" s="176"/>
      <c r="RBR23" s="177"/>
      <c r="RBS23" s="177"/>
      <c r="RBT23" s="177"/>
      <c r="RBU23" s="178"/>
      <c r="RBV23" s="178"/>
      <c r="RBW23" s="337"/>
      <c r="RBX23" s="721"/>
      <c r="RBZ23" s="176"/>
      <c r="RCA23" s="177"/>
      <c r="RCB23" s="177"/>
      <c r="RCC23" s="177"/>
      <c r="RCD23" s="178"/>
      <c r="RCE23" s="178"/>
      <c r="RCF23" s="337"/>
      <c r="RCG23" s="721"/>
      <c r="RCI23" s="176"/>
      <c r="RCJ23" s="177"/>
      <c r="RCK23" s="177"/>
      <c r="RCL23" s="177"/>
      <c r="RCM23" s="178"/>
      <c r="RCN23" s="178"/>
      <c r="RCO23" s="337"/>
      <c r="RCP23" s="721"/>
      <c r="RCR23" s="176"/>
      <c r="RCS23" s="177"/>
      <c r="RCT23" s="177"/>
      <c r="RCU23" s="177"/>
      <c r="RCV23" s="178"/>
      <c r="RCW23" s="178"/>
      <c r="RCX23" s="337"/>
      <c r="RCY23" s="721"/>
      <c r="RDA23" s="176"/>
      <c r="RDB23" s="177"/>
      <c r="RDC23" s="177"/>
      <c r="RDD23" s="177"/>
      <c r="RDE23" s="178"/>
      <c r="RDF23" s="178"/>
      <c r="RDG23" s="337"/>
      <c r="RDH23" s="721"/>
      <c r="RDJ23" s="176"/>
      <c r="RDK23" s="177"/>
      <c r="RDL23" s="177"/>
      <c r="RDM23" s="177"/>
      <c r="RDN23" s="178"/>
      <c r="RDO23" s="178"/>
      <c r="RDP23" s="337"/>
      <c r="RDQ23" s="721"/>
      <c r="RDS23" s="176"/>
      <c r="RDT23" s="177"/>
      <c r="RDU23" s="177"/>
      <c r="RDV23" s="177"/>
      <c r="RDW23" s="178"/>
      <c r="RDX23" s="178"/>
      <c r="RDY23" s="337"/>
      <c r="RDZ23" s="721"/>
      <c r="REB23" s="176"/>
      <c r="REC23" s="177"/>
      <c r="RED23" s="177"/>
      <c r="REE23" s="177"/>
      <c r="REF23" s="178"/>
      <c r="REG23" s="178"/>
      <c r="REH23" s="337"/>
      <c r="REI23" s="721"/>
      <c r="REK23" s="176"/>
      <c r="REL23" s="177"/>
      <c r="REM23" s="177"/>
      <c r="REN23" s="177"/>
      <c r="REO23" s="178"/>
      <c r="REP23" s="178"/>
      <c r="REQ23" s="337"/>
      <c r="RER23" s="721"/>
      <c r="RET23" s="176"/>
      <c r="REU23" s="177"/>
      <c r="REV23" s="177"/>
      <c r="REW23" s="177"/>
      <c r="REX23" s="178"/>
      <c r="REY23" s="178"/>
      <c r="REZ23" s="337"/>
      <c r="RFA23" s="721"/>
      <c r="RFC23" s="176"/>
      <c r="RFD23" s="177"/>
      <c r="RFE23" s="177"/>
      <c r="RFF23" s="177"/>
      <c r="RFG23" s="178"/>
      <c r="RFH23" s="178"/>
      <c r="RFI23" s="337"/>
      <c r="RFJ23" s="721"/>
      <c r="RFL23" s="176"/>
      <c r="RFM23" s="177"/>
      <c r="RFN23" s="177"/>
      <c r="RFO23" s="177"/>
      <c r="RFP23" s="178"/>
      <c r="RFQ23" s="178"/>
      <c r="RFR23" s="337"/>
      <c r="RFS23" s="721"/>
      <c r="RFU23" s="176"/>
      <c r="RFV23" s="177"/>
      <c r="RFW23" s="177"/>
      <c r="RFX23" s="177"/>
      <c r="RFY23" s="178"/>
      <c r="RFZ23" s="178"/>
      <c r="RGA23" s="337"/>
      <c r="RGB23" s="721"/>
      <c r="RGD23" s="176"/>
      <c r="RGE23" s="177"/>
      <c r="RGF23" s="177"/>
      <c r="RGG23" s="177"/>
      <c r="RGH23" s="178"/>
      <c r="RGI23" s="178"/>
      <c r="RGJ23" s="337"/>
      <c r="RGK23" s="721"/>
      <c r="RGM23" s="176"/>
      <c r="RGN23" s="177"/>
      <c r="RGO23" s="177"/>
      <c r="RGP23" s="177"/>
      <c r="RGQ23" s="178"/>
      <c r="RGR23" s="178"/>
      <c r="RGS23" s="337"/>
      <c r="RGT23" s="721"/>
      <c r="RGV23" s="176"/>
      <c r="RGW23" s="177"/>
      <c r="RGX23" s="177"/>
      <c r="RGY23" s="177"/>
      <c r="RGZ23" s="178"/>
      <c r="RHA23" s="178"/>
      <c r="RHB23" s="337"/>
      <c r="RHC23" s="721"/>
      <c r="RHE23" s="176"/>
      <c r="RHF23" s="177"/>
      <c r="RHG23" s="177"/>
      <c r="RHH23" s="177"/>
      <c r="RHI23" s="178"/>
      <c r="RHJ23" s="178"/>
      <c r="RHK23" s="337"/>
      <c r="RHL23" s="721"/>
      <c r="RHN23" s="176"/>
      <c r="RHO23" s="177"/>
      <c r="RHP23" s="177"/>
      <c r="RHQ23" s="177"/>
      <c r="RHR23" s="178"/>
      <c r="RHS23" s="178"/>
      <c r="RHT23" s="337"/>
      <c r="RHU23" s="721"/>
      <c r="RHW23" s="176"/>
      <c r="RHX23" s="177"/>
      <c r="RHY23" s="177"/>
      <c r="RHZ23" s="177"/>
      <c r="RIA23" s="178"/>
      <c r="RIB23" s="178"/>
      <c r="RIC23" s="337"/>
      <c r="RID23" s="721"/>
      <c r="RIF23" s="176"/>
      <c r="RIG23" s="177"/>
      <c r="RIH23" s="177"/>
      <c r="RII23" s="177"/>
      <c r="RIJ23" s="178"/>
      <c r="RIK23" s="178"/>
      <c r="RIL23" s="337"/>
      <c r="RIM23" s="721"/>
      <c r="RIO23" s="176"/>
      <c r="RIP23" s="177"/>
      <c r="RIQ23" s="177"/>
      <c r="RIR23" s="177"/>
      <c r="RIS23" s="178"/>
      <c r="RIT23" s="178"/>
      <c r="RIU23" s="337"/>
      <c r="RIV23" s="721"/>
      <c r="RIX23" s="176"/>
      <c r="RIY23" s="177"/>
      <c r="RIZ23" s="177"/>
      <c r="RJA23" s="177"/>
      <c r="RJB23" s="178"/>
      <c r="RJC23" s="178"/>
      <c r="RJD23" s="337"/>
      <c r="RJE23" s="721"/>
      <c r="RJG23" s="176"/>
      <c r="RJH23" s="177"/>
      <c r="RJI23" s="177"/>
      <c r="RJJ23" s="177"/>
      <c r="RJK23" s="178"/>
      <c r="RJL23" s="178"/>
      <c r="RJM23" s="337"/>
      <c r="RJN23" s="721"/>
      <c r="RJP23" s="176"/>
      <c r="RJQ23" s="177"/>
      <c r="RJR23" s="177"/>
      <c r="RJS23" s="177"/>
      <c r="RJT23" s="178"/>
      <c r="RJU23" s="178"/>
      <c r="RJV23" s="337"/>
      <c r="RJW23" s="721"/>
      <c r="RJY23" s="176"/>
      <c r="RJZ23" s="177"/>
      <c r="RKA23" s="177"/>
      <c r="RKB23" s="177"/>
      <c r="RKC23" s="178"/>
      <c r="RKD23" s="178"/>
      <c r="RKE23" s="337"/>
      <c r="RKF23" s="721"/>
      <c r="RKH23" s="176"/>
      <c r="RKI23" s="177"/>
      <c r="RKJ23" s="177"/>
      <c r="RKK23" s="177"/>
      <c r="RKL23" s="178"/>
      <c r="RKM23" s="178"/>
      <c r="RKN23" s="337"/>
      <c r="RKO23" s="721"/>
      <c r="RKQ23" s="176"/>
      <c r="RKR23" s="177"/>
      <c r="RKS23" s="177"/>
      <c r="RKT23" s="177"/>
      <c r="RKU23" s="178"/>
      <c r="RKV23" s="178"/>
      <c r="RKW23" s="337"/>
      <c r="RKX23" s="721"/>
      <c r="RKZ23" s="176"/>
      <c r="RLA23" s="177"/>
      <c r="RLB23" s="177"/>
      <c r="RLC23" s="177"/>
      <c r="RLD23" s="178"/>
      <c r="RLE23" s="178"/>
      <c r="RLF23" s="337"/>
      <c r="RLG23" s="721"/>
      <c r="RLI23" s="176"/>
      <c r="RLJ23" s="177"/>
      <c r="RLK23" s="177"/>
      <c r="RLL23" s="177"/>
      <c r="RLM23" s="178"/>
      <c r="RLN23" s="178"/>
      <c r="RLO23" s="337"/>
      <c r="RLP23" s="721"/>
      <c r="RLR23" s="176"/>
      <c r="RLS23" s="177"/>
      <c r="RLT23" s="177"/>
      <c r="RLU23" s="177"/>
      <c r="RLV23" s="178"/>
      <c r="RLW23" s="178"/>
      <c r="RLX23" s="337"/>
      <c r="RLY23" s="721"/>
      <c r="RMA23" s="176"/>
      <c r="RMB23" s="177"/>
      <c r="RMC23" s="177"/>
      <c r="RMD23" s="177"/>
      <c r="RME23" s="178"/>
      <c r="RMF23" s="178"/>
      <c r="RMG23" s="337"/>
      <c r="RMH23" s="721"/>
      <c r="RMJ23" s="176"/>
      <c r="RMK23" s="177"/>
      <c r="RML23" s="177"/>
      <c r="RMM23" s="177"/>
      <c r="RMN23" s="178"/>
      <c r="RMO23" s="178"/>
      <c r="RMP23" s="337"/>
      <c r="RMQ23" s="721"/>
      <c r="RMS23" s="176"/>
      <c r="RMT23" s="177"/>
      <c r="RMU23" s="177"/>
      <c r="RMV23" s="177"/>
      <c r="RMW23" s="178"/>
      <c r="RMX23" s="178"/>
      <c r="RMY23" s="337"/>
      <c r="RMZ23" s="721"/>
      <c r="RNB23" s="176"/>
      <c r="RNC23" s="177"/>
      <c r="RND23" s="177"/>
      <c r="RNE23" s="177"/>
      <c r="RNF23" s="178"/>
      <c r="RNG23" s="178"/>
      <c r="RNH23" s="337"/>
      <c r="RNI23" s="721"/>
      <c r="RNK23" s="176"/>
      <c r="RNL23" s="177"/>
      <c r="RNM23" s="177"/>
      <c r="RNN23" s="177"/>
      <c r="RNO23" s="178"/>
      <c r="RNP23" s="178"/>
      <c r="RNQ23" s="337"/>
      <c r="RNR23" s="721"/>
      <c r="RNT23" s="176"/>
      <c r="RNU23" s="177"/>
      <c r="RNV23" s="177"/>
      <c r="RNW23" s="177"/>
      <c r="RNX23" s="178"/>
      <c r="RNY23" s="178"/>
      <c r="RNZ23" s="337"/>
      <c r="ROA23" s="721"/>
      <c r="ROC23" s="176"/>
      <c r="ROD23" s="177"/>
      <c r="ROE23" s="177"/>
      <c r="ROF23" s="177"/>
      <c r="ROG23" s="178"/>
      <c r="ROH23" s="178"/>
      <c r="ROI23" s="337"/>
      <c r="ROJ23" s="721"/>
      <c r="ROL23" s="176"/>
      <c r="ROM23" s="177"/>
      <c r="RON23" s="177"/>
      <c r="ROO23" s="177"/>
      <c r="ROP23" s="178"/>
      <c r="ROQ23" s="178"/>
      <c r="ROR23" s="337"/>
      <c r="ROS23" s="721"/>
      <c r="ROU23" s="176"/>
      <c r="ROV23" s="177"/>
      <c r="ROW23" s="177"/>
      <c r="ROX23" s="177"/>
      <c r="ROY23" s="178"/>
      <c r="ROZ23" s="178"/>
      <c r="RPA23" s="337"/>
      <c r="RPB23" s="721"/>
      <c r="RPD23" s="176"/>
      <c r="RPE23" s="177"/>
      <c r="RPF23" s="177"/>
      <c r="RPG23" s="177"/>
      <c r="RPH23" s="178"/>
      <c r="RPI23" s="178"/>
      <c r="RPJ23" s="337"/>
      <c r="RPK23" s="721"/>
      <c r="RPM23" s="176"/>
      <c r="RPN23" s="177"/>
      <c r="RPO23" s="177"/>
      <c r="RPP23" s="177"/>
      <c r="RPQ23" s="178"/>
      <c r="RPR23" s="178"/>
      <c r="RPS23" s="337"/>
      <c r="RPT23" s="721"/>
      <c r="RPV23" s="176"/>
      <c r="RPW23" s="177"/>
      <c r="RPX23" s="177"/>
      <c r="RPY23" s="177"/>
      <c r="RPZ23" s="178"/>
      <c r="RQA23" s="178"/>
      <c r="RQB23" s="337"/>
      <c r="RQC23" s="721"/>
      <c r="RQE23" s="176"/>
      <c r="RQF23" s="177"/>
      <c r="RQG23" s="177"/>
      <c r="RQH23" s="177"/>
      <c r="RQI23" s="178"/>
      <c r="RQJ23" s="178"/>
      <c r="RQK23" s="337"/>
      <c r="RQL23" s="721"/>
      <c r="RQN23" s="176"/>
      <c r="RQO23" s="177"/>
      <c r="RQP23" s="177"/>
      <c r="RQQ23" s="177"/>
      <c r="RQR23" s="178"/>
      <c r="RQS23" s="178"/>
      <c r="RQT23" s="337"/>
      <c r="RQU23" s="721"/>
      <c r="RQW23" s="176"/>
      <c r="RQX23" s="177"/>
      <c r="RQY23" s="177"/>
      <c r="RQZ23" s="177"/>
      <c r="RRA23" s="178"/>
      <c r="RRB23" s="178"/>
      <c r="RRC23" s="337"/>
      <c r="RRD23" s="721"/>
      <c r="RRF23" s="176"/>
      <c r="RRG23" s="177"/>
      <c r="RRH23" s="177"/>
      <c r="RRI23" s="177"/>
      <c r="RRJ23" s="178"/>
      <c r="RRK23" s="178"/>
      <c r="RRL23" s="337"/>
      <c r="RRM23" s="721"/>
      <c r="RRO23" s="176"/>
      <c r="RRP23" s="177"/>
      <c r="RRQ23" s="177"/>
      <c r="RRR23" s="177"/>
      <c r="RRS23" s="178"/>
      <c r="RRT23" s="178"/>
      <c r="RRU23" s="337"/>
      <c r="RRV23" s="721"/>
      <c r="RRX23" s="176"/>
      <c r="RRY23" s="177"/>
      <c r="RRZ23" s="177"/>
      <c r="RSA23" s="177"/>
      <c r="RSB23" s="178"/>
      <c r="RSC23" s="178"/>
      <c r="RSD23" s="337"/>
      <c r="RSE23" s="721"/>
      <c r="RSG23" s="176"/>
      <c r="RSH23" s="177"/>
      <c r="RSI23" s="177"/>
      <c r="RSJ23" s="177"/>
      <c r="RSK23" s="178"/>
      <c r="RSL23" s="178"/>
      <c r="RSM23" s="337"/>
      <c r="RSN23" s="721"/>
      <c r="RSP23" s="176"/>
      <c r="RSQ23" s="177"/>
      <c r="RSR23" s="177"/>
      <c r="RSS23" s="177"/>
      <c r="RST23" s="178"/>
      <c r="RSU23" s="178"/>
      <c r="RSV23" s="337"/>
      <c r="RSW23" s="721"/>
      <c r="RSY23" s="176"/>
      <c r="RSZ23" s="177"/>
      <c r="RTA23" s="177"/>
      <c r="RTB23" s="177"/>
      <c r="RTC23" s="178"/>
      <c r="RTD23" s="178"/>
      <c r="RTE23" s="337"/>
      <c r="RTF23" s="721"/>
      <c r="RTH23" s="176"/>
      <c r="RTI23" s="177"/>
      <c r="RTJ23" s="177"/>
      <c r="RTK23" s="177"/>
      <c r="RTL23" s="178"/>
      <c r="RTM23" s="178"/>
      <c r="RTN23" s="337"/>
      <c r="RTO23" s="721"/>
      <c r="RTQ23" s="176"/>
      <c r="RTR23" s="177"/>
      <c r="RTS23" s="177"/>
      <c r="RTT23" s="177"/>
      <c r="RTU23" s="178"/>
      <c r="RTV23" s="178"/>
      <c r="RTW23" s="337"/>
      <c r="RTX23" s="721"/>
      <c r="RTZ23" s="176"/>
      <c r="RUA23" s="177"/>
      <c r="RUB23" s="177"/>
      <c r="RUC23" s="177"/>
      <c r="RUD23" s="178"/>
      <c r="RUE23" s="178"/>
      <c r="RUF23" s="337"/>
      <c r="RUG23" s="721"/>
      <c r="RUI23" s="176"/>
      <c r="RUJ23" s="177"/>
      <c r="RUK23" s="177"/>
      <c r="RUL23" s="177"/>
      <c r="RUM23" s="178"/>
      <c r="RUN23" s="178"/>
      <c r="RUO23" s="337"/>
      <c r="RUP23" s="721"/>
      <c r="RUR23" s="176"/>
      <c r="RUS23" s="177"/>
      <c r="RUT23" s="177"/>
      <c r="RUU23" s="177"/>
      <c r="RUV23" s="178"/>
      <c r="RUW23" s="178"/>
      <c r="RUX23" s="337"/>
      <c r="RUY23" s="721"/>
      <c r="RVA23" s="176"/>
      <c r="RVB23" s="177"/>
      <c r="RVC23" s="177"/>
      <c r="RVD23" s="177"/>
      <c r="RVE23" s="178"/>
      <c r="RVF23" s="178"/>
      <c r="RVG23" s="337"/>
      <c r="RVH23" s="721"/>
      <c r="RVJ23" s="176"/>
      <c r="RVK23" s="177"/>
      <c r="RVL23" s="177"/>
      <c r="RVM23" s="177"/>
      <c r="RVN23" s="178"/>
      <c r="RVO23" s="178"/>
      <c r="RVP23" s="337"/>
      <c r="RVQ23" s="721"/>
      <c r="RVS23" s="176"/>
      <c r="RVT23" s="177"/>
      <c r="RVU23" s="177"/>
      <c r="RVV23" s="177"/>
      <c r="RVW23" s="178"/>
      <c r="RVX23" s="178"/>
      <c r="RVY23" s="337"/>
      <c r="RVZ23" s="721"/>
      <c r="RWB23" s="176"/>
      <c r="RWC23" s="177"/>
      <c r="RWD23" s="177"/>
      <c r="RWE23" s="177"/>
      <c r="RWF23" s="178"/>
      <c r="RWG23" s="178"/>
      <c r="RWH23" s="337"/>
      <c r="RWI23" s="721"/>
      <c r="RWK23" s="176"/>
      <c r="RWL23" s="177"/>
      <c r="RWM23" s="177"/>
      <c r="RWN23" s="177"/>
      <c r="RWO23" s="178"/>
      <c r="RWP23" s="178"/>
      <c r="RWQ23" s="337"/>
      <c r="RWR23" s="721"/>
      <c r="RWT23" s="176"/>
      <c r="RWU23" s="177"/>
      <c r="RWV23" s="177"/>
      <c r="RWW23" s="177"/>
      <c r="RWX23" s="178"/>
      <c r="RWY23" s="178"/>
      <c r="RWZ23" s="337"/>
      <c r="RXA23" s="721"/>
      <c r="RXC23" s="176"/>
      <c r="RXD23" s="177"/>
      <c r="RXE23" s="177"/>
      <c r="RXF23" s="177"/>
      <c r="RXG23" s="178"/>
      <c r="RXH23" s="178"/>
      <c r="RXI23" s="337"/>
      <c r="RXJ23" s="721"/>
      <c r="RXL23" s="176"/>
      <c r="RXM23" s="177"/>
      <c r="RXN23" s="177"/>
      <c r="RXO23" s="177"/>
      <c r="RXP23" s="178"/>
      <c r="RXQ23" s="178"/>
      <c r="RXR23" s="337"/>
      <c r="RXS23" s="721"/>
      <c r="RXU23" s="176"/>
      <c r="RXV23" s="177"/>
      <c r="RXW23" s="177"/>
      <c r="RXX23" s="177"/>
      <c r="RXY23" s="178"/>
      <c r="RXZ23" s="178"/>
      <c r="RYA23" s="337"/>
      <c r="RYB23" s="721"/>
      <c r="RYD23" s="176"/>
      <c r="RYE23" s="177"/>
      <c r="RYF23" s="177"/>
      <c r="RYG23" s="177"/>
      <c r="RYH23" s="178"/>
      <c r="RYI23" s="178"/>
      <c r="RYJ23" s="337"/>
      <c r="RYK23" s="721"/>
      <c r="RYM23" s="176"/>
      <c r="RYN23" s="177"/>
      <c r="RYO23" s="177"/>
      <c r="RYP23" s="177"/>
      <c r="RYQ23" s="178"/>
      <c r="RYR23" s="178"/>
      <c r="RYS23" s="337"/>
      <c r="RYT23" s="721"/>
      <c r="RYV23" s="176"/>
      <c r="RYW23" s="177"/>
      <c r="RYX23" s="177"/>
      <c r="RYY23" s="177"/>
      <c r="RYZ23" s="178"/>
      <c r="RZA23" s="178"/>
      <c r="RZB23" s="337"/>
      <c r="RZC23" s="721"/>
      <c r="RZE23" s="176"/>
      <c r="RZF23" s="177"/>
      <c r="RZG23" s="177"/>
      <c r="RZH23" s="177"/>
      <c r="RZI23" s="178"/>
      <c r="RZJ23" s="178"/>
      <c r="RZK23" s="337"/>
      <c r="RZL23" s="721"/>
      <c r="RZN23" s="176"/>
      <c r="RZO23" s="177"/>
      <c r="RZP23" s="177"/>
      <c r="RZQ23" s="177"/>
      <c r="RZR23" s="178"/>
      <c r="RZS23" s="178"/>
      <c r="RZT23" s="337"/>
      <c r="RZU23" s="721"/>
      <c r="RZW23" s="176"/>
      <c r="RZX23" s="177"/>
      <c r="RZY23" s="177"/>
      <c r="RZZ23" s="177"/>
      <c r="SAA23" s="178"/>
      <c r="SAB23" s="178"/>
      <c r="SAC23" s="337"/>
      <c r="SAD23" s="721"/>
      <c r="SAF23" s="176"/>
      <c r="SAG23" s="177"/>
      <c r="SAH23" s="177"/>
      <c r="SAI23" s="177"/>
      <c r="SAJ23" s="178"/>
      <c r="SAK23" s="178"/>
      <c r="SAL23" s="337"/>
      <c r="SAM23" s="721"/>
      <c r="SAO23" s="176"/>
      <c r="SAP23" s="177"/>
      <c r="SAQ23" s="177"/>
      <c r="SAR23" s="177"/>
      <c r="SAS23" s="178"/>
      <c r="SAT23" s="178"/>
      <c r="SAU23" s="337"/>
      <c r="SAV23" s="721"/>
      <c r="SAX23" s="176"/>
      <c r="SAY23" s="177"/>
      <c r="SAZ23" s="177"/>
      <c r="SBA23" s="177"/>
      <c r="SBB23" s="178"/>
      <c r="SBC23" s="178"/>
      <c r="SBD23" s="337"/>
      <c r="SBE23" s="721"/>
      <c r="SBG23" s="176"/>
      <c r="SBH23" s="177"/>
      <c r="SBI23" s="177"/>
      <c r="SBJ23" s="177"/>
      <c r="SBK23" s="178"/>
      <c r="SBL23" s="178"/>
      <c r="SBM23" s="337"/>
      <c r="SBN23" s="721"/>
      <c r="SBP23" s="176"/>
      <c r="SBQ23" s="177"/>
      <c r="SBR23" s="177"/>
      <c r="SBS23" s="177"/>
      <c r="SBT23" s="178"/>
      <c r="SBU23" s="178"/>
      <c r="SBV23" s="337"/>
      <c r="SBW23" s="721"/>
      <c r="SBY23" s="176"/>
      <c r="SBZ23" s="177"/>
      <c r="SCA23" s="177"/>
      <c r="SCB23" s="177"/>
      <c r="SCC23" s="178"/>
      <c r="SCD23" s="178"/>
      <c r="SCE23" s="337"/>
      <c r="SCF23" s="721"/>
      <c r="SCH23" s="176"/>
      <c r="SCI23" s="177"/>
      <c r="SCJ23" s="177"/>
      <c r="SCK23" s="177"/>
      <c r="SCL23" s="178"/>
      <c r="SCM23" s="178"/>
      <c r="SCN23" s="337"/>
      <c r="SCO23" s="721"/>
      <c r="SCQ23" s="176"/>
      <c r="SCR23" s="177"/>
      <c r="SCS23" s="177"/>
      <c r="SCT23" s="177"/>
      <c r="SCU23" s="178"/>
      <c r="SCV23" s="178"/>
      <c r="SCW23" s="337"/>
      <c r="SCX23" s="721"/>
      <c r="SCZ23" s="176"/>
      <c r="SDA23" s="177"/>
      <c r="SDB23" s="177"/>
      <c r="SDC23" s="177"/>
      <c r="SDD23" s="178"/>
      <c r="SDE23" s="178"/>
      <c r="SDF23" s="337"/>
      <c r="SDG23" s="721"/>
      <c r="SDI23" s="176"/>
      <c r="SDJ23" s="177"/>
      <c r="SDK23" s="177"/>
      <c r="SDL23" s="177"/>
      <c r="SDM23" s="178"/>
      <c r="SDN23" s="178"/>
      <c r="SDO23" s="337"/>
      <c r="SDP23" s="721"/>
      <c r="SDR23" s="176"/>
      <c r="SDS23" s="177"/>
      <c r="SDT23" s="177"/>
      <c r="SDU23" s="177"/>
      <c r="SDV23" s="178"/>
      <c r="SDW23" s="178"/>
      <c r="SDX23" s="337"/>
      <c r="SDY23" s="721"/>
      <c r="SEA23" s="176"/>
      <c r="SEB23" s="177"/>
      <c r="SEC23" s="177"/>
      <c r="SED23" s="177"/>
      <c r="SEE23" s="178"/>
      <c r="SEF23" s="178"/>
      <c r="SEG23" s="337"/>
      <c r="SEH23" s="721"/>
      <c r="SEJ23" s="176"/>
      <c r="SEK23" s="177"/>
      <c r="SEL23" s="177"/>
      <c r="SEM23" s="177"/>
      <c r="SEN23" s="178"/>
      <c r="SEO23" s="178"/>
      <c r="SEP23" s="337"/>
      <c r="SEQ23" s="721"/>
      <c r="SES23" s="176"/>
      <c r="SET23" s="177"/>
      <c r="SEU23" s="177"/>
      <c r="SEV23" s="177"/>
      <c r="SEW23" s="178"/>
      <c r="SEX23" s="178"/>
      <c r="SEY23" s="337"/>
      <c r="SEZ23" s="721"/>
      <c r="SFB23" s="176"/>
      <c r="SFC23" s="177"/>
      <c r="SFD23" s="177"/>
      <c r="SFE23" s="177"/>
      <c r="SFF23" s="178"/>
      <c r="SFG23" s="178"/>
      <c r="SFH23" s="337"/>
      <c r="SFI23" s="721"/>
      <c r="SFK23" s="176"/>
      <c r="SFL23" s="177"/>
      <c r="SFM23" s="177"/>
      <c r="SFN23" s="177"/>
      <c r="SFO23" s="178"/>
      <c r="SFP23" s="178"/>
      <c r="SFQ23" s="337"/>
      <c r="SFR23" s="721"/>
      <c r="SFT23" s="176"/>
      <c r="SFU23" s="177"/>
      <c r="SFV23" s="177"/>
      <c r="SFW23" s="177"/>
      <c r="SFX23" s="178"/>
      <c r="SFY23" s="178"/>
      <c r="SFZ23" s="337"/>
      <c r="SGA23" s="721"/>
      <c r="SGC23" s="176"/>
      <c r="SGD23" s="177"/>
      <c r="SGE23" s="177"/>
      <c r="SGF23" s="177"/>
      <c r="SGG23" s="178"/>
      <c r="SGH23" s="178"/>
      <c r="SGI23" s="337"/>
      <c r="SGJ23" s="721"/>
      <c r="SGL23" s="176"/>
      <c r="SGM23" s="177"/>
      <c r="SGN23" s="177"/>
      <c r="SGO23" s="177"/>
      <c r="SGP23" s="178"/>
      <c r="SGQ23" s="178"/>
      <c r="SGR23" s="337"/>
      <c r="SGS23" s="721"/>
      <c r="SGU23" s="176"/>
      <c r="SGV23" s="177"/>
      <c r="SGW23" s="177"/>
      <c r="SGX23" s="177"/>
      <c r="SGY23" s="178"/>
      <c r="SGZ23" s="178"/>
      <c r="SHA23" s="337"/>
      <c r="SHB23" s="721"/>
      <c r="SHD23" s="176"/>
      <c r="SHE23" s="177"/>
      <c r="SHF23" s="177"/>
      <c r="SHG23" s="177"/>
      <c r="SHH23" s="178"/>
      <c r="SHI23" s="178"/>
      <c r="SHJ23" s="337"/>
      <c r="SHK23" s="721"/>
      <c r="SHM23" s="176"/>
      <c r="SHN23" s="177"/>
      <c r="SHO23" s="177"/>
      <c r="SHP23" s="177"/>
      <c r="SHQ23" s="178"/>
      <c r="SHR23" s="178"/>
      <c r="SHS23" s="337"/>
      <c r="SHT23" s="721"/>
      <c r="SHV23" s="176"/>
      <c r="SHW23" s="177"/>
      <c r="SHX23" s="177"/>
      <c r="SHY23" s="177"/>
      <c r="SHZ23" s="178"/>
      <c r="SIA23" s="178"/>
      <c r="SIB23" s="337"/>
      <c r="SIC23" s="721"/>
      <c r="SIE23" s="176"/>
      <c r="SIF23" s="177"/>
      <c r="SIG23" s="177"/>
      <c r="SIH23" s="177"/>
      <c r="SII23" s="178"/>
      <c r="SIJ23" s="178"/>
      <c r="SIK23" s="337"/>
      <c r="SIL23" s="721"/>
      <c r="SIN23" s="176"/>
      <c r="SIO23" s="177"/>
      <c r="SIP23" s="177"/>
      <c r="SIQ23" s="177"/>
      <c r="SIR23" s="178"/>
      <c r="SIS23" s="178"/>
      <c r="SIT23" s="337"/>
      <c r="SIU23" s="721"/>
      <c r="SIW23" s="176"/>
      <c r="SIX23" s="177"/>
      <c r="SIY23" s="177"/>
      <c r="SIZ23" s="177"/>
      <c r="SJA23" s="178"/>
      <c r="SJB23" s="178"/>
      <c r="SJC23" s="337"/>
      <c r="SJD23" s="721"/>
      <c r="SJF23" s="176"/>
      <c r="SJG23" s="177"/>
      <c r="SJH23" s="177"/>
      <c r="SJI23" s="177"/>
      <c r="SJJ23" s="178"/>
      <c r="SJK23" s="178"/>
      <c r="SJL23" s="337"/>
      <c r="SJM23" s="721"/>
      <c r="SJO23" s="176"/>
      <c r="SJP23" s="177"/>
      <c r="SJQ23" s="177"/>
      <c r="SJR23" s="177"/>
      <c r="SJS23" s="178"/>
      <c r="SJT23" s="178"/>
      <c r="SJU23" s="337"/>
      <c r="SJV23" s="721"/>
      <c r="SJX23" s="176"/>
      <c r="SJY23" s="177"/>
      <c r="SJZ23" s="177"/>
      <c r="SKA23" s="177"/>
      <c r="SKB23" s="178"/>
      <c r="SKC23" s="178"/>
      <c r="SKD23" s="337"/>
      <c r="SKE23" s="721"/>
      <c r="SKG23" s="176"/>
      <c r="SKH23" s="177"/>
      <c r="SKI23" s="177"/>
      <c r="SKJ23" s="177"/>
      <c r="SKK23" s="178"/>
      <c r="SKL23" s="178"/>
      <c r="SKM23" s="337"/>
      <c r="SKN23" s="721"/>
      <c r="SKP23" s="176"/>
      <c r="SKQ23" s="177"/>
      <c r="SKR23" s="177"/>
      <c r="SKS23" s="177"/>
      <c r="SKT23" s="178"/>
      <c r="SKU23" s="178"/>
      <c r="SKV23" s="337"/>
      <c r="SKW23" s="721"/>
      <c r="SKY23" s="176"/>
      <c r="SKZ23" s="177"/>
      <c r="SLA23" s="177"/>
      <c r="SLB23" s="177"/>
      <c r="SLC23" s="178"/>
      <c r="SLD23" s="178"/>
      <c r="SLE23" s="337"/>
      <c r="SLF23" s="721"/>
      <c r="SLH23" s="176"/>
      <c r="SLI23" s="177"/>
      <c r="SLJ23" s="177"/>
      <c r="SLK23" s="177"/>
      <c r="SLL23" s="178"/>
      <c r="SLM23" s="178"/>
      <c r="SLN23" s="337"/>
      <c r="SLO23" s="721"/>
      <c r="SLQ23" s="176"/>
      <c r="SLR23" s="177"/>
      <c r="SLS23" s="177"/>
      <c r="SLT23" s="177"/>
      <c r="SLU23" s="178"/>
      <c r="SLV23" s="178"/>
      <c r="SLW23" s="337"/>
      <c r="SLX23" s="721"/>
      <c r="SLZ23" s="176"/>
      <c r="SMA23" s="177"/>
      <c r="SMB23" s="177"/>
      <c r="SMC23" s="177"/>
      <c r="SMD23" s="178"/>
      <c r="SME23" s="178"/>
      <c r="SMF23" s="337"/>
      <c r="SMG23" s="721"/>
      <c r="SMI23" s="176"/>
      <c r="SMJ23" s="177"/>
      <c r="SMK23" s="177"/>
      <c r="SML23" s="177"/>
      <c r="SMM23" s="178"/>
      <c r="SMN23" s="178"/>
      <c r="SMO23" s="337"/>
      <c r="SMP23" s="721"/>
      <c r="SMR23" s="176"/>
      <c r="SMS23" s="177"/>
      <c r="SMT23" s="177"/>
      <c r="SMU23" s="177"/>
      <c r="SMV23" s="178"/>
      <c r="SMW23" s="178"/>
      <c r="SMX23" s="337"/>
      <c r="SMY23" s="721"/>
      <c r="SNA23" s="176"/>
      <c r="SNB23" s="177"/>
      <c r="SNC23" s="177"/>
      <c r="SND23" s="177"/>
      <c r="SNE23" s="178"/>
      <c r="SNF23" s="178"/>
      <c r="SNG23" s="337"/>
      <c r="SNH23" s="721"/>
      <c r="SNJ23" s="176"/>
      <c r="SNK23" s="177"/>
      <c r="SNL23" s="177"/>
      <c r="SNM23" s="177"/>
      <c r="SNN23" s="178"/>
      <c r="SNO23" s="178"/>
      <c r="SNP23" s="337"/>
      <c r="SNQ23" s="721"/>
      <c r="SNS23" s="176"/>
      <c r="SNT23" s="177"/>
      <c r="SNU23" s="177"/>
      <c r="SNV23" s="177"/>
      <c r="SNW23" s="178"/>
      <c r="SNX23" s="178"/>
      <c r="SNY23" s="337"/>
      <c r="SNZ23" s="721"/>
      <c r="SOB23" s="176"/>
      <c r="SOC23" s="177"/>
      <c r="SOD23" s="177"/>
      <c r="SOE23" s="177"/>
      <c r="SOF23" s="178"/>
      <c r="SOG23" s="178"/>
      <c r="SOH23" s="337"/>
      <c r="SOI23" s="721"/>
      <c r="SOK23" s="176"/>
      <c r="SOL23" s="177"/>
      <c r="SOM23" s="177"/>
      <c r="SON23" s="177"/>
      <c r="SOO23" s="178"/>
      <c r="SOP23" s="178"/>
      <c r="SOQ23" s="337"/>
      <c r="SOR23" s="721"/>
      <c r="SOT23" s="176"/>
      <c r="SOU23" s="177"/>
      <c r="SOV23" s="177"/>
      <c r="SOW23" s="177"/>
      <c r="SOX23" s="178"/>
      <c r="SOY23" s="178"/>
      <c r="SOZ23" s="337"/>
      <c r="SPA23" s="721"/>
      <c r="SPC23" s="176"/>
      <c r="SPD23" s="177"/>
      <c r="SPE23" s="177"/>
      <c r="SPF23" s="177"/>
      <c r="SPG23" s="178"/>
      <c r="SPH23" s="178"/>
      <c r="SPI23" s="337"/>
      <c r="SPJ23" s="721"/>
      <c r="SPL23" s="176"/>
      <c r="SPM23" s="177"/>
      <c r="SPN23" s="177"/>
      <c r="SPO23" s="177"/>
      <c r="SPP23" s="178"/>
      <c r="SPQ23" s="178"/>
      <c r="SPR23" s="337"/>
      <c r="SPS23" s="721"/>
      <c r="SPU23" s="176"/>
      <c r="SPV23" s="177"/>
      <c r="SPW23" s="177"/>
      <c r="SPX23" s="177"/>
      <c r="SPY23" s="178"/>
      <c r="SPZ23" s="178"/>
      <c r="SQA23" s="337"/>
      <c r="SQB23" s="721"/>
      <c r="SQD23" s="176"/>
      <c r="SQE23" s="177"/>
      <c r="SQF23" s="177"/>
      <c r="SQG23" s="177"/>
      <c r="SQH23" s="178"/>
      <c r="SQI23" s="178"/>
      <c r="SQJ23" s="337"/>
      <c r="SQK23" s="721"/>
      <c r="SQM23" s="176"/>
      <c r="SQN23" s="177"/>
      <c r="SQO23" s="177"/>
      <c r="SQP23" s="177"/>
      <c r="SQQ23" s="178"/>
      <c r="SQR23" s="178"/>
      <c r="SQS23" s="337"/>
      <c r="SQT23" s="721"/>
      <c r="SQV23" s="176"/>
      <c r="SQW23" s="177"/>
      <c r="SQX23" s="177"/>
      <c r="SQY23" s="177"/>
      <c r="SQZ23" s="178"/>
      <c r="SRA23" s="178"/>
      <c r="SRB23" s="337"/>
      <c r="SRC23" s="721"/>
      <c r="SRE23" s="176"/>
      <c r="SRF23" s="177"/>
      <c r="SRG23" s="177"/>
      <c r="SRH23" s="177"/>
      <c r="SRI23" s="178"/>
      <c r="SRJ23" s="178"/>
      <c r="SRK23" s="337"/>
      <c r="SRL23" s="721"/>
      <c r="SRN23" s="176"/>
      <c r="SRO23" s="177"/>
      <c r="SRP23" s="177"/>
      <c r="SRQ23" s="177"/>
      <c r="SRR23" s="178"/>
      <c r="SRS23" s="178"/>
      <c r="SRT23" s="337"/>
      <c r="SRU23" s="721"/>
      <c r="SRW23" s="176"/>
      <c r="SRX23" s="177"/>
      <c r="SRY23" s="177"/>
      <c r="SRZ23" s="177"/>
      <c r="SSA23" s="178"/>
      <c r="SSB23" s="178"/>
      <c r="SSC23" s="337"/>
      <c r="SSD23" s="721"/>
      <c r="SSF23" s="176"/>
      <c r="SSG23" s="177"/>
      <c r="SSH23" s="177"/>
      <c r="SSI23" s="177"/>
      <c r="SSJ23" s="178"/>
      <c r="SSK23" s="178"/>
      <c r="SSL23" s="337"/>
      <c r="SSM23" s="721"/>
      <c r="SSO23" s="176"/>
      <c r="SSP23" s="177"/>
      <c r="SSQ23" s="177"/>
      <c r="SSR23" s="177"/>
      <c r="SSS23" s="178"/>
      <c r="SST23" s="178"/>
      <c r="SSU23" s="337"/>
      <c r="SSV23" s="721"/>
      <c r="SSX23" s="176"/>
      <c r="SSY23" s="177"/>
      <c r="SSZ23" s="177"/>
      <c r="STA23" s="177"/>
      <c r="STB23" s="178"/>
      <c r="STC23" s="178"/>
      <c r="STD23" s="337"/>
      <c r="STE23" s="721"/>
      <c r="STG23" s="176"/>
      <c r="STH23" s="177"/>
      <c r="STI23" s="177"/>
      <c r="STJ23" s="177"/>
      <c r="STK23" s="178"/>
      <c r="STL23" s="178"/>
      <c r="STM23" s="337"/>
      <c r="STN23" s="721"/>
      <c r="STP23" s="176"/>
      <c r="STQ23" s="177"/>
      <c r="STR23" s="177"/>
      <c r="STS23" s="177"/>
      <c r="STT23" s="178"/>
      <c r="STU23" s="178"/>
      <c r="STV23" s="337"/>
      <c r="STW23" s="721"/>
      <c r="STY23" s="176"/>
      <c r="STZ23" s="177"/>
      <c r="SUA23" s="177"/>
      <c r="SUB23" s="177"/>
      <c r="SUC23" s="178"/>
      <c r="SUD23" s="178"/>
      <c r="SUE23" s="337"/>
      <c r="SUF23" s="721"/>
      <c r="SUH23" s="176"/>
      <c r="SUI23" s="177"/>
      <c r="SUJ23" s="177"/>
      <c r="SUK23" s="177"/>
      <c r="SUL23" s="178"/>
      <c r="SUM23" s="178"/>
      <c r="SUN23" s="337"/>
      <c r="SUO23" s="721"/>
      <c r="SUQ23" s="176"/>
      <c r="SUR23" s="177"/>
      <c r="SUS23" s="177"/>
      <c r="SUT23" s="177"/>
      <c r="SUU23" s="178"/>
      <c r="SUV23" s="178"/>
      <c r="SUW23" s="337"/>
      <c r="SUX23" s="721"/>
      <c r="SUZ23" s="176"/>
      <c r="SVA23" s="177"/>
      <c r="SVB23" s="177"/>
      <c r="SVC23" s="177"/>
      <c r="SVD23" s="178"/>
      <c r="SVE23" s="178"/>
      <c r="SVF23" s="337"/>
      <c r="SVG23" s="721"/>
      <c r="SVI23" s="176"/>
      <c r="SVJ23" s="177"/>
      <c r="SVK23" s="177"/>
      <c r="SVL23" s="177"/>
      <c r="SVM23" s="178"/>
      <c r="SVN23" s="178"/>
      <c r="SVO23" s="337"/>
      <c r="SVP23" s="721"/>
      <c r="SVR23" s="176"/>
      <c r="SVS23" s="177"/>
      <c r="SVT23" s="177"/>
      <c r="SVU23" s="177"/>
      <c r="SVV23" s="178"/>
      <c r="SVW23" s="178"/>
      <c r="SVX23" s="337"/>
      <c r="SVY23" s="721"/>
      <c r="SWA23" s="176"/>
      <c r="SWB23" s="177"/>
      <c r="SWC23" s="177"/>
      <c r="SWD23" s="177"/>
      <c r="SWE23" s="178"/>
      <c r="SWF23" s="178"/>
      <c r="SWG23" s="337"/>
      <c r="SWH23" s="721"/>
      <c r="SWJ23" s="176"/>
      <c r="SWK23" s="177"/>
      <c r="SWL23" s="177"/>
      <c r="SWM23" s="177"/>
      <c r="SWN23" s="178"/>
      <c r="SWO23" s="178"/>
      <c r="SWP23" s="337"/>
      <c r="SWQ23" s="721"/>
      <c r="SWS23" s="176"/>
      <c r="SWT23" s="177"/>
      <c r="SWU23" s="177"/>
      <c r="SWV23" s="177"/>
      <c r="SWW23" s="178"/>
      <c r="SWX23" s="178"/>
      <c r="SWY23" s="337"/>
      <c r="SWZ23" s="721"/>
      <c r="SXB23" s="176"/>
      <c r="SXC23" s="177"/>
      <c r="SXD23" s="177"/>
      <c r="SXE23" s="177"/>
      <c r="SXF23" s="178"/>
      <c r="SXG23" s="178"/>
      <c r="SXH23" s="337"/>
      <c r="SXI23" s="721"/>
      <c r="SXK23" s="176"/>
      <c r="SXL23" s="177"/>
      <c r="SXM23" s="177"/>
      <c r="SXN23" s="177"/>
      <c r="SXO23" s="178"/>
      <c r="SXP23" s="178"/>
      <c r="SXQ23" s="337"/>
      <c r="SXR23" s="721"/>
      <c r="SXT23" s="176"/>
      <c r="SXU23" s="177"/>
      <c r="SXV23" s="177"/>
      <c r="SXW23" s="177"/>
      <c r="SXX23" s="178"/>
      <c r="SXY23" s="178"/>
      <c r="SXZ23" s="337"/>
      <c r="SYA23" s="721"/>
      <c r="SYC23" s="176"/>
      <c r="SYD23" s="177"/>
      <c r="SYE23" s="177"/>
      <c r="SYF23" s="177"/>
      <c r="SYG23" s="178"/>
      <c r="SYH23" s="178"/>
      <c r="SYI23" s="337"/>
      <c r="SYJ23" s="721"/>
      <c r="SYL23" s="176"/>
      <c r="SYM23" s="177"/>
      <c r="SYN23" s="177"/>
      <c r="SYO23" s="177"/>
      <c r="SYP23" s="178"/>
      <c r="SYQ23" s="178"/>
      <c r="SYR23" s="337"/>
      <c r="SYS23" s="721"/>
      <c r="SYU23" s="176"/>
      <c r="SYV23" s="177"/>
      <c r="SYW23" s="177"/>
      <c r="SYX23" s="177"/>
      <c r="SYY23" s="178"/>
      <c r="SYZ23" s="178"/>
      <c r="SZA23" s="337"/>
      <c r="SZB23" s="721"/>
      <c r="SZD23" s="176"/>
      <c r="SZE23" s="177"/>
      <c r="SZF23" s="177"/>
      <c r="SZG23" s="177"/>
      <c r="SZH23" s="178"/>
      <c r="SZI23" s="178"/>
      <c r="SZJ23" s="337"/>
      <c r="SZK23" s="721"/>
      <c r="SZM23" s="176"/>
      <c r="SZN23" s="177"/>
      <c r="SZO23" s="177"/>
      <c r="SZP23" s="177"/>
      <c r="SZQ23" s="178"/>
      <c r="SZR23" s="178"/>
      <c r="SZS23" s="337"/>
      <c r="SZT23" s="721"/>
      <c r="SZV23" s="176"/>
      <c r="SZW23" s="177"/>
      <c r="SZX23" s="177"/>
      <c r="SZY23" s="177"/>
      <c r="SZZ23" s="178"/>
      <c r="TAA23" s="178"/>
      <c r="TAB23" s="337"/>
      <c r="TAC23" s="721"/>
      <c r="TAE23" s="176"/>
      <c r="TAF23" s="177"/>
      <c r="TAG23" s="177"/>
      <c r="TAH23" s="177"/>
      <c r="TAI23" s="178"/>
      <c r="TAJ23" s="178"/>
      <c r="TAK23" s="337"/>
      <c r="TAL23" s="721"/>
      <c r="TAN23" s="176"/>
      <c r="TAO23" s="177"/>
      <c r="TAP23" s="177"/>
      <c r="TAQ23" s="177"/>
      <c r="TAR23" s="178"/>
      <c r="TAS23" s="178"/>
      <c r="TAT23" s="337"/>
      <c r="TAU23" s="721"/>
      <c r="TAW23" s="176"/>
      <c r="TAX23" s="177"/>
      <c r="TAY23" s="177"/>
      <c r="TAZ23" s="177"/>
      <c r="TBA23" s="178"/>
      <c r="TBB23" s="178"/>
      <c r="TBC23" s="337"/>
      <c r="TBD23" s="721"/>
      <c r="TBF23" s="176"/>
      <c r="TBG23" s="177"/>
      <c r="TBH23" s="177"/>
      <c r="TBI23" s="177"/>
      <c r="TBJ23" s="178"/>
      <c r="TBK23" s="178"/>
      <c r="TBL23" s="337"/>
      <c r="TBM23" s="721"/>
      <c r="TBO23" s="176"/>
      <c r="TBP23" s="177"/>
      <c r="TBQ23" s="177"/>
      <c r="TBR23" s="177"/>
      <c r="TBS23" s="178"/>
      <c r="TBT23" s="178"/>
      <c r="TBU23" s="337"/>
      <c r="TBV23" s="721"/>
      <c r="TBX23" s="176"/>
      <c r="TBY23" s="177"/>
      <c r="TBZ23" s="177"/>
      <c r="TCA23" s="177"/>
      <c r="TCB23" s="178"/>
      <c r="TCC23" s="178"/>
      <c r="TCD23" s="337"/>
      <c r="TCE23" s="721"/>
      <c r="TCG23" s="176"/>
      <c r="TCH23" s="177"/>
      <c r="TCI23" s="177"/>
      <c r="TCJ23" s="177"/>
      <c r="TCK23" s="178"/>
      <c r="TCL23" s="178"/>
      <c r="TCM23" s="337"/>
      <c r="TCN23" s="721"/>
      <c r="TCP23" s="176"/>
      <c r="TCQ23" s="177"/>
      <c r="TCR23" s="177"/>
      <c r="TCS23" s="177"/>
      <c r="TCT23" s="178"/>
      <c r="TCU23" s="178"/>
      <c r="TCV23" s="337"/>
      <c r="TCW23" s="721"/>
      <c r="TCY23" s="176"/>
      <c r="TCZ23" s="177"/>
      <c r="TDA23" s="177"/>
      <c r="TDB23" s="177"/>
      <c r="TDC23" s="178"/>
      <c r="TDD23" s="178"/>
      <c r="TDE23" s="337"/>
      <c r="TDF23" s="721"/>
      <c r="TDH23" s="176"/>
      <c r="TDI23" s="177"/>
      <c r="TDJ23" s="177"/>
      <c r="TDK23" s="177"/>
      <c r="TDL23" s="178"/>
      <c r="TDM23" s="178"/>
      <c r="TDN23" s="337"/>
      <c r="TDO23" s="721"/>
      <c r="TDQ23" s="176"/>
      <c r="TDR23" s="177"/>
      <c r="TDS23" s="177"/>
      <c r="TDT23" s="177"/>
      <c r="TDU23" s="178"/>
      <c r="TDV23" s="178"/>
      <c r="TDW23" s="337"/>
      <c r="TDX23" s="721"/>
      <c r="TDZ23" s="176"/>
      <c r="TEA23" s="177"/>
      <c r="TEB23" s="177"/>
      <c r="TEC23" s="177"/>
      <c r="TED23" s="178"/>
      <c r="TEE23" s="178"/>
      <c r="TEF23" s="337"/>
      <c r="TEG23" s="721"/>
      <c r="TEI23" s="176"/>
      <c r="TEJ23" s="177"/>
      <c r="TEK23" s="177"/>
      <c r="TEL23" s="177"/>
      <c r="TEM23" s="178"/>
      <c r="TEN23" s="178"/>
      <c r="TEO23" s="337"/>
      <c r="TEP23" s="721"/>
      <c r="TER23" s="176"/>
      <c r="TES23" s="177"/>
      <c r="TET23" s="177"/>
      <c r="TEU23" s="177"/>
      <c r="TEV23" s="178"/>
      <c r="TEW23" s="178"/>
      <c r="TEX23" s="337"/>
      <c r="TEY23" s="721"/>
      <c r="TFA23" s="176"/>
      <c r="TFB23" s="177"/>
      <c r="TFC23" s="177"/>
      <c r="TFD23" s="177"/>
      <c r="TFE23" s="178"/>
      <c r="TFF23" s="178"/>
      <c r="TFG23" s="337"/>
      <c r="TFH23" s="721"/>
      <c r="TFJ23" s="176"/>
      <c r="TFK23" s="177"/>
      <c r="TFL23" s="177"/>
      <c r="TFM23" s="177"/>
      <c r="TFN23" s="178"/>
      <c r="TFO23" s="178"/>
      <c r="TFP23" s="337"/>
      <c r="TFQ23" s="721"/>
      <c r="TFS23" s="176"/>
      <c r="TFT23" s="177"/>
      <c r="TFU23" s="177"/>
      <c r="TFV23" s="177"/>
      <c r="TFW23" s="178"/>
      <c r="TFX23" s="178"/>
      <c r="TFY23" s="337"/>
      <c r="TFZ23" s="721"/>
      <c r="TGB23" s="176"/>
      <c r="TGC23" s="177"/>
      <c r="TGD23" s="177"/>
      <c r="TGE23" s="177"/>
      <c r="TGF23" s="178"/>
      <c r="TGG23" s="178"/>
      <c r="TGH23" s="337"/>
      <c r="TGI23" s="721"/>
      <c r="TGK23" s="176"/>
      <c r="TGL23" s="177"/>
      <c r="TGM23" s="177"/>
      <c r="TGN23" s="177"/>
      <c r="TGO23" s="178"/>
      <c r="TGP23" s="178"/>
      <c r="TGQ23" s="337"/>
      <c r="TGR23" s="721"/>
      <c r="TGT23" s="176"/>
      <c r="TGU23" s="177"/>
      <c r="TGV23" s="177"/>
      <c r="TGW23" s="177"/>
      <c r="TGX23" s="178"/>
      <c r="TGY23" s="178"/>
      <c r="TGZ23" s="337"/>
      <c r="THA23" s="721"/>
      <c r="THC23" s="176"/>
      <c r="THD23" s="177"/>
      <c r="THE23" s="177"/>
      <c r="THF23" s="177"/>
      <c r="THG23" s="178"/>
      <c r="THH23" s="178"/>
      <c r="THI23" s="337"/>
      <c r="THJ23" s="721"/>
      <c r="THL23" s="176"/>
      <c r="THM23" s="177"/>
      <c r="THN23" s="177"/>
      <c r="THO23" s="177"/>
      <c r="THP23" s="178"/>
      <c r="THQ23" s="178"/>
      <c r="THR23" s="337"/>
      <c r="THS23" s="721"/>
      <c r="THU23" s="176"/>
      <c r="THV23" s="177"/>
      <c r="THW23" s="177"/>
      <c r="THX23" s="177"/>
      <c r="THY23" s="178"/>
      <c r="THZ23" s="178"/>
      <c r="TIA23" s="337"/>
      <c r="TIB23" s="721"/>
      <c r="TID23" s="176"/>
      <c r="TIE23" s="177"/>
      <c r="TIF23" s="177"/>
      <c r="TIG23" s="177"/>
      <c r="TIH23" s="178"/>
      <c r="TII23" s="178"/>
      <c r="TIJ23" s="337"/>
      <c r="TIK23" s="721"/>
      <c r="TIM23" s="176"/>
      <c r="TIN23" s="177"/>
      <c r="TIO23" s="177"/>
      <c r="TIP23" s="177"/>
      <c r="TIQ23" s="178"/>
      <c r="TIR23" s="178"/>
      <c r="TIS23" s="337"/>
      <c r="TIT23" s="721"/>
      <c r="TIV23" s="176"/>
      <c r="TIW23" s="177"/>
      <c r="TIX23" s="177"/>
      <c r="TIY23" s="177"/>
      <c r="TIZ23" s="178"/>
      <c r="TJA23" s="178"/>
      <c r="TJB23" s="337"/>
      <c r="TJC23" s="721"/>
      <c r="TJE23" s="176"/>
      <c r="TJF23" s="177"/>
      <c r="TJG23" s="177"/>
      <c r="TJH23" s="177"/>
      <c r="TJI23" s="178"/>
      <c r="TJJ23" s="178"/>
      <c r="TJK23" s="337"/>
      <c r="TJL23" s="721"/>
      <c r="TJN23" s="176"/>
      <c r="TJO23" s="177"/>
      <c r="TJP23" s="177"/>
      <c r="TJQ23" s="177"/>
      <c r="TJR23" s="178"/>
      <c r="TJS23" s="178"/>
      <c r="TJT23" s="337"/>
      <c r="TJU23" s="721"/>
      <c r="TJW23" s="176"/>
      <c r="TJX23" s="177"/>
      <c r="TJY23" s="177"/>
      <c r="TJZ23" s="177"/>
      <c r="TKA23" s="178"/>
      <c r="TKB23" s="178"/>
      <c r="TKC23" s="337"/>
      <c r="TKD23" s="721"/>
      <c r="TKF23" s="176"/>
      <c r="TKG23" s="177"/>
      <c r="TKH23" s="177"/>
      <c r="TKI23" s="177"/>
      <c r="TKJ23" s="178"/>
      <c r="TKK23" s="178"/>
      <c r="TKL23" s="337"/>
      <c r="TKM23" s="721"/>
      <c r="TKO23" s="176"/>
      <c r="TKP23" s="177"/>
      <c r="TKQ23" s="177"/>
      <c r="TKR23" s="177"/>
      <c r="TKS23" s="178"/>
      <c r="TKT23" s="178"/>
      <c r="TKU23" s="337"/>
      <c r="TKV23" s="721"/>
      <c r="TKX23" s="176"/>
      <c r="TKY23" s="177"/>
      <c r="TKZ23" s="177"/>
      <c r="TLA23" s="177"/>
      <c r="TLB23" s="178"/>
      <c r="TLC23" s="178"/>
      <c r="TLD23" s="337"/>
      <c r="TLE23" s="721"/>
      <c r="TLG23" s="176"/>
      <c r="TLH23" s="177"/>
      <c r="TLI23" s="177"/>
      <c r="TLJ23" s="177"/>
      <c r="TLK23" s="178"/>
      <c r="TLL23" s="178"/>
      <c r="TLM23" s="337"/>
      <c r="TLN23" s="721"/>
      <c r="TLP23" s="176"/>
      <c r="TLQ23" s="177"/>
      <c r="TLR23" s="177"/>
      <c r="TLS23" s="177"/>
      <c r="TLT23" s="178"/>
      <c r="TLU23" s="178"/>
      <c r="TLV23" s="337"/>
      <c r="TLW23" s="721"/>
      <c r="TLY23" s="176"/>
      <c r="TLZ23" s="177"/>
      <c r="TMA23" s="177"/>
      <c r="TMB23" s="177"/>
      <c r="TMC23" s="178"/>
      <c r="TMD23" s="178"/>
      <c r="TME23" s="337"/>
      <c r="TMF23" s="721"/>
      <c r="TMH23" s="176"/>
      <c r="TMI23" s="177"/>
      <c r="TMJ23" s="177"/>
      <c r="TMK23" s="177"/>
      <c r="TML23" s="178"/>
      <c r="TMM23" s="178"/>
      <c r="TMN23" s="337"/>
      <c r="TMO23" s="721"/>
      <c r="TMQ23" s="176"/>
      <c r="TMR23" s="177"/>
      <c r="TMS23" s="177"/>
      <c r="TMT23" s="177"/>
      <c r="TMU23" s="178"/>
      <c r="TMV23" s="178"/>
      <c r="TMW23" s="337"/>
      <c r="TMX23" s="721"/>
      <c r="TMZ23" s="176"/>
      <c r="TNA23" s="177"/>
      <c r="TNB23" s="177"/>
      <c r="TNC23" s="177"/>
      <c r="TND23" s="178"/>
      <c r="TNE23" s="178"/>
      <c r="TNF23" s="337"/>
      <c r="TNG23" s="721"/>
      <c r="TNI23" s="176"/>
      <c r="TNJ23" s="177"/>
      <c r="TNK23" s="177"/>
      <c r="TNL23" s="177"/>
      <c r="TNM23" s="178"/>
      <c r="TNN23" s="178"/>
      <c r="TNO23" s="337"/>
      <c r="TNP23" s="721"/>
      <c r="TNR23" s="176"/>
      <c r="TNS23" s="177"/>
      <c r="TNT23" s="177"/>
      <c r="TNU23" s="177"/>
      <c r="TNV23" s="178"/>
      <c r="TNW23" s="178"/>
      <c r="TNX23" s="337"/>
      <c r="TNY23" s="721"/>
      <c r="TOA23" s="176"/>
      <c r="TOB23" s="177"/>
      <c r="TOC23" s="177"/>
      <c r="TOD23" s="177"/>
      <c r="TOE23" s="178"/>
      <c r="TOF23" s="178"/>
      <c r="TOG23" s="337"/>
      <c r="TOH23" s="721"/>
      <c r="TOJ23" s="176"/>
      <c r="TOK23" s="177"/>
      <c r="TOL23" s="177"/>
      <c r="TOM23" s="177"/>
      <c r="TON23" s="178"/>
      <c r="TOO23" s="178"/>
      <c r="TOP23" s="337"/>
      <c r="TOQ23" s="721"/>
      <c r="TOS23" s="176"/>
      <c r="TOT23" s="177"/>
      <c r="TOU23" s="177"/>
      <c r="TOV23" s="177"/>
      <c r="TOW23" s="178"/>
      <c r="TOX23" s="178"/>
      <c r="TOY23" s="337"/>
      <c r="TOZ23" s="721"/>
      <c r="TPB23" s="176"/>
      <c r="TPC23" s="177"/>
      <c r="TPD23" s="177"/>
      <c r="TPE23" s="177"/>
      <c r="TPF23" s="178"/>
      <c r="TPG23" s="178"/>
      <c r="TPH23" s="337"/>
      <c r="TPI23" s="721"/>
      <c r="TPK23" s="176"/>
      <c r="TPL23" s="177"/>
      <c r="TPM23" s="177"/>
      <c r="TPN23" s="177"/>
      <c r="TPO23" s="178"/>
      <c r="TPP23" s="178"/>
      <c r="TPQ23" s="337"/>
      <c r="TPR23" s="721"/>
      <c r="TPT23" s="176"/>
      <c r="TPU23" s="177"/>
      <c r="TPV23" s="177"/>
      <c r="TPW23" s="177"/>
      <c r="TPX23" s="178"/>
      <c r="TPY23" s="178"/>
      <c r="TPZ23" s="337"/>
      <c r="TQA23" s="721"/>
      <c r="TQC23" s="176"/>
      <c r="TQD23" s="177"/>
      <c r="TQE23" s="177"/>
      <c r="TQF23" s="177"/>
      <c r="TQG23" s="178"/>
      <c r="TQH23" s="178"/>
      <c r="TQI23" s="337"/>
      <c r="TQJ23" s="721"/>
      <c r="TQL23" s="176"/>
      <c r="TQM23" s="177"/>
      <c r="TQN23" s="177"/>
      <c r="TQO23" s="177"/>
      <c r="TQP23" s="178"/>
      <c r="TQQ23" s="178"/>
      <c r="TQR23" s="337"/>
      <c r="TQS23" s="721"/>
      <c r="TQU23" s="176"/>
      <c r="TQV23" s="177"/>
      <c r="TQW23" s="177"/>
      <c r="TQX23" s="177"/>
      <c r="TQY23" s="178"/>
      <c r="TQZ23" s="178"/>
      <c r="TRA23" s="337"/>
      <c r="TRB23" s="721"/>
      <c r="TRD23" s="176"/>
      <c r="TRE23" s="177"/>
      <c r="TRF23" s="177"/>
      <c r="TRG23" s="177"/>
      <c r="TRH23" s="178"/>
      <c r="TRI23" s="178"/>
      <c r="TRJ23" s="337"/>
      <c r="TRK23" s="721"/>
      <c r="TRM23" s="176"/>
      <c r="TRN23" s="177"/>
      <c r="TRO23" s="177"/>
      <c r="TRP23" s="177"/>
      <c r="TRQ23" s="178"/>
      <c r="TRR23" s="178"/>
      <c r="TRS23" s="337"/>
      <c r="TRT23" s="721"/>
      <c r="TRV23" s="176"/>
      <c r="TRW23" s="177"/>
      <c r="TRX23" s="177"/>
      <c r="TRY23" s="177"/>
      <c r="TRZ23" s="178"/>
      <c r="TSA23" s="178"/>
      <c r="TSB23" s="337"/>
      <c r="TSC23" s="721"/>
      <c r="TSE23" s="176"/>
      <c r="TSF23" s="177"/>
      <c r="TSG23" s="177"/>
      <c r="TSH23" s="177"/>
      <c r="TSI23" s="178"/>
      <c r="TSJ23" s="178"/>
      <c r="TSK23" s="337"/>
      <c r="TSL23" s="721"/>
      <c r="TSN23" s="176"/>
      <c r="TSO23" s="177"/>
      <c r="TSP23" s="177"/>
      <c r="TSQ23" s="177"/>
      <c r="TSR23" s="178"/>
      <c r="TSS23" s="178"/>
      <c r="TST23" s="337"/>
      <c r="TSU23" s="721"/>
      <c r="TSW23" s="176"/>
      <c r="TSX23" s="177"/>
      <c r="TSY23" s="177"/>
      <c r="TSZ23" s="177"/>
      <c r="TTA23" s="178"/>
      <c r="TTB23" s="178"/>
      <c r="TTC23" s="337"/>
      <c r="TTD23" s="721"/>
      <c r="TTF23" s="176"/>
      <c r="TTG23" s="177"/>
      <c r="TTH23" s="177"/>
      <c r="TTI23" s="177"/>
      <c r="TTJ23" s="178"/>
      <c r="TTK23" s="178"/>
      <c r="TTL23" s="337"/>
      <c r="TTM23" s="721"/>
      <c r="TTO23" s="176"/>
      <c r="TTP23" s="177"/>
      <c r="TTQ23" s="177"/>
      <c r="TTR23" s="177"/>
      <c r="TTS23" s="178"/>
      <c r="TTT23" s="178"/>
      <c r="TTU23" s="337"/>
      <c r="TTV23" s="721"/>
      <c r="TTX23" s="176"/>
      <c r="TTY23" s="177"/>
      <c r="TTZ23" s="177"/>
      <c r="TUA23" s="177"/>
      <c r="TUB23" s="178"/>
      <c r="TUC23" s="178"/>
      <c r="TUD23" s="337"/>
      <c r="TUE23" s="721"/>
      <c r="TUG23" s="176"/>
      <c r="TUH23" s="177"/>
      <c r="TUI23" s="177"/>
      <c r="TUJ23" s="177"/>
      <c r="TUK23" s="178"/>
      <c r="TUL23" s="178"/>
      <c r="TUM23" s="337"/>
      <c r="TUN23" s="721"/>
      <c r="TUP23" s="176"/>
      <c r="TUQ23" s="177"/>
      <c r="TUR23" s="177"/>
      <c r="TUS23" s="177"/>
      <c r="TUT23" s="178"/>
      <c r="TUU23" s="178"/>
      <c r="TUV23" s="337"/>
      <c r="TUW23" s="721"/>
      <c r="TUY23" s="176"/>
      <c r="TUZ23" s="177"/>
      <c r="TVA23" s="177"/>
      <c r="TVB23" s="177"/>
      <c r="TVC23" s="178"/>
      <c r="TVD23" s="178"/>
      <c r="TVE23" s="337"/>
      <c r="TVF23" s="721"/>
      <c r="TVH23" s="176"/>
      <c r="TVI23" s="177"/>
      <c r="TVJ23" s="177"/>
      <c r="TVK23" s="177"/>
      <c r="TVL23" s="178"/>
      <c r="TVM23" s="178"/>
      <c r="TVN23" s="337"/>
      <c r="TVO23" s="721"/>
      <c r="TVQ23" s="176"/>
      <c r="TVR23" s="177"/>
      <c r="TVS23" s="177"/>
      <c r="TVT23" s="177"/>
      <c r="TVU23" s="178"/>
      <c r="TVV23" s="178"/>
      <c r="TVW23" s="337"/>
      <c r="TVX23" s="721"/>
      <c r="TVZ23" s="176"/>
      <c r="TWA23" s="177"/>
      <c r="TWB23" s="177"/>
      <c r="TWC23" s="177"/>
      <c r="TWD23" s="178"/>
      <c r="TWE23" s="178"/>
      <c r="TWF23" s="337"/>
      <c r="TWG23" s="721"/>
      <c r="TWI23" s="176"/>
      <c r="TWJ23" s="177"/>
      <c r="TWK23" s="177"/>
      <c r="TWL23" s="177"/>
      <c r="TWM23" s="178"/>
      <c r="TWN23" s="178"/>
      <c r="TWO23" s="337"/>
      <c r="TWP23" s="721"/>
      <c r="TWR23" s="176"/>
      <c r="TWS23" s="177"/>
      <c r="TWT23" s="177"/>
      <c r="TWU23" s="177"/>
      <c r="TWV23" s="178"/>
      <c r="TWW23" s="178"/>
      <c r="TWX23" s="337"/>
      <c r="TWY23" s="721"/>
      <c r="TXA23" s="176"/>
      <c r="TXB23" s="177"/>
      <c r="TXC23" s="177"/>
      <c r="TXD23" s="177"/>
      <c r="TXE23" s="178"/>
      <c r="TXF23" s="178"/>
      <c r="TXG23" s="337"/>
      <c r="TXH23" s="721"/>
      <c r="TXJ23" s="176"/>
      <c r="TXK23" s="177"/>
      <c r="TXL23" s="177"/>
      <c r="TXM23" s="177"/>
      <c r="TXN23" s="178"/>
      <c r="TXO23" s="178"/>
      <c r="TXP23" s="337"/>
      <c r="TXQ23" s="721"/>
      <c r="TXS23" s="176"/>
      <c r="TXT23" s="177"/>
      <c r="TXU23" s="177"/>
      <c r="TXV23" s="177"/>
      <c r="TXW23" s="178"/>
      <c r="TXX23" s="178"/>
      <c r="TXY23" s="337"/>
      <c r="TXZ23" s="721"/>
      <c r="TYB23" s="176"/>
      <c r="TYC23" s="177"/>
      <c r="TYD23" s="177"/>
      <c r="TYE23" s="177"/>
      <c r="TYF23" s="178"/>
      <c r="TYG23" s="178"/>
      <c r="TYH23" s="337"/>
      <c r="TYI23" s="721"/>
      <c r="TYK23" s="176"/>
      <c r="TYL23" s="177"/>
      <c r="TYM23" s="177"/>
      <c r="TYN23" s="177"/>
      <c r="TYO23" s="178"/>
      <c r="TYP23" s="178"/>
      <c r="TYQ23" s="337"/>
      <c r="TYR23" s="721"/>
      <c r="TYT23" s="176"/>
      <c r="TYU23" s="177"/>
      <c r="TYV23" s="177"/>
      <c r="TYW23" s="177"/>
      <c r="TYX23" s="178"/>
      <c r="TYY23" s="178"/>
      <c r="TYZ23" s="337"/>
      <c r="TZA23" s="721"/>
      <c r="TZC23" s="176"/>
      <c r="TZD23" s="177"/>
      <c r="TZE23" s="177"/>
      <c r="TZF23" s="177"/>
      <c r="TZG23" s="178"/>
      <c r="TZH23" s="178"/>
      <c r="TZI23" s="337"/>
      <c r="TZJ23" s="721"/>
      <c r="TZL23" s="176"/>
      <c r="TZM23" s="177"/>
      <c r="TZN23" s="177"/>
      <c r="TZO23" s="177"/>
      <c r="TZP23" s="178"/>
      <c r="TZQ23" s="178"/>
      <c r="TZR23" s="337"/>
      <c r="TZS23" s="721"/>
      <c r="TZU23" s="176"/>
      <c r="TZV23" s="177"/>
      <c r="TZW23" s="177"/>
      <c r="TZX23" s="177"/>
      <c r="TZY23" s="178"/>
      <c r="TZZ23" s="178"/>
      <c r="UAA23" s="337"/>
      <c r="UAB23" s="721"/>
      <c r="UAD23" s="176"/>
      <c r="UAE23" s="177"/>
      <c r="UAF23" s="177"/>
      <c r="UAG23" s="177"/>
      <c r="UAH23" s="178"/>
      <c r="UAI23" s="178"/>
      <c r="UAJ23" s="337"/>
      <c r="UAK23" s="721"/>
      <c r="UAM23" s="176"/>
      <c r="UAN23" s="177"/>
      <c r="UAO23" s="177"/>
      <c r="UAP23" s="177"/>
      <c r="UAQ23" s="178"/>
      <c r="UAR23" s="178"/>
      <c r="UAS23" s="337"/>
      <c r="UAT23" s="721"/>
      <c r="UAV23" s="176"/>
      <c r="UAW23" s="177"/>
      <c r="UAX23" s="177"/>
      <c r="UAY23" s="177"/>
      <c r="UAZ23" s="178"/>
      <c r="UBA23" s="178"/>
      <c r="UBB23" s="337"/>
      <c r="UBC23" s="721"/>
      <c r="UBE23" s="176"/>
      <c r="UBF23" s="177"/>
      <c r="UBG23" s="177"/>
      <c r="UBH23" s="177"/>
      <c r="UBI23" s="178"/>
      <c r="UBJ23" s="178"/>
      <c r="UBK23" s="337"/>
      <c r="UBL23" s="721"/>
      <c r="UBN23" s="176"/>
      <c r="UBO23" s="177"/>
      <c r="UBP23" s="177"/>
      <c r="UBQ23" s="177"/>
      <c r="UBR23" s="178"/>
      <c r="UBS23" s="178"/>
      <c r="UBT23" s="337"/>
      <c r="UBU23" s="721"/>
      <c r="UBW23" s="176"/>
      <c r="UBX23" s="177"/>
      <c r="UBY23" s="177"/>
      <c r="UBZ23" s="177"/>
      <c r="UCA23" s="178"/>
      <c r="UCB23" s="178"/>
      <c r="UCC23" s="337"/>
      <c r="UCD23" s="721"/>
      <c r="UCF23" s="176"/>
      <c r="UCG23" s="177"/>
      <c r="UCH23" s="177"/>
      <c r="UCI23" s="177"/>
      <c r="UCJ23" s="178"/>
      <c r="UCK23" s="178"/>
      <c r="UCL23" s="337"/>
      <c r="UCM23" s="721"/>
      <c r="UCO23" s="176"/>
      <c r="UCP23" s="177"/>
      <c r="UCQ23" s="177"/>
      <c r="UCR23" s="177"/>
      <c r="UCS23" s="178"/>
      <c r="UCT23" s="178"/>
      <c r="UCU23" s="337"/>
      <c r="UCV23" s="721"/>
      <c r="UCX23" s="176"/>
      <c r="UCY23" s="177"/>
      <c r="UCZ23" s="177"/>
      <c r="UDA23" s="177"/>
      <c r="UDB23" s="178"/>
      <c r="UDC23" s="178"/>
      <c r="UDD23" s="337"/>
      <c r="UDE23" s="721"/>
      <c r="UDG23" s="176"/>
      <c r="UDH23" s="177"/>
      <c r="UDI23" s="177"/>
      <c r="UDJ23" s="177"/>
      <c r="UDK23" s="178"/>
      <c r="UDL23" s="178"/>
      <c r="UDM23" s="337"/>
      <c r="UDN23" s="721"/>
      <c r="UDP23" s="176"/>
      <c r="UDQ23" s="177"/>
      <c r="UDR23" s="177"/>
      <c r="UDS23" s="177"/>
      <c r="UDT23" s="178"/>
      <c r="UDU23" s="178"/>
      <c r="UDV23" s="337"/>
      <c r="UDW23" s="721"/>
      <c r="UDY23" s="176"/>
      <c r="UDZ23" s="177"/>
      <c r="UEA23" s="177"/>
      <c r="UEB23" s="177"/>
      <c r="UEC23" s="178"/>
      <c r="UED23" s="178"/>
      <c r="UEE23" s="337"/>
      <c r="UEF23" s="721"/>
      <c r="UEH23" s="176"/>
      <c r="UEI23" s="177"/>
      <c r="UEJ23" s="177"/>
      <c r="UEK23" s="177"/>
      <c r="UEL23" s="178"/>
      <c r="UEM23" s="178"/>
      <c r="UEN23" s="337"/>
      <c r="UEO23" s="721"/>
      <c r="UEQ23" s="176"/>
      <c r="UER23" s="177"/>
      <c r="UES23" s="177"/>
      <c r="UET23" s="177"/>
      <c r="UEU23" s="178"/>
      <c r="UEV23" s="178"/>
      <c r="UEW23" s="337"/>
      <c r="UEX23" s="721"/>
      <c r="UEZ23" s="176"/>
      <c r="UFA23" s="177"/>
      <c r="UFB23" s="177"/>
      <c r="UFC23" s="177"/>
      <c r="UFD23" s="178"/>
      <c r="UFE23" s="178"/>
      <c r="UFF23" s="337"/>
      <c r="UFG23" s="721"/>
      <c r="UFI23" s="176"/>
      <c r="UFJ23" s="177"/>
      <c r="UFK23" s="177"/>
      <c r="UFL23" s="177"/>
      <c r="UFM23" s="178"/>
      <c r="UFN23" s="178"/>
      <c r="UFO23" s="337"/>
      <c r="UFP23" s="721"/>
      <c r="UFR23" s="176"/>
      <c r="UFS23" s="177"/>
      <c r="UFT23" s="177"/>
      <c r="UFU23" s="177"/>
      <c r="UFV23" s="178"/>
      <c r="UFW23" s="178"/>
      <c r="UFX23" s="337"/>
      <c r="UFY23" s="721"/>
      <c r="UGA23" s="176"/>
      <c r="UGB23" s="177"/>
      <c r="UGC23" s="177"/>
      <c r="UGD23" s="177"/>
      <c r="UGE23" s="178"/>
      <c r="UGF23" s="178"/>
      <c r="UGG23" s="337"/>
      <c r="UGH23" s="721"/>
      <c r="UGJ23" s="176"/>
      <c r="UGK23" s="177"/>
      <c r="UGL23" s="177"/>
      <c r="UGM23" s="177"/>
      <c r="UGN23" s="178"/>
      <c r="UGO23" s="178"/>
      <c r="UGP23" s="337"/>
      <c r="UGQ23" s="721"/>
      <c r="UGS23" s="176"/>
      <c r="UGT23" s="177"/>
      <c r="UGU23" s="177"/>
      <c r="UGV23" s="177"/>
      <c r="UGW23" s="178"/>
      <c r="UGX23" s="178"/>
      <c r="UGY23" s="337"/>
      <c r="UGZ23" s="721"/>
      <c r="UHB23" s="176"/>
      <c r="UHC23" s="177"/>
      <c r="UHD23" s="177"/>
      <c r="UHE23" s="177"/>
      <c r="UHF23" s="178"/>
      <c r="UHG23" s="178"/>
      <c r="UHH23" s="337"/>
      <c r="UHI23" s="721"/>
      <c r="UHK23" s="176"/>
      <c r="UHL23" s="177"/>
      <c r="UHM23" s="177"/>
      <c r="UHN23" s="177"/>
      <c r="UHO23" s="178"/>
      <c r="UHP23" s="178"/>
      <c r="UHQ23" s="337"/>
      <c r="UHR23" s="721"/>
      <c r="UHT23" s="176"/>
      <c r="UHU23" s="177"/>
      <c r="UHV23" s="177"/>
      <c r="UHW23" s="177"/>
      <c r="UHX23" s="178"/>
      <c r="UHY23" s="178"/>
      <c r="UHZ23" s="337"/>
      <c r="UIA23" s="721"/>
      <c r="UIC23" s="176"/>
      <c r="UID23" s="177"/>
      <c r="UIE23" s="177"/>
      <c r="UIF23" s="177"/>
      <c r="UIG23" s="178"/>
      <c r="UIH23" s="178"/>
      <c r="UII23" s="337"/>
      <c r="UIJ23" s="721"/>
      <c r="UIL23" s="176"/>
      <c r="UIM23" s="177"/>
      <c r="UIN23" s="177"/>
      <c r="UIO23" s="177"/>
      <c r="UIP23" s="178"/>
      <c r="UIQ23" s="178"/>
      <c r="UIR23" s="337"/>
      <c r="UIS23" s="721"/>
      <c r="UIU23" s="176"/>
      <c r="UIV23" s="177"/>
      <c r="UIW23" s="177"/>
      <c r="UIX23" s="177"/>
      <c r="UIY23" s="178"/>
      <c r="UIZ23" s="178"/>
      <c r="UJA23" s="337"/>
      <c r="UJB23" s="721"/>
      <c r="UJD23" s="176"/>
      <c r="UJE23" s="177"/>
      <c r="UJF23" s="177"/>
      <c r="UJG23" s="177"/>
      <c r="UJH23" s="178"/>
      <c r="UJI23" s="178"/>
      <c r="UJJ23" s="337"/>
      <c r="UJK23" s="721"/>
      <c r="UJM23" s="176"/>
      <c r="UJN23" s="177"/>
      <c r="UJO23" s="177"/>
      <c r="UJP23" s="177"/>
      <c r="UJQ23" s="178"/>
      <c r="UJR23" s="178"/>
      <c r="UJS23" s="337"/>
      <c r="UJT23" s="721"/>
      <c r="UJV23" s="176"/>
      <c r="UJW23" s="177"/>
      <c r="UJX23" s="177"/>
      <c r="UJY23" s="177"/>
      <c r="UJZ23" s="178"/>
      <c r="UKA23" s="178"/>
      <c r="UKB23" s="337"/>
      <c r="UKC23" s="721"/>
      <c r="UKE23" s="176"/>
      <c r="UKF23" s="177"/>
      <c r="UKG23" s="177"/>
      <c r="UKH23" s="177"/>
      <c r="UKI23" s="178"/>
      <c r="UKJ23" s="178"/>
      <c r="UKK23" s="337"/>
      <c r="UKL23" s="721"/>
      <c r="UKN23" s="176"/>
      <c r="UKO23" s="177"/>
      <c r="UKP23" s="177"/>
      <c r="UKQ23" s="177"/>
      <c r="UKR23" s="178"/>
      <c r="UKS23" s="178"/>
      <c r="UKT23" s="337"/>
      <c r="UKU23" s="721"/>
      <c r="UKW23" s="176"/>
      <c r="UKX23" s="177"/>
      <c r="UKY23" s="177"/>
      <c r="UKZ23" s="177"/>
      <c r="ULA23" s="178"/>
      <c r="ULB23" s="178"/>
      <c r="ULC23" s="337"/>
      <c r="ULD23" s="721"/>
      <c r="ULF23" s="176"/>
      <c r="ULG23" s="177"/>
      <c r="ULH23" s="177"/>
      <c r="ULI23" s="177"/>
      <c r="ULJ23" s="178"/>
      <c r="ULK23" s="178"/>
      <c r="ULL23" s="337"/>
      <c r="ULM23" s="721"/>
      <c r="ULO23" s="176"/>
      <c r="ULP23" s="177"/>
      <c r="ULQ23" s="177"/>
      <c r="ULR23" s="177"/>
      <c r="ULS23" s="178"/>
      <c r="ULT23" s="178"/>
      <c r="ULU23" s="337"/>
      <c r="ULV23" s="721"/>
      <c r="ULX23" s="176"/>
      <c r="ULY23" s="177"/>
      <c r="ULZ23" s="177"/>
      <c r="UMA23" s="177"/>
      <c r="UMB23" s="178"/>
      <c r="UMC23" s="178"/>
      <c r="UMD23" s="337"/>
      <c r="UME23" s="721"/>
      <c r="UMG23" s="176"/>
      <c r="UMH23" s="177"/>
      <c r="UMI23" s="177"/>
      <c r="UMJ23" s="177"/>
      <c r="UMK23" s="178"/>
      <c r="UML23" s="178"/>
      <c r="UMM23" s="337"/>
      <c r="UMN23" s="721"/>
      <c r="UMP23" s="176"/>
      <c r="UMQ23" s="177"/>
      <c r="UMR23" s="177"/>
      <c r="UMS23" s="177"/>
      <c r="UMT23" s="178"/>
      <c r="UMU23" s="178"/>
      <c r="UMV23" s="337"/>
      <c r="UMW23" s="721"/>
      <c r="UMY23" s="176"/>
      <c r="UMZ23" s="177"/>
      <c r="UNA23" s="177"/>
      <c r="UNB23" s="177"/>
      <c r="UNC23" s="178"/>
      <c r="UND23" s="178"/>
      <c r="UNE23" s="337"/>
      <c r="UNF23" s="721"/>
      <c r="UNH23" s="176"/>
      <c r="UNI23" s="177"/>
      <c r="UNJ23" s="177"/>
      <c r="UNK23" s="177"/>
      <c r="UNL23" s="178"/>
      <c r="UNM23" s="178"/>
      <c r="UNN23" s="337"/>
      <c r="UNO23" s="721"/>
      <c r="UNQ23" s="176"/>
      <c r="UNR23" s="177"/>
      <c r="UNS23" s="177"/>
      <c r="UNT23" s="177"/>
      <c r="UNU23" s="178"/>
      <c r="UNV23" s="178"/>
      <c r="UNW23" s="337"/>
      <c r="UNX23" s="721"/>
      <c r="UNZ23" s="176"/>
      <c r="UOA23" s="177"/>
      <c r="UOB23" s="177"/>
      <c r="UOC23" s="177"/>
      <c r="UOD23" s="178"/>
      <c r="UOE23" s="178"/>
      <c r="UOF23" s="337"/>
      <c r="UOG23" s="721"/>
      <c r="UOI23" s="176"/>
      <c r="UOJ23" s="177"/>
      <c r="UOK23" s="177"/>
      <c r="UOL23" s="177"/>
      <c r="UOM23" s="178"/>
      <c r="UON23" s="178"/>
      <c r="UOO23" s="337"/>
      <c r="UOP23" s="721"/>
      <c r="UOR23" s="176"/>
      <c r="UOS23" s="177"/>
      <c r="UOT23" s="177"/>
      <c r="UOU23" s="177"/>
      <c r="UOV23" s="178"/>
      <c r="UOW23" s="178"/>
      <c r="UOX23" s="337"/>
      <c r="UOY23" s="721"/>
      <c r="UPA23" s="176"/>
      <c r="UPB23" s="177"/>
      <c r="UPC23" s="177"/>
      <c r="UPD23" s="177"/>
      <c r="UPE23" s="178"/>
      <c r="UPF23" s="178"/>
      <c r="UPG23" s="337"/>
      <c r="UPH23" s="721"/>
      <c r="UPJ23" s="176"/>
      <c r="UPK23" s="177"/>
      <c r="UPL23" s="177"/>
      <c r="UPM23" s="177"/>
      <c r="UPN23" s="178"/>
      <c r="UPO23" s="178"/>
      <c r="UPP23" s="337"/>
      <c r="UPQ23" s="721"/>
      <c r="UPS23" s="176"/>
      <c r="UPT23" s="177"/>
      <c r="UPU23" s="177"/>
      <c r="UPV23" s="177"/>
      <c r="UPW23" s="178"/>
      <c r="UPX23" s="178"/>
      <c r="UPY23" s="337"/>
      <c r="UPZ23" s="721"/>
      <c r="UQB23" s="176"/>
      <c r="UQC23" s="177"/>
      <c r="UQD23" s="177"/>
      <c r="UQE23" s="177"/>
      <c r="UQF23" s="178"/>
      <c r="UQG23" s="178"/>
      <c r="UQH23" s="337"/>
      <c r="UQI23" s="721"/>
      <c r="UQK23" s="176"/>
      <c r="UQL23" s="177"/>
      <c r="UQM23" s="177"/>
      <c r="UQN23" s="177"/>
      <c r="UQO23" s="178"/>
      <c r="UQP23" s="178"/>
      <c r="UQQ23" s="337"/>
      <c r="UQR23" s="721"/>
      <c r="UQT23" s="176"/>
      <c r="UQU23" s="177"/>
      <c r="UQV23" s="177"/>
      <c r="UQW23" s="177"/>
      <c r="UQX23" s="178"/>
      <c r="UQY23" s="178"/>
      <c r="UQZ23" s="337"/>
      <c r="URA23" s="721"/>
      <c r="URC23" s="176"/>
      <c r="URD23" s="177"/>
      <c r="URE23" s="177"/>
      <c r="URF23" s="177"/>
      <c r="URG23" s="178"/>
      <c r="URH23" s="178"/>
      <c r="URI23" s="337"/>
      <c r="URJ23" s="721"/>
      <c r="URL23" s="176"/>
      <c r="URM23" s="177"/>
      <c r="URN23" s="177"/>
      <c r="URO23" s="177"/>
      <c r="URP23" s="178"/>
      <c r="URQ23" s="178"/>
      <c r="URR23" s="337"/>
      <c r="URS23" s="721"/>
      <c r="URU23" s="176"/>
      <c r="URV23" s="177"/>
      <c r="URW23" s="177"/>
      <c r="URX23" s="177"/>
      <c r="URY23" s="178"/>
      <c r="URZ23" s="178"/>
      <c r="USA23" s="337"/>
      <c r="USB23" s="721"/>
      <c r="USD23" s="176"/>
      <c r="USE23" s="177"/>
      <c r="USF23" s="177"/>
      <c r="USG23" s="177"/>
      <c r="USH23" s="178"/>
      <c r="USI23" s="178"/>
      <c r="USJ23" s="337"/>
      <c r="USK23" s="721"/>
      <c r="USM23" s="176"/>
      <c r="USN23" s="177"/>
      <c r="USO23" s="177"/>
      <c r="USP23" s="177"/>
      <c r="USQ23" s="178"/>
      <c r="USR23" s="178"/>
      <c r="USS23" s="337"/>
      <c r="UST23" s="721"/>
      <c r="USV23" s="176"/>
      <c r="USW23" s="177"/>
      <c r="USX23" s="177"/>
      <c r="USY23" s="177"/>
      <c r="USZ23" s="178"/>
      <c r="UTA23" s="178"/>
      <c r="UTB23" s="337"/>
      <c r="UTC23" s="721"/>
      <c r="UTE23" s="176"/>
      <c r="UTF23" s="177"/>
      <c r="UTG23" s="177"/>
      <c r="UTH23" s="177"/>
      <c r="UTI23" s="178"/>
      <c r="UTJ23" s="178"/>
      <c r="UTK23" s="337"/>
      <c r="UTL23" s="721"/>
      <c r="UTN23" s="176"/>
      <c r="UTO23" s="177"/>
      <c r="UTP23" s="177"/>
      <c r="UTQ23" s="177"/>
      <c r="UTR23" s="178"/>
      <c r="UTS23" s="178"/>
      <c r="UTT23" s="337"/>
      <c r="UTU23" s="721"/>
      <c r="UTW23" s="176"/>
      <c r="UTX23" s="177"/>
      <c r="UTY23" s="177"/>
      <c r="UTZ23" s="177"/>
      <c r="UUA23" s="178"/>
      <c r="UUB23" s="178"/>
      <c r="UUC23" s="337"/>
      <c r="UUD23" s="721"/>
      <c r="UUF23" s="176"/>
      <c r="UUG23" s="177"/>
      <c r="UUH23" s="177"/>
      <c r="UUI23" s="177"/>
      <c r="UUJ23" s="178"/>
      <c r="UUK23" s="178"/>
      <c r="UUL23" s="337"/>
      <c r="UUM23" s="721"/>
      <c r="UUO23" s="176"/>
      <c r="UUP23" s="177"/>
      <c r="UUQ23" s="177"/>
      <c r="UUR23" s="177"/>
      <c r="UUS23" s="178"/>
      <c r="UUT23" s="178"/>
      <c r="UUU23" s="337"/>
      <c r="UUV23" s="721"/>
      <c r="UUX23" s="176"/>
      <c r="UUY23" s="177"/>
      <c r="UUZ23" s="177"/>
      <c r="UVA23" s="177"/>
      <c r="UVB23" s="178"/>
      <c r="UVC23" s="178"/>
      <c r="UVD23" s="337"/>
      <c r="UVE23" s="721"/>
      <c r="UVG23" s="176"/>
      <c r="UVH23" s="177"/>
      <c r="UVI23" s="177"/>
      <c r="UVJ23" s="177"/>
      <c r="UVK23" s="178"/>
      <c r="UVL23" s="178"/>
      <c r="UVM23" s="337"/>
      <c r="UVN23" s="721"/>
      <c r="UVP23" s="176"/>
      <c r="UVQ23" s="177"/>
      <c r="UVR23" s="177"/>
      <c r="UVS23" s="177"/>
      <c r="UVT23" s="178"/>
      <c r="UVU23" s="178"/>
      <c r="UVV23" s="337"/>
      <c r="UVW23" s="721"/>
      <c r="UVY23" s="176"/>
      <c r="UVZ23" s="177"/>
      <c r="UWA23" s="177"/>
      <c r="UWB23" s="177"/>
      <c r="UWC23" s="178"/>
      <c r="UWD23" s="178"/>
      <c r="UWE23" s="337"/>
      <c r="UWF23" s="721"/>
      <c r="UWH23" s="176"/>
      <c r="UWI23" s="177"/>
      <c r="UWJ23" s="177"/>
      <c r="UWK23" s="177"/>
      <c r="UWL23" s="178"/>
      <c r="UWM23" s="178"/>
      <c r="UWN23" s="337"/>
      <c r="UWO23" s="721"/>
      <c r="UWQ23" s="176"/>
      <c r="UWR23" s="177"/>
      <c r="UWS23" s="177"/>
      <c r="UWT23" s="177"/>
      <c r="UWU23" s="178"/>
      <c r="UWV23" s="178"/>
      <c r="UWW23" s="337"/>
      <c r="UWX23" s="721"/>
      <c r="UWZ23" s="176"/>
      <c r="UXA23" s="177"/>
      <c r="UXB23" s="177"/>
      <c r="UXC23" s="177"/>
      <c r="UXD23" s="178"/>
      <c r="UXE23" s="178"/>
      <c r="UXF23" s="337"/>
      <c r="UXG23" s="721"/>
      <c r="UXI23" s="176"/>
      <c r="UXJ23" s="177"/>
      <c r="UXK23" s="177"/>
      <c r="UXL23" s="177"/>
      <c r="UXM23" s="178"/>
      <c r="UXN23" s="178"/>
      <c r="UXO23" s="337"/>
      <c r="UXP23" s="721"/>
      <c r="UXR23" s="176"/>
      <c r="UXS23" s="177"/>
      <c r="UXT23" s="177"/>
      <c r="UXU23" s="177"/>
      <c r="UXV23" s="178"/>
      <c r="UXW23" s="178"/>
      <c r="UXX23" s="337"/>
      <c r="UXY23" s="721"/>
      <c r="UYA23" s="176"/>
      <c r="UYB23" s="177"/>
      <c r="UYC23" s="177"/>
      <c r="UYD23" s="177"/>
      <c r="UYE23" s="178"/>
      <c r="UYF23" s="178"/>
      <c r="UYG23" s="337"/>
      <c r="UYH23" s="721"/>
      <c r="UYJ23" s="176"/>
      <c r="UYK23" s="177"/>
      <c r="UYL23" s="177"/>
      <c r="UYM23" s="177"/>
      <c r="UYN23" s="178"/>
      <c r="UYO23" s="178"/>
      <c r="UYP23" s="337"/>
      <c r="UYQ23" s="721"/>
      <c r="UYS23" s="176"/>
      <c r="UYT23" s="177"/>
      <c r="UYU23" s="177"/>
      <c r="UYV23" s="177"/>
      <c r="UYW23" s="178"/>
      <c r="UYX23" s="178"/>
      <c r="UYY23" s="337"/>
      <c r="UYZ23" s="721"/>
      <c r="UZB23" s="176"/>
      <c r="UZC23" s="177"/>
      <c r="UZD23" s="177"/>
      <c r="UZE23" s="177"/>
      <c r="UZF23" s="178"/>
      <c r="UZG23" s="178"/>
      <c r="UZH23" s="337"/>
      <c r="UZI23" s="721"/>
      <c r="UZK23" s="176"/>
      <c r="UZL23" s="177"/>
      <c r="UZM23" s="177"/>
      <c r="UZN23" s="177"/>
      <c r="UZO23" s="178"/>
      <c r="UZP23" s="178"/>
      <c r="UZQ23" s="337"/>
      <c r="UZR23" s="721"/>
      <c r="UZT23" s="176"/>
      <c r="UZU23" s="177"/>
      <c r="UZV23" s="177"/>
      <c r="UZW23" s="177"/>
      <c r="UZX23" s="178"/>
      <c r="UZY23" s="178"/>
      <c r="UZZ23" s="337"/>
      <c r="VAA23" s="721"/>
      <c r="VAC23" s="176"/>
      <c r="VAD23" s="177"/>
      <c r="VAE23" s="177"/>
      <c r="VAF23" s="177"/>
      <c r="VAG23" s="178"/>
      <c r="VAH23" s="178"/>
      <c r="VAI23" s="337"/>
      <c r="VAJ23" s="721"/>
      <c r="VAL23" s="176"/>
      <c r="VAM23" s="177"/>
      <c r="VAN23" s="177"/>
      <c r="VAO23" s="177"/>
      <c r="VAP23" s="178"/>
      <c r="VAQ23" s="178"/>
      <c r="VAR23" s="337"/>
      <c r="VAS23" s="721"/>
      <c r="VAU23" s="176"/>
      <c r="VAV23" s="177"/>
      <c r="VAW23" s="177"/>
      <c r="VAX23" s="177"/>
      <c r="VAY23" s="178"/>
      <c r="VAZ23" s="178"/>
      <c r="VBA23" s="337"/>
      <c r="VBB23" s="721"/>
      <c r="VBD23" s="176"/>
      <c r="VBE23" s="177"/>
      <c r="VBF23" s="177"/>
      <c r="VBG23" s="177"/>
      <c r="VBH23" s="178"/>
      <c r="VBI23" s="178"/>
      <c r="VBJ23" s="337"/>
      <c r="VBK23" s="721"/>
      <c r="VBM23" s="176"/>
      <c r="VBN23" s="177"/>
      <c r="VBO23" s="177"/>
      <c r="VBP23" s="177"/>
      <c r="VBQ23" s="178"/>
      <c r="VBR23" s="178"/>
      <c r="VBS23" s="337"/>
      <c r="VBT23" s="721"/>
      <c r="VBV23" s="176"/>
      <c r="VBW23" s="177"/>
      <c r="VBX23" s="177"/>
      <c r="VBY23" s="177"/>
      <c r="VBZ23" s="178"/>
      <c r="VCA23" s="178"/>
      <c r="VCB23" s="337"/>
      <c r="VCC23" s="721"/>
      <c r="VCE23" s="176"/>
      <c r="VCF23" s="177"/>
      <c r="VCG23" s="177"/>
      <c r="VCH23" s="177"/>
      <c r="VCI23" s="178"/>
      <c r="VCJ23" s="178"/>
      <c r="VCK23" s="337"/>
      <c r="VCL23" s="721"/>
      <c r="VCN23" s="176"/>
      <c r="VCO23" s="177"/>
      <c r="VCP23" s="177"/>
      <c r="VCQ23" s="177"/>
      <c r="VCR23" s="178"/>
      <c r="VCS23" s="178"/>
      <c r="VCT23" s="337"/>
      <c r="VCU23" s="721"/>
      <c r="VCW23" s="176"/>
      <c r="VCX23" s="177"/>
      <c r="VCY23" s="177"/>
      <c r="VCZ23" s="177"/>
      <c r="VDA23" s="178"/>
      <c r="VDB23" s="178"/>
      <c r="VDC23" s="337"/>
      <c r="VDD23" s="721"/>
      <c r="VDF23" s="176"/>
      <c r="VDG23" s="177"/>
      <c r="VDH23" s="177"/>
      <c r="VDI23" s="177"/>
      <c r="VDJ23" s="178"/>
      <c r="VDK23" s="178"/>
      <c r="VDL23" s="337"/>
      <c r="VDM23" s="721"/>
      <c r="VDO23" s="176"/>
      <c r="VDP23" s="177"/>
      <c r="VDQ23" s="177"/>
      <c r="VDR23" s="177"/>
      <c r="VDS23" s="178"/>
      <c r="VDT23" s="178"/>
      <c r="VDU23" s="337"/>
      <c r="VDV23" s="721"/>
      <c r="VDX23" s="176"/>
      <c r="VDY23" s="177"/>
      <c r="VDZ23" s="177"/>
      <c r="VEA23" s="177"/>
      <c r="VEB23" s="178"/>
      <c r="VEC23" s="178"/>
      <c r="VED23" s="337"/>
      <c r="VEE23" s="721"/>
      <c r="VEG23" s="176"/>
      <c r="VEH23" s="177"/>
      <c r="VEI23" s="177"/>
      <c r="VEJ23" s="177"/>
      <c r="VEK23" s="178"/>
      <c r="VEL23" s="178"/>
      <c r="VEM23" s="337"/>
      <c r="VEN23" s="721"/>
      <c r="VEP23" s="176"/>
      <c r="VEQ23" s="177"/>
      <c r="VER23" s="177"/>
      <c r="VES23" s="177"/>
      <c r="VET23" s="178"/>
      <c r="VEU23" s="178"/>
      <c r="VEV23" s="337"/>
      <c r="VEW23" s="721"/>
      <c r="VEY23" s="176"/>
      <c r="VEZ23" s="177"/>
      <c r="VFA23" s="177"/>
      <c r="VFB23" s="177"/>
      <c r="VFC23" s="178"/>
      <c r="VFD23" s="178"/>
      <c r="VFE23" s="337"/>
      <c r="VFF23" s="721"/>
      <c r="VFH23" s="176"/>
      <c r="VFI23" s="177"/>
      <c r="VFJ23" s="177"/>
      <c r="VFK23" s="177"/>
      <c r="VFL23" s="178"/>
      <c r="VFM23" s="178"/>
      <c r="VFN23" s="337"/>
      <c r="VFO23" s="721"/>
      <c r="VFQ23" s="176"/>
      <c r="VFR23" s="177"/>
      <c r="VFS23" s="177"/>
      <c r="VFT23" s="177"/>
      <c r="VFU23" s="178"/>
      <c r="VFV23" s="178"/>
      <c r="VFW23" s="337"/>
      <c r="VFX23" s="721"/>
      <c r="VFZ23" s="176"/>
      <c r="VGA23" s="177"/>
      <c r="VGB23" s="177"/>
      <c r="VGC23" s="177"/>
      <c r="VGD23" s="178"/>
      <c r="VGE23" s="178"/>
      <c r="VGF23" s="337"/>
      <c r="VGG23" s="721"/>
      <c r="VGI23" s="176"/>
      <c r="VGJ23" s="177"/>
      <c r="VGK23" s="177"/>
      <c r="VGL23" s="177"/>
      <c r="VGM23" s="178"/>
      <c r="VGN23" s="178"/>
      <c r="VGO23" s="337"/>
      <c r="VGP23" s="721"/>
      <c r="VGR23" s="176"/>
      <c r="VGS23" s="177"/>
      <c r="VGT23" s="177"/>
      <c r="VGU23" s="177"/>
      <c r="VGV23" s="178"/>
      <c r="VGW23" s="178"/>
      <c r="VGX23" s="337"/>
      <c r="VGY23" s="721"/>
      <c r="VHA23" s="176"/>
      <c r="VHB23" s="177"/>
      <c r="VHC23" s="177"/>
      <c r="VHD23" s="177"/>
      <c r="VHE23" s="178"/>
      <c r="VHF23" s="178"/>
      <c r="VHG23" s="337"/>
      <c r="VHH23" s="721"/>
      <c r="VHJ23" s="176"/>
      <c r="VHK23" s="177"/>
      <c r="VHL23" s="177"/>
      <c r="VHM23" s="177"/>
      <c r="VHN23" s="178"/>
      <c r="VHO23" s="178"/>
      <c r="VHP23" s="337"/>
      <c r="VHQ23" s="721"/>
      <c r="VHS23" s="176"/>
      <c r="VHT23" s="177"/>
      <c r="VHU23" s="177"/>
      <c r="VHV23" s="177"/>
      <c r="VHW23" s="178"/>
      <c r="VHX23" s="178"/>
      <c r="VHY23" s="337"/>
      <c r="VHZ23" s="721"/>
      <c r="VIB23" s="176"/>
      <c r="VIC23" s="177"/>
      <c r="VID23" s="177"/>
      <c r="VIE23" s="177"/>
      <c r="VIF23" s="178"/>
      <c r="VIG23" s="178"/>
      <c r="VIH23" s="337"/>
      <c r="VII23" s="721"/>
      <c r="VIK23" s="176"/>
      <c r="VIL23" s="177"/>
      <c r="VIM23" s="177"/>
      <c r="VIN23" s="177"/>
      <c r="VIO23" s="178"/>
      <c r="VIP23" s="178"/>
      <c r="VIQ23" s="337"/>
      <c r="VIR23" s="721"/>
      <c r="VIT23" s="176"/>
      <c r="VIU23" s="177"/>
      <c r="VIV23" s="177"/>
      <c r="VIW23" s="177"/>
      <c r="VIX23" s="178"/>
      <c r="VIY23" s="178"/>
      <c r="VIZ23" s="337"/>
      <c r="VJA23" s="721"/>
      <c r="VJC23" s="176"/>
      <c r="VJD23" s="177"/>
      <c r="VJE23" s="177"/>
      <c r="VJF23" s="177"/>
      <c r="VJG23" s="178"/>
      <c r="VJH23" s="178"/>
      <c r="VJI23" s="337"/>
      <c r="VJJ23" s="721"/>
      <c r="VJL23" s="176"/>
      <c r="VJM23" s="177"/>
      <c r="VJN23" s="177"/>
      <c r="VJO23" s="177"/>
      <c r="VJP23" s="178"/>
      <c r="VJQ23" s="178"/>
      <c r="VJR23" s="337"/>
      <c r="VJS23" s="721"/>
      <c r="VJU23" s="176"/>
      <c r="VJV23" s="177"/>
      <c r="VJW23" s="177"/>
      <c r="VJX23" s="177"/>
      <c r="VJY23" s="178"/>
      <c r="VJZ23" s="178"/>
      <c r="VKA23" s="337"/>
      <c r="VKB23" s="721"/>
      <c r="VKD23" s="176"/>
      <c r="VKE23" s="177"/>
      <c r="VKF23" s="177"/>
      <c r="VKG23" s="177"/>
      <c r="VKH23" s="178"/>
      <c r="VKI23" s="178"/>
      <c r="VKJ23" s="337"/>
      <c r="VKK23" s="721"/>
      <c r="VKM23" s="176"/>
      <c r="VKN23" s="177"/>
      <c r="VKO23" s="177"/>
      <c r="VKP23" s="177"/>
      <c r="VKQ23" s="178"/>
      <c r="VKR23" s="178"/>
      <c r="VKS23" s="337"/>
      <c r="VKT23" s="721"/>
      <c r="VKV23" s="176"/>
      <c r="VKW23" s="177"/>
      <c r="VKX23" s="177"/>
      <c r="VKY23" s="177"/>
      <c r="VKZ23" s="178"/>
      <c r="VLA23" s="178"/>
      <c r="VLB23" s="337"/>
      <c r="VLC23" s="721"/>
      <c r="VLE23" s="176"/>
      <c r="VLF23" s="177"/>
      <c r="VLG23" s="177"/>
      <c r="VLH23" s="177"/>
      <c r="VLI23" s="178"/>
      <c r="VLJ23" s="178"/>
      <c r="VLK23" s="337"/>
      <c r="VLL23" s="721"/>
      <c r="VLN23" s="176"/>
      <c r="VLO23" s="177"/>
      <c r="VLP23" s="177"/>
      <c r="VLQ23" s="177"/>
      <c r="VLR23" s="178"/>
      <c r="VLS23" s="178"/>
      <c r="VLT23" s="337"/>
      <c r="VLU23" s="721"/>
      <c r="VLW23" s="176"/>
      <c r="VLX23" s="177"/>
      <c r="VLY23" s="177"/>
      <c r="VLZ23" s="177"/>
      <c r="VMA23" s="178"/>
      <c r="VMB23" s="178"/>
      <c r="VMC23" s="337"/>
      <c r="VMD23" s="721"/>
      <c r="VMF23" s="176"/>
      <c r="VMG23" s="177"/>
      <c r="VMH23" s="177"/>
      <c r="VMI23" s="177"/>
      <c r="VMJ23" s="178"/>
      <c r="VMK23" s="178"/>
      <c r="VML23" s="337"/>
      <c r="VMM23" s="721"/>
      <c r="VMO23" s="176"/>
      <c r="VMP23" s="177"/>
      <c r="VMQ23" s="177"/>
      <c r="VMR23" s="177"/>
      <c r="VMS23" s="178"/>
      <c r="VMT23" s="178"/>
      <c r="VMU23" s="337"/>
      <c r="VMV23" s="721"/>
      <c r="VMX23" s="176"/>
      <c r="VMY23" s="177"/>
      <c r="VMZ23" s="177"/>
      <c r="VNA23" s="177"/>
      <c r="VNB23" s="178"/>
      <c r="VNC23" s="178"/>
      <c r="VND23" s="337"/>
      <c r="VNE23" s="721"/>
      <c r="VNG23" s="176"/>
      <c r="VNH23" s="177"/>
      <c r="VNI23" s="177"/>
      <c r="VNJ23" s="177"/>
      <c r="VNK23" s="178"/>
      <c r="VNL23" s="178"/>
      <c r="VNM23" s="337"/>
      <c r="VNN23" s="721"/>
      <c r="VNP23" s="176"/>
      <c r="VNQ23" s="177"/>
      <c r="VNR23" s="177"/>
      <c r="VNS23" s="177"/>
      <c r="VNT23" s="178"/>
      <c r="VNU23" s="178"/>
      <c r="VNV23" s="337"/>
      <c r="VNW23" s="721"/>
      <c r="VNY23" s="176"/>
      <c r="VNZ23" s="177"/>
      <c r="VOA23" s="177"/>
      <c r="VOB23" s="177"/>
      <c r="VOC23" s="178"/>
      <c r="VOD23" s="178"/>
      <c r="VOE23" s="337"/>
      <c r="VOF23" s="721"/>
      <c r="VOH23" s="176"/>
      <c r="VOI23" s="177"/>
      <c r="VOJ23" s="177"/>
      <c r="VOK23" s="177"/>
      <c r="VOL23" s="178"/>
      <c r="VOM23" s="178"/>
      <c r="VON23" s="337"/>
      <c r="VOO23" s="721"/>
      <c r="VOQ23" s="176"/>
      <c r="VOR23" s="177"/>
      <c r="VOS23" s="177"/>
      <c r="VOT23" s="177"/>
      <c r="VOU23" s="178"/>
      <c r="VOV23" s="178"/>
      <c r="VOW23" s="337"/>
      <c r="VOX23" s="721"/>
      <c r="VOZ23" s="176"/>
      <c r="VPA23" s="177"/>
      <c r="VPB23" s="177"/>
      <c r="VPC23" s="177"/>
      <c r="VPD23" s="178"/>
      <c r="VPE23" s="178"/>
      <c r="VPF23" s="337"/>
      <c r="VPG23" s="721"/>
      <c r="VPI23" s="176"/>
      <c r="VPJ23" s="177"/>
      <c r="VPK23" s="177"/>
      <c r="VPL23" s="177"/>
      <c r="VPM23" s="178"/>
      <c r="VPN23" s="178"/>
      <c r="VPO23" s="337"/>
      <c r="VPP23" s="721"/>
      <c r="VPR23" s="176"/>
      <c r="VPS23" s="177"/>
      <c r="VPT23" s="177"/>
      <c r="VPU23" s="177"/>
      <c r="VPV23" s="178"/>
      <c r="VPW23" s="178"/>
      <c r="VPX23" s="337"/>
      <c r="VPY23" s="721"/>
      <c r="VQA23" s="176"/>
      <c r="VQB23" s="177"/>
      <c r="VQC23" s="177"/>
      <c r="VQD23" s="177"/>
      <c r="VQE23" s="178"/>
      <c r="VQF23" s="178"/>
      <c r="VQG23" s="337"/>
      <c r="VQH23" s="721"/>
      <c r="VQJ23" s="176"/>
      <c r="VQK23" s="177"/>
      <c r="VQL23" s="177"/>
      <c r="VQM23" s="177"/>
      <c r="VQN23" s="178"/>
      <c r="VQO23" s="178"/>
      <c r="VQP23" s="337"/>
      <c r="VQQ23" s="721"/>
      <c r="VQS23" s="176"/>
      <c r="VQT23" s="177"/>
      <c r="VQU23" s="177"/>
      <c r="VQV23" s="177"/>
      <c r="VQW23" s="178"/>
      <c r="VQX23" s="178"/>
      <c r="VQY23" s="337"/>
      <c r="VQZ23" s="721"/>
      <c r="VRB23" s="176"/>
      <c r="VRC23" s="177"/>
      <c r="VRD23" s="177"/>
      <c r="VRE23" s="177"/>
      <c r="VRF23" s="178"/>
      <c r="VRG23" s="178"/>
      <c r="VRH23" s="337"/>
      <c r="VRI23" s="721"/>
      <c r="VRK23" s="176"/>
      <c r="VRL23" s="177"/>
      <c r="VRM23" s="177"/>
      <c r="VRN23" s="177"/>
      <c r="VRO23" s="178"/>
      <c r="VRP23" s="178"/>
      <c r="VRQ23" s="337"/>
      <c r="VRR23" s="721"/>
      <c r="VRT23" s="176"/>
      <c r="VRU23" s="177"/>
      <c r="VRV23" s="177"/>
      <c r="VRW23" s="177"/>
      <c r="VRX23" s="178"/>
      <c r="VRY23" s="178"/>
      <c r="VRZ23" s="337"/>
      <c r="VSA23" s="721"/>
      <c r="VSC23" s="176"/>
      <c r="VSD23" s="177"/>
      <c r="VSE23" s="177"/>
      <c r="VSF23" s="177"/>
      <c r="VSG23" s="178"/>
      <c r="VSH23" s="178"/>
      <c r="VSI23" s="337"/>
      <c r="VSJ23" s="721"/>
      <c r="VSL23" s="176"/>
      <c r="VSM23" s="177"/>
      <c r="VSN23" s="177"/>
      <c r="VSO23" s="177"/>
      <c r="VSP23" s="178"/>
      <c r="VSQ23" s="178"/>
      <c r="VSR23" s="337"/>
      <c r="VSS23" s="721"/>
      <c r="VSU23" s="176"/>
      <c r="VSV23" s="177"/>
      <c r="VSW23" s="177"/>
      <c r="VSX23" s="177"/>
      <c r="VSY23" s="178"/>
      <c r="VSZ23" s="178"/>
      <c r="VTA23" s="337"/>
      <c r="VTB23" s="721"/>
      <c r="VTD23" s="176"/>
      <c r="VTE23" s="177"/>
      <c r="VTF23" s="177"/>
      <c r="VTG23" s="177"/>
      <c r="VTH23" s="178"/>
      <c r="VTI23" s="178"/>
      <c r="VTJ23" s="337"/>
      <c r="VTK23" s="721"/>
      <c r="VTM23" s="176"/>
      <c r="VTN23" s="177"/>
      <c r="VTO23" s="177"/>
      <c r="VTP23" s="177"/>
      <c r="VTQ23" s="178"/>
      <c r="VTR23" s="178"/>
      <c r="VTS23" s="337"/>
      <c r="VTT23" s="721"/>
      <c r="VTV23" s="176"/>
      <c r="VTW23" s="177"/>
      <c r="VTX23" s="177"/>
      <c r="VTY23" s="177"/>
      <c r="VTZ23" s="178"/>
      <c r="VUA23" s="178"/>
      <c r="VUB23" s="337"/>
      <c r="VUC23" s="721"/>
      <c r="VUE23" s="176"/>
      <c r="VUF23" s="177"/>
      <c r="VUG23" s="177"/>
      <c r="VUH23" s="177"/>
      <c r="VUI23" s="178"/>
      <c r="VUJ23" s="178"/>
      <c r="VUK23" s="337"/>
      <c r="VUL23" s="721"/>
      <c r="VUN23" s="176"/>
      <c r="VUO23" s="177"/>
      <c r="VUP23" s="177"/>
      <c r="VUQ23" s="177"/>
      <c r="VUR23" s="178"/>
      <c r="VUS23" s="178"/>
      <c r="VUT23" s="337"/>
      <c r="VUU23" s="721"/>
      <c r="VUW23" s="176"/>
      <c r="VUX23" s="177"/>
      <c r="VUY23" s="177"/>
      <c r="VUZ23" s="177"/>
      <c r="VVA23" s="178"/>
      <c r="VVB23" s="178"/>
      <c r="VVC23" s="337"/>
      <c r="VVD23" s="721"/>
      <c r="VVF23" s="176"/>
      <c r="VVG23" s="177"/>
      <c r="VVH23" s="177"/>
      <c r="VVI23" s="177"/>
      <c r="VVJ23" s="178"/>
      <c r="VVK23" s="178"/>
      <c r="VVL23" s="337"/>
      <c r="VVM23" s="721"/>
      <c r="VVO23" s="176"/>
      <c r="VVP23" s="177"/>
      <c r="VVQ23" s="177"/>
      <c r="VVR23" s="177"/>
      <c r="VVS23" s="178"/>
      <c r="VVT23" s="178"/>
      <c r="VVU23" s="337"/>
      <c r="VVV23" s="721"/>
      <c r="VVX23" s="176"/>
      <c r="VVY23" s="177"/>
      <c r="VVZ23" s="177"/>
      <c r="VWA23" s="177"/>
      <c r="VWB23" s="178"/>
      <c r="VWC23" s="178"/>
      <c r="VWD23" s="337"/>
      <c r="VWE23" s="721"/>
      <c r="VWG23" s="176"/>
      <c r="VWH23" s="177"/>
      <c r="VWI23" s="177"/>
      <c r="VWJ23" s="177"/>
      <c r="VWK23" s="178"/>
      <c r="VWL23" s="178"/>
      <c r="VWM23" s="337"/>
      <c r="VWN23" s="721"/>
      <c r="VWP23" s="176"/>
      <c r="VWQ23" s="177"/>
      <c r="VWR23" s="177"/>
      <c r="VWS23" s="177"/>
      <c r="VWT23" s="178"/>
      <c r="VWU23" s="178"/>
      <c r="VWV23" s="337"/>
      <c r="VWW23" s="721"/>
      <c r="VWY23" s="176"/>
      <c r="VWZ23" s="177"/>
      <c r="VXA23" s="177"/>
      <c r="VXB23" s="177"/>
      <c r="VXC23" s="178"/>
      <c r="VXD23" s="178"/>
      <c r="VXE23" s="337"/>
      <c r="VXF23" s="721"/>
      <c r="VXH23" s="176"/>
      <c r="VXI23" s="177"/>
      <c r="VXJ23" s="177"/>
      <c r="VXK23" s="177"/>
      <c r="VXL23" s="178"/>
      <c r="VXM23" s="178"/>
      <c r="VXN23" s="337"/>
      <c r="VXO23" s="721"/>
      <c r="VXQ23" s="176"/>
      <c r="VXR23" s="177"/>
      <c r="VXS23" s="177"/>
      <c r="VXT23" s="177"/>
      <c r="VXU23" s="178"/>
      <c r="VXV23" s="178"/>
      <c r="VXW23" s="337"/>
      <c r="VXX23" s="721"/>
      <c r="VXZ23" s="176"/>
      <c r="VYA23" s="177"/>
      <c r="VYB23" s="177"/>
      <c r="VYC23" s="177"/>
      <c r="VYD23" s="178"/>
      <c r="VYE23" s="178"/>
      <c r="VYF23" s="337"/>
      <c r="VYG23" s="721"/>
      <c r="VYI23" s="176"/>
      <c r="VYJ23" s="177"/>
      <c r="VYK23" s="177"/>
      <c r="VYL23" s="177"/>
      <c r="VYM23" s="178"/>
      <c r="VYN23" s="178"/>
      <c r="VYO23" s="337"/>
      <c r="VYP23" s="721"/>
      <c r="VYR23" s="176"/>
      <c r="VYS23" s="177"/>
      <c r="VYT23" s="177"/>
      <c r="VYU23" s="177"/>
      <c r="VYV23" s="178"/>
      <c r="VYW23" s="178"/>
      <c r="VYX23" s="337"/>
      <c r="VYY23" s="721"/>
      <c r="VZA23" s="176"/>
      <c r="VZB23" s="177"/>
      <c r="VZC23" s="177"/>
      <c r="VZD23" s="177"/>
      <c r="VZE23" s="178"/>
      <c r="VZF23" s="178"/>
      <c r="VZG23" s="337"/>
      <c r="VZH23" s="721"/>
      <c r="VZJ23" s="176"/>
      <c r="VZK23" s="177"/>
      <c r="VZL23" s="177"/>
      <c r="VZM23" s="177"/>
      <c r="VZN23" s="178"/>
      <c r="VZO23" s="178"/>
      <c r="VZP23" s="337"/>
      <c r="VZQ23" s="721"/>
      <c r="VZS23" s="176"/>
      <c r="VZT23" s="177"/>
      <c r="VZU23" s="177"/>
      <c r="VZV23" s="177"/>
      <c r="VZW23" s="178"/>
      <c r="VZX23" s="178"/>
      <c r="VZY23" s="337"/>
      <c r="VZZ23" s="721"/>
      <c r="WAB23" s="176"/>
      <c r="WAC23" s="177"/>
      <c r="WAD23" s="177"/>
      <c r="WAE23" s="177"/>
      <c r="WAF23" s="178"/>
      <c r="WAG23" s="178"/>
      <c r="WAH23" s="337"/>
      <c r="WAI23" s="721"/>
      <c r="WAK23" s="176"/>
      <c r="WAL23" s="177"/>
      <c r="WAM23" s="177"/>
      <c r="WAN23" s="177"/>
      <c r="WAO23" s="178"/>
      <c r="WAP23" s="178"/>
      <c r="WAQ23" s="337"/>
      <c r="WAR23" s="721"/>
      <c r="WAT23" s="176"/>
      <c r="WAU23" s="177"/>
      <c r="WAV23" s="177"/>
      <c r="WAW23" s="177"/>
      <c r="WAX23" s="178"/>
      <c r="WAY23" s="178"/>
      <c r="WAZ23" s="337"/>
      <c r="WBA23" s="721"/>
      <c r="WBC23" s="176"/>
      <c r="WBD23" s="177"/>
      <c r="WBE23" s="177"/>
      <c r="WBF23" s="177"/>
      <c r="WBG23" s="178"/>
      <c r="WBH23" s="178"/>
      <c r="WBI23" s="337"/>
      <c r="WBJ23" s="721"/>
      <c r="WBL23" s="176"/>
      <c r="WBM23" s="177"/>
      <c r="WBN23" s="177"/>
      <c r="WBO23" s="177"/>
      <c r="WBP23" s="178"/>
      <c r="WBQ23" s="178"/>
      <c r="WBR23" s="337"/>
      <c r="WBS23" s="721"/>
      <c r="WBU23" s="176"/>
      <c r="WBV23" s="177"/>
      <c r="WBW23" s="177"/>
      <c r="WBX23" s="177"/>
      <c r="WBY23" s="178"/>
      <c r="WBZ23" s="178"/>
      <c r="WCA23" s="337"/>
      <c r="WCB23" s="721"/>
      <c r="WCD23" s="176"/>
      <c r="WCE23" s="177"/>
      <c r="WCF23" s="177"/>
      <c r="WCG23" s="177"/>
      <c r="WCH23" s="178"/>
      <c r="WCI23" s="178"/>
      <c r="WCJ23" s="337"/>
      <c r="WCK23" s="721"/>
      <c r="WCM23" s="176"/>
      <c r="WCN23" s="177"/>
      <c r="WCO23" s="177"/>
      <c r="WCP23" s="177"/>
      <c r="WCQ23" s="178"/>
      <c r="WCR23" s="178"/>
      <c r="WCS23" s="337"/>
      <c r="WCT23" s="721"/>
      <c r="WCV23" s="176"/>
      <c r="WCW23" s="177"/>
      <c r="WCX23" s="177"/>
      <c r="WCY23" s="177"/>
      <c r="WCZ23" s="178"/>
      <c r="WDA23" s="178"/>
      <c r="WDB23" s="337"/>
      <c r="WDC23" s="721"/>
      <c r="WDE23" s="176"/>
      <c r="WDF23" s="177"/>
      <c r="WDG23" s="177"/>
      <c r="WDH23" s="177"/>
      <c r="WDI23" s="178"/>
      <c r="WDJ23" s="178"/>
      <c r="WDK23" s="337"/>
      <c r="WDL23" s="721"/>
      <c r="WDN23" s="176"/>
      <c r="WDO23" s="177"/>
      <c r="WDP23" s="177"/>
      <c r="WDQ23" s="177"/>
      <c r="WDR23" s="178"/>
      <c r="WDS23" s="178"/>
      <c r="WDT23" s="337"/>
      <c r="WDU23" s="721"/>
      <c r="WDW23" s="176"/>
      <c r="WDX23" s="177"/>
      <c r="WDY23" s="177"/>
      <c r="WDZ23" s="177"/>
      <c r="WEA23" s="178"/>
      <c r="WEB23" s="178"/>
      <c r="WEC23" s="337"/>
      <c r="WED23" s="721"/>
      <c r="WEF23" s="176"/>
      <c r="WEG23" s="177"/>
      <c r="WEH23" s="177"/>
      <c r="WEI23" s="177"/>
      <c r="WEJ23" s="178"/>
      <c r="WEK23" s="178"/>
      <c r="WEL23" s="337"/>
      <c r="WEM23" s="721"/>
      <c r="WEO23" s="176"/>
      <c r="WEP23" s="177"/>
      <c r="WEQ23" s="177"/>
      <c r="WER23" s="177"/>
      <c r="WES23" s="178"/>
      <c r="WET23" s="178"/>
      <c r="WEU23" s="337"/>
      <c r="WEV23" s="721"/>
      <c r="WEX23" s="176"/>
      <c r="WEY23" s="177"/>
      <c r="WEZ23" s="177"/>
      <c r="WFA23" s="177"/>
      <c r="WFB23" s="178"/>
      <c r="WFC23" s="178"/>
      <c r="WFD23" s="337"/>
      <c r="WFE23" s="721"/>
      <c r="WFG23" s="176"/>
      <c r="WFH23" s="177"/>
      <c r="WFI23" s="177"/>
      <c r="WFJ23" s="177"/>
      <c r="WFK23" s="178"/>
      <c r="WFL23" s="178"/>
      <c r="WFM23" s="337"/>
      <c r="WFN23" s="721"/>
      <c r="WFP23" s="176"/>
      <c r="WFQ23" s="177"/>
      <c r="WFR23" s="177"/>
      <c r="WFS23" s="177"/>
      <c r="WFT23" s="178"/>
      <c r="WFU23" s="178"/>
      <c r="WFV23" s="337"/>
      <c r="WFW23" s="721"/>
      <c r="WFY23" s="176"/>
      <c r="WFZ23" s="177"/>
      <c r="WGA23" s="177"/>
      <c r="WGB23" s="177"/>
      <c r="WGC23" s="178"/>
      <c r="WGD23" s="178"/>
      <c r="WGE23" s="337"/>
      <c r="WGF23" s="721"/>
      <c r="WGH23" s="176"/>
      <c r="WGI23" s="177"/>
      <c r="WGJ23" s="177"/>
      <c r="WGK23" s="177"/>
      <c r="WGL23" s="178"/>
      <c r="WGM23" s="178"/>
      <c r="WGN23" s="337"/>
      <c r="WGO23" s="721"/>
      <c r="WGQ23" s="176"/>
      <c r="WGR23" s="177"/>
      <c r="WGS23" s="177"/>
      <c r="WGT23" s="177"/>
      <c r="WGU23" s="178"/>
      <c r="WGV23" s="178"/>
      <c r="WGW23" s="337"/>
      <c r="WGX23" s="721"/>
      <c r="WGZ23" s="176"/>
      <c r="WHA23" s="177"/>
      <c r="WHB23" s="177"/>
      <c r="WHC23" s="177"/>
      <c r="WHD23" s="178"/>
      <c r="WHE23" s="178"/>
      <c r="WHF23" s="337"/>
      <c r="WHG23" s="721"/>
      <c r="WHI23" s="176"/>
      <c r="WHJ23" s="177"/>
      <c r="WHK23" s="177"/>
      <c r="WHL23" s="177"/>
      <c r="WHM23" s="178"/>
      <c r="WHN23" s="178"/>
      <c r="WHO23" s="337"/>
      <c r="WHP23" s="721"/>
      <c r="WHR23" s="176"/>
      <c r="WHS23" s="177"/>
      <c r="WHT23" s="177"/>
      <c r="WHU23" s="177"/>
      <c r="WHV23" s="178"/>
      <c r="WHW23" s="178"/>
      <c r="WHX23" s="337"/>
      <c r="WHY23" s="721"/>
      <c r="WIA23" s="176"/>
      <c r="WIB23" s="177"/>
      <c r="WIC23" s="177"/>
      <c r="WID23" s="177"/>
      <c r="WIE23" s="178"/>
      <c r="WIF23" s="178"/>
      <c r="WIG23" s="337"/>
      <c r="WIH23" s="721"/>
      <c r="WIJ23" s="176"/>
      <c r="WIK23" s="177"/>
      <c r="WIL23" s="177"/>
      <c r="WIM23" s="177"/>
      <c r="WIN23" s="178"/>
      <c r="WIO23" s="178"/>
      <c r="WIP23" s="337"/>
      <c r="WIQ23" s="721"/>
      <c r="WIS23" s="176"/>
      <c r="WIT23" s="177"/>
      <c r="WIU23" s="177"/>
      <c r="WIV23" s="177"/>
      <c r="WIW23" s="178"/>
      <c r="WIX23" s="178"/>
      <c r="WIY23" s="337"/>
      <c r="WIZ23" s="721"/>
      <c r="WJB23" s="176"/>
      <c r="WJC23" s="177"/>
      <c r="WJD23" s="177"/>
      <c r="WJE23" s="177"/>
      <c r="WJF23" s="178"/>
      <c r="WJG23" s="178"/>
      <c r="WJH23" s="337"/>
      <c r="WJI23" s="721"/>
      <c r="WJK23" s="176"/>
      <c r="WJL23" s="177"/>
      <c r="WJM23" s="177"/>
      <c r="WJN23" s="177"/>
      <c r="WJO23" s="178"/>
      <c r="WJP23" s="178"/>
      <c r="WJQ23" s="337"/>
      <c r="WJR23" s="721"/>
      <c r="WJT23" s="176"/>
      <c r="WJU23" s="177"/>
      <c r="WJV23" s="177"/>
      <c r="WJW23" s="177"/>
      <c r="WJX23" s="178"/>
      <c r="WJY23" s="178"/>
      <c r="WJZ23" s="337"/>
      <c r="WKA23" s="721"/>
      <c r="WKC23" s="176"/>
      <c r="WKD23" s="177"/>
      <c r="WKE23" s="177"/>
      <c r="WKF23" s="177"/>
      <c r="WKG23" s="178"/>
      <c r="WKH23" s="178"/>
      <c r="WKI23" s="337"/>
      <c r="WKJ23" s="721"/>
      <c r="WKL23" s="176"/>
      <c r="WKM23" s="177"/>
      <c r="WKN23" s="177"/>
      <c r="WKO23" s="177"/>
      <c r="WKP23" s="178"/>
      <c r="WKQ23" s="178"/>
      <c r="WKR23" s="337"/>
      <c r="WKS23" s="721"/>
      <c r="WKU23" s="176"/>
      <c r="WKV23" s="177"/>
      <c r="WKW23" s="177"/>
      <c r="WKX23" s="177"/>
      <c r="WKY23" s="178"/>
      <c r="WKZ23" s="178"/>
      <c r="WLA23" s="337"/>
      <c r="WLB23" s="721"/>
      <c r="WLD23" s="176"/>
      <c r="WLE23" s="177"/>
      <c r="WLF23" s="177"/>
      <c r="WLG23" s="177"/>
      <c r="WLH23" s="178"/>
      <c r="WLI23" s="178"/>
      <c r="WLJ23" s="337"/>
      <c r="WLK23" s="721"/>
      <c r="WLM23" s="176"/>
      <c r="WLN23" s="177"/>
      <c r="WLO23" s="177"/>
      <c r="WLP23" s="177"/>
      <c r="WLQ23" s="178"/>
      <c r="WLR23" s="178"/>
      <c r="WLS23" s="337"/>
      <c r="WLT23" s="721"/>
      <c r="WLV23" s="176"/>
      <c r="WLW23" s="177"/>
      <c r="WLX23" s="177"/>
      <c r="WLY23" s="177"/>
      <c r="WLZ23" s="178"/>
      <c r="WMA23" s="178"/>
      <c r="WMB23" s="337"/>
      <c r="WMC23" s="721"/>
      <c r="WME23" s="176"/>
      <c r="WMF23" s="177"/>
      <c r="WMG23" s="177"/>
      <c r="WMH23" s="177"/>
      <c r="WMI23" s="178"/>
      <c r="WMJ23" s="178"/>
      <c r="WMK23" s="337"/>
      <c r="WML23" s="721"/>
      <c r="WMN23" s="176"/>
      <c r="WMO23" s="177"/>
      <c r="WMP23" s="177"/>
      <c r="WMQ23" s="177"/>
      <c r="WMR23" s="178"/>
      <c r="WMS23" s="178"/>
      <c r="WMT23" s="337"/>
      <c r="WMU23" s="721"/>
      <c r="WMW23" s="176"/>
      <c r="WMX23" s="177"/>
      <c r="WMY23" s="177"/>
      <c r="WMZ23" s="177"/>
      <c r="WNA23" s="178"/>
      <c r="WNB23" s="178"/>
      <c r="WNC23" s="337"/>
      <c r="WND23" s="721"/>
      <c r="WNF23" s="176"/>
      <c r="WNG23" s="177"/>
      <c r="WNH23" s="177"/>
      <c r="WNI23" s="177"/>
      <c r="WNJ23" s="178"/>
      <c r="WNK23" s="178"/>
      <c r="WNL23" s="337"/>
      <c r="WNM23" s="721"/>
      <c r="WNO23" s="176"/>
      <c r="WNP23" s="177"/>
      <c r="WNQ23" s="177"/>
      <c r="WNR23" s="177"/>
      <c r="WNS23" s="178"/>
      <c r="WNT23" s="178"/>
      <c r="WNU23" s="337"/>
      <c r="WNV23" s="721"/>
      <c r="WNX23" s="176"/>
      <c r="WNY23" s="177"/>
      <c r="WNZ23" s="177"/>
      <c r="WOA23" s="177"/>
      <c r="WOB23" s="178"/>
      <c r="WOC23" s="178"/>
      <c r="WOD23" s="337"/>
      <c r="WOE23" s="721"/>
      <c r="WOG23" s="176"/>
      <c r="WOH23" s="177"/>
      <c r="WOI23" s="177"/>
      <c r="WOJ23" s="177"/>
      <c r="WOK23" s="178"/>
      <c r="WOL23" s="178"/>
      <c r="WOM23" s="337"/>
      <c r="WON23" s="721"/>
      <c r="WOP23" s="176"/>
      <c r="WOQ23" s="177"/>
      <c r="WOR23" s="177"/>
      <c r="WOS23" s="177"/>
      <c r="WOT23" s="178"/>
      <c r="WOU23" s="178"/>
      <c r="WOV23" s="337"/>
      <c r="WOW23" s="721"/>
      <c r="WOY23" s="176"/>
      <c r="WOZ23" s="177"/>
      <c r="WPA23" s="177"/>
      <c r="WPB23" s="177"/>
      <c r="WPC23" s="178"/>
      <c r="WPD23" s="178"/>
      <c r="WPE23" s="337"/>
      <c r="WPF23" s="721"/>
      <c r="WPH23" s="176"/>
      <c r="WPI23" s="177"/>
      <c r="WPJ23" s="177"/>
      <c r="WPK23" s="177"/>
      <c r="WPL23" s="178"/>
      <c r="WPM23" s="178"/>
      <c r="WPN23" s="337"/>
      <c r="WPO23" s="721"/>
      <c r="WPQ23" s="176"/>
      <c r="WPR23" s="177"/>
      <c r="WPS23" s="177"/>
      <c r="WPT23" s="177"/>
      <c r="WPU23" s="178"/>
      <c r="WPV23" s="178"/>
      <c r="WPW23" s="337"/>
      <c r="WPX23" s="721"/>
      <c r="WPZ23" s="176"/>
      <c r="WQA23" s="177"/>
      <c r="WQB23" s="177"/>
      <c r="WQC23" s="177"/>
      <c r="WQD23" s="178"/>
      <c r="WQE23" s="178"/>
      <c r="WQF23" s="337"/>
      <c r="WQG23" s="721"/>
      <c r="WQI23" s="176"/>
      <c r="WQJ23" s="177"/>
      <c r="WQK23" s="177"/>
      <c r="WQL23" s="177"/>
      <c r="WQM23" s="178"/>
      <c r="WQN23" s="178"/>
      <c r="WQO23" s="337"/>
      <c r="WQP23" s="721"/>
      <c r="WQR23" s="176"/>
      <c r="WQS23" s="177"/>
      <c r="WQT23" s="177"/>
      <c r="WQU23" s="177"/>
      <c r="WQV23" s="178"/>
      <c r="WQW23" s="178"/>
      <c r="WQX23" s="337"/>
      <c r="WQY23" s="721"/>
      <c r="WRA23" s="176"/>
      <c r="WRB23" s="177"/>
      <c r="WRC23" s="177"/>
      <c r="WRD23" s="177"/>
      <c r="WRE23" s="178"/>
      <c r="WRF23" s="178"/>
      <c r="WRG23" s="337"/>
      <c r="WRH23" s="721"/>
      <c r="WRJ23" s="176"/>
      <c r="WRK23" s="177"/>
      <c r="WRL23" s="177"/>
      <c r="WRM23" s="177"/>
      <c r="WRN23" s="178"/>
      <c r="WRO23" s="178"/>
      <c r="WRP23" s="337"/>
      <c r="WRQ23" s="721"/>
      <c r="WRS23" s="176"/>
      <c r="WRT23" s="177"/>
      <c r="WRU23" s="177"/>
      <c r="WRV23" s="177"/>
      <c r="WRW23" s="178"/>
      <c r="WRX23" s="178"/>
      <c r="WRY23" s="337"/>
      <c r="WRZ23" s="721"/>
      <c r="WSB23" s="176"/>
      <c r="WSC23" s="177"/>
      <c r="WSD23" s="177"/>
      <c r="WSE23" s="177"/>
      <c r="WSF23" s="178"/>
      <c r="WSG23" s="178"/>
      <c r="WSH23" s="337"/>
      <c r="WSI23" s="721"/>
      <c r="WSK23" s="176"/>
      <c r="WSL23" s="177"/>
      <c r="WSM23" s="177"/>
      <c r="WSN23" s="177"/>
      <c r="WSO23" s="178"/>
      <c r="WSP23" s="178"/>
      <c r="WSQ23" s="337"/>
      <c r="WSR23" s="721"/>
      <c r="WST23" s="176"/>
      <c r="WSU23" s="177"/>
      <c r="WSV23" s="177"/>
      <c r="WSW23" s="177"/>
      <c r="WSX23" s="178"/>
      <c r="WSY23" s="178"/>
      <c r="WSZ23" s="337"/>
      <c r="WTA23" s="721"/>
      <c r="WTC23" s="176"/>
      <c r="WTD23" s="177"/>
      <c r="WTE23" s="177"/>
      <c r="WTF23" s="177"/>
      <c r="WTG23" s="178"/>
      <c r="WTH23" s="178"/>
      <c r="WTI23" s="337"/>
      <c r="WTJ23" s="721"/>
      <c r="WTL23" s="176"/>
      <c r="WTM23" s="177"/>
      <c r="WTN23" s="177"/>
      <c r="WTO23" s="177"/>
      <c r="WTP23" s="178"/>
      <c r="WTQ23" s="178"/>
      <c r="WTR23" s="337"/>
      <c r="WTS23" s="721"/>
      <c r="WTU23" s="176"/>
      <c r="WTV23" s="177"/>
      <c r="WTW23" s="177"/>
      <c r="WTX23" s="177"/>
      <c r="WTY23" s="178"/>
      <c r="WTZ23" s="178"/>
      <c r="WUA23" s="337"/>
      <c r="WUB23" s="721"/>
      <c r="WUD23" s="176"/>
      <c r="WUE23" s="177"/>
      <c r="WUF23" s="177"/>
      <c r="WUG23" s="177"/>
      <c r="WUH23" s="178"/>
      <c r="WUI23" s="178"/>
      <c r="WUJ23" s="337"/>
      <c r="WUK23" s="721"/>
      <c r="WUM23" s="176"/>
      <c r="WUN23" s="177"/>
      <c r="WUO23" s="177"/>
      <c r="WUP23" s="177"/>
      <c r="WUQ23" s="178"/>
      <c r="WUR23" s="178"/>
      <c r="WUS23" s="337"/>
      <c r="WUT23" s="721"/>
      <c r="WUV23" s="176"/>
      <c r="WUW23" s="177"/>
      <c r="WUX23" s="177"/>
      <c r="WUY23" s="177"/>
      <c r="WUZ23" s="178"/>
      <c r="WVA23" s="178"/>
      <c r="WVB23" s="337"/>
      <c r="WVC23" s="721"/>
      <c r="WVE23" s="176"/>
      <c r="WVF23" s="177"/>
      <c r="WVG23" s="177"/>
      <c r="WVH23" s="177"/>
      <c r="WVI23" s="178"/>
      <c r="WVJ23" s="178"/>
      <c r="WVK23" s="337"/>
      <c r="WVL23" s="721"/>
      <c r="WVN23" s="176"/>
      <c r="WVO23" s="177"/>
      <c r="WVP23" s="177"/>
      <c r="WVQ23" s="177"/>
      <c r="WVR23" s="178"/>
      <c r="WVS23" s="178"/>
      <c r="WVT23" s="337"/>
      <c r="WVU23" s="721"/>
      <c r="WVW23" s="176"/>
      <c r="WVX23" s="177"/>
      <c r="WVY23" s="177"/>
      <c r="WVZ23" s="177"/>
      <c r="WWA23" s="178"/>
      <c r="WWB23" s="178"/>
      <c r="WWC23" s="337"/>
      <c r="WWD23" s="721"/>
      <c r="WWF23" s="176"/>
      <c r="WWG23" s="177"/>
      <c r="WWH23" s="177"/>
      <c r="WWI23" s="177"/>
      <c r="WWJ23" s="178"/>
      <c r="WWK23" s="178"/>
      <c r="WWL23" s="337"/>
      <c r="WWM23" s="721"/>
      <c r="WWO23" s="176"/>
      <c r="WWP23" s="177"/>
      <c r="WWQ23" s="177"/>
      <c r="WWR23" s="177"/>
      <c r="WWS23" s="178"/>
      <c r="WWT23" s="178"/>
      <c r="WWU23" s="337"/>
      <c r="WWV23" s="721"/>
      <c r="WWX23" s="176"/>
      <c r="WWY23" s="177"/>
      <c r="WWZ23" s="177"/>
      <c r="WXA23" s="177"/>
      <c r="WXB23" s="178"/>
      <c r="WXC23" s="178"/>
      <c r="WXD23" s="337"/>
      <c r="WXE23" s="721"/>
      <c r="WXG23" s="176"/>
      <c r="WXH23" s="177"/>
      <c r="WXI23" s="177"/>
      <c r="WXJ23" s="177"/>
      <c r="WXK23" s="178"/>
      <c r="WXL23" s="178"/>
      <c r="WXM23" s="337"/>
      <c r="WXN23" s="721"/>
      <c r="WXP23" s="176"/>
      <c r="WXQ23" s="177"/>
      <c r="WXR23" s="177"/>
      <c r="WXS23" s="177"/>
      <c r="WXT23" s="178"/>
      <c r="WXU23" s="178"/>
      <c r="WXV23" s="337"/>
      <c r="WXW23" s="721"/>
      <c r="WXY23" s="176"/>
      <c r="WXZ23" s="177"/>
      <c r="WYA23" s="177"/>
      <c r="WYB23" s="177"/>
      <c r="WYC23" s="178"/>
      <c r="WYD23" s="178"/>
      <c r="WYE23" s="337"/>
      <c r="WYF23" s="721"/>
      <c r="WYH23" s="176"/>
      <c r="WYI23" s="177"/>
      <c r="WYJ23" s="177"/>
      <c r="WYK23" s="177"/>
      <c r="WYL23" s="178"/>
      <c r="WYM23" s="178"/>
      <c r="WYN23" s="337"/>
      <c r="WYO23" s="721"/>
      <c r="WYQ23" s="176"/>
      <c r="WYR23" s="177"/>
      <c r="WYS23" s="177"/>
      <c r="WYT23" s="177"/>
      <c r="WYU23" s="178"/>
      <c r="WYV23" s="178"/>
      <c r="WYW23" s="337"/>
      <c r="WYX23" s="721"/>
      <c r="WYZ23" s="176"/>
      <c r="WZA23" s="177"/>
      <c r="WZB23" s="177"/>
      <c r="WZC23" s="177"/>
      <c r="WZD23" s="178"/>
      <c r="WZE23" s="178"/>
      <c r="WZF23" s="337"/>
      <c r="WZG23" s="721"/>
      <c r="WZI23" s="176"/>
      <c r="WZJ23" s="177"/>
      <c r="WZK23" s="177"/>
      <c r="WZL23" s="177"/>
      <c r="WZM23" s="178"/>
      <c r="WZN23" s="178"/>
      <c r="WZO23" s="337"/>
      <c r="WZP23" s="721"/>
      <c r="WZR23" s="176"/>
      <c r="WZS23" s="177"/>
      <c r="WZT23" s="177"/>
      <c r="WZU23" s="177"/>
      <c r="WZV23" s="178"/>
      <c r="WZW23" s="178"/>
      <c r="WZX23" s="337"/>
      <c r="WZY23" s="721"/>
      <c r="XAA23" s="176"/>
      <c r="XAB23" s="177"/>
      <c r="XAC23" s="177"/>
      <c r="XAD23" s="177"/>
      <c r="XAE23" s="178"/>
      <c r="XAF23" s="178"/>
      <c r="XAG23" s="337"/>
      <c r="XAH23" s="721"/>
      <c r="XAJ23" s="176"/>
      <c r="XAK23" s="177"/>
      <c r="XAL23" s="177"/>
      <c r="XAM23" s="177"/>
      <c r="XAN23" s="178"/>
      <c r="XAO23" s="178"/>
      <c r="XAP23" s="337"/>
      <c r="XAQ23" s="721"/>
      <c r="XAS23" s="176"/>
      <c r="XAT23" s="177"/>
      <c r="XAU23" s="177"/>
      <c r="XAV23" s="177"/>
      <c r="XAW23" s="178"/>
      <c r="XAX23" s="178"/>
      <c r="XAY23" s="337"/>
      <c r="XAZ23" s="721"/>
      <c r="XBB23" s="176"/>
      <c r="XBC23" s="177"/>
      <c r="XBD23" s="177"/>
      <c r="XBE23" s="177"/>
      <c r="XBF23" s="178"/>
      <c r="XBG23" s="178"/>
      <c r="XBH23" s="337"/>
      <c r="XBI23" s="721"/>
      <c r="XBK23" s="176"/>
      <c r="XBL23" s="177"/>
      <c r="XBM23" s="177"/>
      <c r="XBN23" s="177"/>
      <c r="XBO23" s="178"/>
      <c r="XBP23" s="178"/>
      <c r="XBQ23" s="337"/>
      <c r="XBR23" s="721"/>
      <c r="XBT23" s="176"/>
      <c r="XBU23" s="177"/>
      <c r="XBV23" s="177"/>
      <c r="XBW23" s="177"/>
      <c r="XBX23" s="178"/>
      <c r="XBY23" s="178"/>
      <c r="XBZ23" s="337"/>
      <c r="XCA23" s="721"/>
      <c r="XCC23" s="176"/>
      <c r="XCD23" s="177"/>
      <c r="XCE23" s="177"/>
      <c r="XCF23" s="177"/>
      <c r="XCG23" s="178"/>
      <c r="XCH23" s="178"/>
      <c r="XCI23" s="337"/>
      <c r="XCJ23" s="721"/>
      <c r="XCL23" s="176"/>
      <c r="XCM23" s="177"/>
      <c r="XCN23" s="177"/>
      <c r="XCO23" s="177"/>
      <c r="XCP23" s="178"/>
      <c r="XCQ23" s="178"/>
      <c r="XCR23" s="337"/>
      <c r="XCS23" s="721"/>
      <c r="XCU23" s="176"/>
      <c r="XCV23" s="177"/>
      <c r="XCW23" s="177"/>
      <c r="XCX23" s="177"/>
      <c r="XCY23" s="178"/>
      <c r="XCZ23" s="178"/>
      <c r="XDA23" s="337"/>
      <c r="XDB23" s="721"/>
      <c r="XDD23" s="176"/>
      <c r="XDE23" s="177"/>
      <c r="XDF23" s="177"/>
      <c r="XDG23" s="177"/>
      <c r="XDH23" s="178"/>
      <c r="XDI23" s="178"/>
      <c r="XDJ23" s="337"/>
      <c r="XDK23" s="721"/>
      <c r="XDM23" s="176"/>
      <c r="XDN23" s="177"/>
      <c r="XDO23" s="177"/>
      <c r="XDP23" s="177"/>
      <c r="XDQ23" s="178"/>
      <c r="XDR23" s="178"/>
      <c r="XDS23" s="337"/>
      <c r="XDT23" s="721"/>
      <c r="XDV23" s="176"/>
      <c r="XDW23" s="177"/>
      <c r="XDX23" s="177"/>
      <c r="XDY23" s="177"/>
      <c r="XDZ23" s="178"/>
      <c r="XEA23" s="178"/>
      <c r="XEB23" s="337"/>
      <c r="XEC23" s="721"/>
      <c r="XEE23" s="176"/>
      <c r="XEF23" s="177"/>
      <c r="XEG23" s="177"/>
      <c r="XEH23" s="177"/>
      <c r="XEI23" s="178"/>
      <c r="XEJ23" s="178"/>
      <c r="XEK23" s="337"/>
      <c r="XEL23" s="721"/>
      <c r="XEN23" s="176"/>
      <c r="XEO23" s="177"/>
      <c r="XEP23" s="177"/>
    </row>
    <row r="24" spans="1:2047 2049:7168 7170:11263 11265:16370" ht="14" customHeight="1">
      <c r="A24" s="53">
        <f t="shared" si="44"/>
        <v>22</v>
      </c>
      <c r="B24" s="943" t="s">
        <v>574</v>
      </c>
      <c r="C24" s="840" t="s">
        <v>661</v>
      </c>
      <c r="D24" s="840" t="s">
        <v>442</v>
      </c>
      <c r="E24" s="840" t="s">
        <v>165</v>
      </c>
      <c r="F24" s="946"/>
      <c r="G24" s="841"/>
      <c r="H24" s="842">
        <v>44348</v>
      </c>
      <c r="I24" s="843"/>
      <c r="J24" s="844">
        <v>100000</v>
      </c>
      <c r="K24" s="183">
        <f t="shared" si="5"/>
        <v>0</v>
      </c>
      <c r="L24" s="183">
        <f t="shared" si="5"/>
        <v>0</v>
      </c>
      <c r="M24" s="183">
        <f t="shared" ref="M24:V24" si="53">IF(AND(M$1&gt;=$H24,IF(M$1&lt;=$H24,$H24&lt;N$1,1)),$J24/12,0)</f>
        <v>0</v>
      </c>
      <c r="N24" s="183">
        <f t="shared" si="53"/>
        <v>0</v>
      </c>
      <c r="O24" s="183">
        <f t="shared" si="53"/>
        <v>0</v>
      </c>
      <c r="P24" s="183">
        <f t="shared" si="53"/>
        <v>0</v>
      </c>
      <c r="Q24" s="183">
        <f t="shared" si="53"/>
        <v>0</v>
      </c>
      <c r="R24" s="183">
        <f t="shared" si="53"/>
        <v>0</v>
      </c>
      <c r="S24" s="183">
        <f t="shared" si="53"/>
        <v>0</v>
      </c>
      <c r="T24" s="183">
        <f t="shared" si="53"/>
        <v>0</v>
      </c>
      <c r="U24" s="183">
        <f t="shared" si="53"/>
        <v>0</v>
      </c>
      <c r="V24" s="183">
        <f t="shared" si="53"/>
        <v>0</v>
      </c>
      <c r="W24" s="846">
        <f t="shared" ref="W24:W37" si="54">SUM(K24:V24)</f>
        <v>0</v>
      </c>
      <c r="Y24" s="182">
        <f t="shared" si="7"/>
        <v>105000</v>
      </c>
      <c r="Z24" s="183">
        <f t="shared" ref="Z24:AJ24" si="55">IF(AND(Z$1&gt;=$H24,IF(Z$1&lt;=$H24,$H24&lt;AA$1,1)),$Y24/12,0)</f>
        <v>0</v>
      </c>
      <c r="AA24" s="183">
        <f t="shared" si="55"/>
        <v>0</v>
      </c>
      <c r="AB24" s="183">
        <f t="shared" si="55"/>
        <v>0</v>
      </c>
      <c r="AC24" s="183">
        <f t="shared" si="55"/>
        <v>0</v>
      </c>
      <c r="AD24" s="183">
        <f t="shared" si="55"/>
        <v>0</v>
      </c>
      <c r="AE24" s="183">
        <f t="shared" si="55"/>
        <v>8750</v>
      </c>
      <c r="AF24" s="183">
        <f t="shared" si="55"/>
        <v>8750</v>
      </c>
      <c r="AG24" s="183">
        <f t="shared" si="55"/>
        <v>8750</v>
      </c>
      <c r="AH24" s="183">
        <f t="shared" si="55"/>
        <v>8750</v>
      </c>
      <c r="AI24" s="183">
        <f t="shared" si="55"/>
        <v>8750</v>
      </c>
      <c r="AJ24" s="183">
        <f t="shared" si="55"/>
        <v>8750</v>
      </c>
      <c r="AK24" s="183">
        <f t="shared" si="34"/>
        <v>8750</v>
      </c>
      <c r="AL24" s="846">
        <f t="shared" ref="AL24:AL37" si="56">SUM(Z24:AK24)</f>
        <v>61250</v>
      </c>
    </row>
    <row r="25" spans="1:2047 2049:7168 7170:11263 11265:16370" ht="14" customHeight="1">
      <c r="A25" s="53">
        <f t="shared" si="44"/>
        <v>23</v>
      </c>
      <c r="B25" s="943" t="s">
        <v>575</v>
      </c>
      <c r="C25" s="840" t="s">
        <v>662</v>
      </c>
      <c r="D25" s="840" t="s">
        <v>443</v>
      </c>
      <c r="E25" s="840" t="s">
        <v>63</v>
      </c>
      <c r="F25" s="946"/>
      <c r="G25" s="841"/>
      <c r="H25" s="842">
        <v>44348</v>
      </c>
      <c r="I25" s="843"/>
      <c r="J25" s="844">
        <v>75000</v>
      </c>
      <c r="K25" s="183">
        <f t="shared" si="5"/>
        <v>0</v>
      </c>
      <c r="L25" s="183">
        <f t="shared" si="5"/>
        <v>0</v>
      </c>
      <c r="M25" s="183">
        <f t="shared" ref="M25:V25" si="57">IF(AND(M$1&gt;=$H25,IF(M$1&lt;=$H25,$H25&lt;N$1,1)),$J25/12,0)</f>
        <v>0</v>
      </c>
      <c r="N25" s="183">
        <f t="shared" si="57"/>
        <v>0</v>
      </c>
      <c r="O25" s="183">
        <f t="shared" si="57"/>
        <v>0</v>
      </c>
      <c r="P25" s="183">
        <f t="shared" si="57"/>
        <v>0</v>
      </c>
      <c r="Q25" s="183">
        <f t="shared" si="57"/>
        <v>0</v>
      </c>
      <c r="R25" s="183">
        <f t="shared" si="57"/>
        <v>0</v>
      </c>
      <c r="S25" s="183">
        <f t="shared" si="57"/>
        <v>0</v>
      </c>
      <c r="T25" s="183">
        <f t="shared" si="57"/>
        <v>0</v>
      </c>
      <c r="U25" s="183">
        <f t="shared" si="57"/>
        <v>0</v>
      </c>
      <c r="V25" s="183">
        <f t="shared" si="57"/>
        <v>0</v>
      </c>
      <c r="W25" s="846">
        <f t="shared" si="54"/>
        <v>0</v>
      </c>
      <c r="Y25" s="182">
        <f t="shared" si="7"/>
        <v>78750</v>
      </c>
      <c r="Z25" s="183">
        <f t="shared" ref="Z25:AJ25" si="58">IF(AND(Z$1&gt;=$H25,IF(Z$1&lt;=$H25,$H25&lt;AA$1,1)),$Y25/12,0)</f>
        <v>0</v>
      </c>
      <c r="AA25" s="183">
        <f t="shared" si="58"/>
        <v>0</v>
      </c>
      <c r="AB25" s="183">
        <f t="shared" si="58"/>
        <v>0</v>
      </c>
      <c r="AC25" s="183">
        <f t="shared" si="58"/>
        <v>0</v>
      </c>
      <c r="AD25" s="183">
        <f t="shared" si="58"/>
        <v>0</v>
      </c>
      <c r="AE25" s="183">
        <f t="shared" si="58"/>
        <v>6562.5</v>
      </c>
      <c r="AF25" s="183">
        <f t="shared" si="58"/>
        <v>6562.5</v>
      </c>
      <c r="AG25" s="183">
        <f t="shared" si="58"/>
        <v>6562.5</v>
      </c>
      <c r="AH25" s="183">
        <f t="shared" si="58"/>
        <v>6562.5</v>
      </c>
      <c r="AI25" s="183">
        <f t="shared" si="58"/>
        <v>6562.5</v>
      </c>
      <c r="AJ25" s="183">
        <f t="shared" si="58"/>
        <v>6562.5</v>
      </c>
      <c r="AK25" s="183">
        <f t="shared" si="34"/>
        <v>6562.5</v>
      </c>
      <c r="AL25" s="846">
        <f t="shared" si="56"/>
        <v>45937.5</v>
      </c>
    </row>
    <row r="26" spans="1:2047 2049:7168 7170:11263 11265:16370" ht="14" customHeight="1">
      <c r="A26" s="53">
        <f t="shared" si="44"/>
        <v>24</v>
      </c>
      <c r="B26" s="943" t="s">
        <v>576</v>
      </c>
      <c r="C26" s="840" t="s">
        <v>663</v>
      </c>
      <c r="D26" s="840" t="s">
        <v>444</v>
      </c>
      <c r="E26" s="840" t="s">
        <v>165</v>
      </c>
      <c r="F26" s="946"/>
      <c r="G26" s="841"/>
      <c r="H26" s="842">
        <v>44378</v>
      </c>
      <c r="I26" s="843"/>
      <c r="J26" s="844">
        <v>85000</v>
      </c>
      <c r="K26" s="183">
        <f t="shared" ref="K26:K30" si="59">IF(AND(K$1&gt;=$H26,IF(K$1&lt;=$H26,$H26&lt;L$1,1)),$J26/12,0)</f>
        <v>0</v>
      </c>
      <c r="L26" s="183">
        <f t="shared" ref="L26:L30" si="60">IF(AND(L$1&gt;=$H26,IF(L$1&lt;=$H26,$H26&lt;M$1,1)),$J26/12,0)</f>
        <v>0</v>
      </c>
      <c r="M26" s="183">
        <f t="shared" ref="M26:M30" si="61">IF(AND(M$1&gt;=$H26,IF(M$1&lt;=$H26,$H26&lt;N$1,1)),$J26/12,0)</f>
        <v>0</v>
      </c>
      <c r="N26" s="183">
        <f t="shared" ref="N26:N30" si="62">IF(AND(N$1&gt;=$H26,IF(N$1&lt;=$H26,$H26&lt;O$1,1)),$J26/12,0)</f>
        <v>0</v>
      </c>
      <c r="O26" s="183">
        <f t="shared" ref="O26:O30" si="63">IF(AND(O$1&gt;=$H26,IF(O$1&lt;=$H26,$H26&lt;P$1,1)),$J26/12,0)</f>
        <v>0</v>
      </c>
      <c r="P26" s="183">
        <f t="shared" ref="P26:P30" si="64">IF(AND(P$1&gt;=$H26,IF(P$1&lt;=$H26,$H26&lt;Q$1,1)),$J26/12,0)</f>
        <v>0</v>
      </c>
      <c r="Q26" s="183">
        <f t="shared" ref="Q26:Q30" si="65">IF(AND(Q$1&gt;=$H26,IF(Q$1&lt;=$H26,$H26&lt;R$1,1)),$J26/12,0)</f>
        <v>0</v>
      </c>
      <c r="R26" s="183">
        <f t="shared" ref="R26:R30" si="66">IF(AND(R$1&gt;=$H26,IF(R$1&lt;=$H26,$H26&lt;S$1,1)),$J26/12,0)</f>
        <v>0</v>
      </c>
      <c r="S26" s="183">
        <f t="shared" ref="S26:S30" si="67">IF(AND(S$1&gt;=$H26,IF(S$1&lt;=$H26,$H26&lt;T$1,1)),$J26/12,0)</f>
        <v>0</v>
      </c>
      <c r="T26" s="183">
        <f t="shared" ref="T26:T30" si="68">IF(AND(T$1&gt;=$H26,IF(T$1&lt;=$H26,$H26&lt;U$1,1)),$J26/12,0)</f>
        <v>0</v>
      </c>
      <c r="U26" s="183">
        <f t="shared" ref="U26:U30" si="69">IF(AND(U$1&gt;=$H26,IF(U$1&lt;=$H26,$H26&lt;V$1,1)),$J26/12,0)</f>
        <v>0</v>
      </c>
      <c r="V26" s="183">
        <f t="shared" ref="V26:V30" si="70">IF(AND(V$1&gt;=$H26,IF(V$1&lt;=$H26,$H26&lt;W$1,1)),$J26/12,0)</f>
        <v>0</v>
      </c>
      <c r="W26" s="846">
        <f t="shared" ref="W26:W30" si="71">SUM(K26:V26)</f>
        <v>0</v>
      </c>
      <c r="Y26" s="182">
        <f t="shared" si="7"/>
        <v>89250</v>
      </c>
      <c r="Z26" s="183">
        <f t="shared" ref="Z26:Z30" si="72">IF(AND(Z$1&gt;=$H26,IF(Z$1&lt;=$H26,$H26&lt;AA$1,1)),$Y26/12,0)</f>
        <v>0</v>
      </c>
      <c r="AA26" s="183">
        <f t="shared" ref="AA26:AA30" si="73">IF(AND(AA$1&gt;=$H26,IF(AA$1&lt;=$H26,$H26&lt;AB$1,1)),$Y26/12,0)</f>
        <v>0</v>
      </c>
      <c r="AB26" s="183">
        <f t="shared" ref="AB26:AB30" si="74">IF(AND(AB$1&gt;=$H26,IF(AB$1&lt;=$H26,$H26&lt;AC$1,1)),$Y26/12,0)</f>
        <v>0</v>
      </c>
      <c r="AC26" s="183">
        <f t="shared" ref="AC26:AC30" si="75">IF(AND(AC$1&gt;=$H26,IF(AC$1&lt;=$H26,$H26&lt;AD$1,1)),$Y26/12,0)</f>
        <v>0</v>
      </c>
      <c r="AD26" s="183">
        <f t="shared" ref="AD26:AD30" si="76">IF(AND(AD$1&gt;=$H26,IF(AD$1&lt;=$H26,$H26&lt;AE$1,1)),$Y26/12,0)</f>
        <v>0</v>
      </c>
      <c r="AE26" s="183">
        <f t="shared" ref="AE26:AE30" si="77">IF(AND(AE$1&gt;=$H26,IF(AE$1&lt;=$H26,$H26&lt;AF$1,1)),$Y26/12,0)</f>
        <v>0</v>
      </c>
      <c r="AF26" s="183">
        <f t="shared" ref="AF26:AF30" si="78">IF(AND(AF$1&gt;=$H26,IF(AF$1&lt;=$H26,$H26&lt;AG$1,1)),$Y26/12,0)</f>
        <v>7437.5</v>
      </c>
      <c r="AG26" s="183">
        <f t="shared" ref="AG26:AG30" si="79">IF(AND(AG$1&gt;=$H26,IF(AG$1&lt;=$H26,$H26&lt;AH$1,1)),$Y26/12,0)</f>
        <v>7437.5</v>
      </c>
      <c r="AH26" s="183">
        <f t="shared" ref="AH26:AH30" si="80">IF(AND(AH$1&gt;=$H26,IF(AH$1&lt;=$H26,$H26&lt;AI$1,1)),$Y26/12,0)</f>
        <v>7437.5</v>
      </c>
      <c r="AI26" s="183">
        <f t="shared" ref="AI26:AI30" si="81">IF(AND(AI$1&gt;=$H26,IF(AI$1&lt;=$H26,$H26&lt;AJ$1,1)),$Y26/12,0)</f>
        <v>7437.5</v>
      </c>
      <c r="AJ26" s="183">
        <f t="shared" ref="AJ26:AJ30" si="82">IF(AND(AJ$1&gt;=$H26,IF(AJ$1&lt;=$H26,$H26&lt;AK$1,1)),$Y26/12,0)</f>
        <v>7437.5</v>
      </c>
      <c r="AK26" s="183">
        <f t="shared" ref="AK26:AK30" si="83">IF(AND(AK$1&gt;=$H26,IF(AK$1&lt;=$H26,$H26&lt;AM$1,1)),$Y26/12,0)</f>
        <v>7437.5</v>
      </c>
      <c r="AL26" s="846">
        <f t="shared" ref="AL26:AL30" si="84">SUM(Z26:AK26)</f>
        <v>44625</v>
      </c>
    </row>
    <row r="27" spans="1:2047 2049:7168 7170:11263 11265:16370" ht="14" customHeight="1">
      <c r="A27" s="53">
        <f t="shared" si="44"/>
        <v>25</v>
      </c>
      <c r="B27" s="943" t="s">
        <v>577</v>
      </c>
      <c r="C27" s="840" t="s">
        <v>664</v>
      </c>
      <c r="D27" s="840" t="s">
        <v>445</v>
      </c>
      <c r="E27" s="840" t="s">
        <v>175</v>
      </c>
      <c r="F27" s="946"/>
      <c r="G27" s="841"/>
      <c r="H27" s="842">
        <v>44348</v>
      </c>
      <c r="I27" s="843"/>
      <c r="J27" s="844">
        <v>100000</v>
      </c>
      <c r="K27" s="183">
        <f t="shared" si="59"/>
        <v>0</v>
      </c>
      <c r="L27" s="183">
        <f t="shared" si="60"/>
        <v>0</v>
      </c>
      <c r="M27" s="183">
        <f t="shared" si="61"/>
        <v>0</v>
      </c>
      <c r="N27" s="183">
        <f t="shared" si="62"/>
        <v>0</v>
      </c>
      <c r="O27" s="183">
        <f t="shared" si="63"/>
        <v>0</v>
      </c>
      <c r="P27" s="183">
        <f t="shared" si="64"/>
        <v>0</v>
      </c>
      <c r="Q27" s="183">
        <f t="shared" si="65"/>
        <v>0</v>
      </c>
      <c r="R27" s="183">
        <f t="shared" si="66"/>
        <v>0</v>
      </c>
      <c r="S27" s="183">
        <f t="shared" si="67"/>
        <v>0</v>
      </c>
      <c r="T27" s="183">
        <f t="shared" si="68"/>
        <v>0</v>
      </c>
      <c r="U27" s="183">
        <f t="shared" si="69"/>
        <v>0</v>
      </c>
      <c r="V27" s="183">
        <f t="shared" si="70"/>
        <v>0</v>
      </c>
      <c r="W27" s="846">
        <f t="shared" si="71"/>
        <v>0</v>
      </c>
      <c r="Y27" s="182">
        <f t="shared" si="7"/>
        <v>105000</v>
      </c>
      <c r="Z27" s="183">
        <f t="shared" si="72"/>
        <v>0</v>
      </c>
      <c r="AA27" s="183">
        <f t="shared" si="73"/>
        <v>0</v>
      </c>
      <c r="AB27" s="183">
        <f t="shared" si="74"/>
        <v>0</v>
      </c>
      <c r="AC27" s="183">
        <f t="shared" si="75"/>
        <v>0</v>
      </c>
      <c r="AD27" s="183">
        <f t="shared" si="76"/>
        <v>0</v>
      </c>
      <c r="AE27" s="183">
        <f t="shared" si="77"/>
        <v>8750</v>
      </c>
      <c r="AF27" s="183">
        <f t="shared" si="78"/>
        <v>8750</v>
      </c>
      <c r="AG27" s="183">
        <f t="shared" si="79"/>
        <v>8750</v>
      </c>
      <c r="AH27" s="183">
        <f t="shared" si="80"/>
        <v>8750</v>
      </c>
      <c r="AI27" s="183">
        <f t="shared" si="81"/>
        <v>8750</v>
      </c>
      <c r="AJ27" s="183">
        <f t="shared" si="82"/>
        <v>8750</v>
      </c>
      <c r="AK27" s="183">
        <f t="shared" si="83"/>
        <v>8750</v>
      </c>
      <c r="AL27" s="846">
        <f t="shared" si="84"/>
        <v>61250</v>
      </c>
    </row>
    <row r="28" spans="1:2047 2049:7168 7170:11263 11265:16370" ht="14" customHeight="1">
      <c r="A28" s="53">
        <f t="shared" si="44"/>
        <v>26</v>
      </c>
      <c r="B28" s="943" t="s">
        <v>578</v>
      </c>
      <c r="C28" s="840" t="s">
        <v>665</v>
      </c>
      <c r="D28" s="840" t="s">
        <v>446</v>
      </c>
      <c r="E28" s="840" t="s">
        <v>165</v>
      </c>
      <c r="F28" s="946"/>
      <c r="G28" s="841"/>
      <c r="H28" s="842">
        <v>44409</v>
      </c>
      <c r="I28" s="843"/>
      <c r="J28" s="844">
        <v>80000</v>
      </c>
      <c r="K28" s="183">
        <f t="shared" si="59"/>
        <v>0</v>
      </c>
      <c r="L28" s="183">
        <f t="shared" si="60"/>
        <v>0</v>
      </c>
      <c r="M28" s="183">
        <f t="shared" si="61"/>
        <v>0</v>
      </c>
      <c r="N28" s="183">
        <f t="shared" si="62"/>
        <v>0</v>
      </c>
      <c r="O28" s="183">
        <f t="shared" si="63"/>
        <v>0</v>
      </c>
      <c r="P28" s="183">
        <f t="shared" si="64"/>
        <v>0</v>
      </c>
      <c r="Q28" s="183">
        <f t="shared" si="65"/>
        <v>0</v>
      </c>
      <c r="R28" s="183">
        <f t="shared" si="66"/>
        <v>0</v>
      </c>
      <c r="S28" s="183">
        <f t="shared" si="67"/>
        <v>0</v>
      </c>
      <c r="T28" s="183">
        <f t="shared" si="68"/>
        <v>0</v>
      </c>
      <c r="U28" s="183">
        <f t="shared" si="69"/>
        <v>0</v>
      </c>
      <c r="V28" s="183">
        <f t="shared" si="70"/>
        <v>0</v>
      </c>
      <c r="W28" s="846">
        <f t="shared" si="71"/>
        <v>0</v>
      </c>
      <c r="Y28" s="182">
        <f t="shared" si="7"/>
        <v>84000</v>
      </c>
      <c r="Z28" s="183">
        <f t="shared" si="72"/>
        <v>0</v>
      </c>
      <c r="AA28" s="183">
        <f t="shared" si="73"/>
        <v>0</v>
      </c>
      <c r="AB28" s="183">
        <f t="shared" si="74"/>
        <v>0</v>
      </c>
      <c r="AC28" s="183">
        <f t="shared" si="75"/>
        <v>0</v>
      </c>
      <c r="AD28" s="183">
        <f t="shared" si="76"/>
        <v>0</v>
      </c>
      <c r="AE28" s="183">
        <f t="shared" si="77"/>
        <v>0</v>
      </c>
      <c r="AF28" s="183">
        <f t="shared" si="78"/>
        <v>0</v>
      </c>
      <c r="AG28" s="183">
        <f t="shared" si="79"/>
        <v>7000</v>
      </c>
      <c r="AH28" s="183">
        <f t="shared" si="80"/>
        <v>7000</v>
      </c>
      <c r="AI28" s="183">
        <f t="shared" si="81"/>
        <v>7000</v>
      </c>
      <c r="AJ28" s="183">
        <f t="shared" si="82"/>
        <v>7000</v>
      </c>
      <c r="AK28" s="183">
        <f t="shared" si="83"/>
        <v>7000</v>
      </c>
      <c r="AL28" s="846">
        <f t="shared" si="84"/>
        <v>35000</v>
      </c>
    </row>
    <row r="29" spans="1:2047 2049:7168 7170:11263 11265:16370" ht="14" customHeight="1">
      <c r="A29" s="53">
        <f t="shared" si="44"/>
        <v>27</v>
      </c>
      <c r="B29" s="943" t="s">
        <v>579</v>
      </c>
      <c r="C29" s="840" t="s">
        <v>666</v>
      </c>
      <c r="D29" s="840" t="s">
        <v>447</v>
      </c>
      <c r="E29" s="840" t="s">
        <v>165</v>
      </c>
      <c r="F29" s="946"/>
      <c r="G29" s="841"/>
      <c r="H29" s="842">
        <v>44440</v>
      </c>
      <c r="I29" s="843"/>
      <c r="J29" s="844">
        <v>90000</v>
      </c>
      <c r="K29" s="183">
        <f t="shared" si="59"/>
        <v>0</v>
      </c>
      <c r="L29" s="183">
        <f t="shared" si="60"/>
        <v>0</v>
      </c>
      <c r="M29" s="183">
        <f t="shared" si="61"/>
        <v>0</v>
      </c>
      <c r="N29" s="183">
        <f t="shared" si="62"/>
        <v>0</v>
      </c>
      <c r="O29" s="183">
        <f t="shared" si="63"/>
        <v>0</v>
      </c>
      <c r="P29" s="183">
        <f t="shared" si="64"/>
        <v>0</v>
      </c>
      <c r="Q29" s="183">
        <f t="shared" si="65"/>
        <v>0</v>
      </c>
      <c r="R29" s="183">
        <f t="shared" si="66"/>
        <v>0</v>
      </c>
      <c r="S29" s="183">
        <f t="shared" si="67"/>
        <v>0</v>
      </c>
      <c r="T29" s="183">
        <f t="shared" si="68"/>
        <v>0</v>
      </c>
      <c r="U29" s="183">
        <f t="shared" si="69"/>
        <v>0</v>
      </c>
      <c r="V29" s="183">
        <f t="shared" si="70"/>
        <v>0</v>
      </c>
      <c r="W29" s="846">
        <f t="shared" si="71"/>
        <v>0</v>
      </c>
      <c r="Y29" s="182">
        <f t="shared" si="7"/>
        <v>94500</v>
      </c>
      <c r="Z29" s="183">
        <f t="shared" si="72"/>
        <v>0</v>
      </c>
      <c r="AA29" s="183">
        <f t="shared" si="73"/>
        <v>0</v>
      </c>
      <c r="AB29" s="183">
        <f t="shared" si="74"/>
        <v>0</v>
      </c>
      <c r="AC29" s="183">
        <f t="shared" si="75"/>
        <v>0</v>
      </c>
      <c r="AD29" s="183">
        <f t="shared" si="76"/>
        <v>0</v>
      </c>
      <c r="AE29" s="183">
        <f t="shared" si="77"/>
        <v>0</v>
      </c>
      <c r="AF29" s="183">
        <f t="shared" si="78"/>
        <v>0</v>
      </c>
      <c r="AG29" s="183">
        <f t="shared" si="79"/>
        <v>0</v>
      </c>
      <c r="AH29" s="183">
        <f t="shared" si="80"/>
        <v>7875</v>
      </c>
      <c r="AI29" s="183">
        <f t="shared" si="81"/>
        <v>7875</v>
      </c>
      <c r="AJ29" s="183">
        <f t="shared" si="82"/>
        <v>7875</v>
      </c>
      <c r="AK29" s="183">
        <f t="shared" si="83"/>
        <v>7875</v>
      </c>
      <c r="AL29" s="846">
        <f t="shared" si="84"/>
        <v>31500</v>
      </c>
    </row>
    <row r="30" spans="1:2047 2049:7168 7170:11263 11265:16370" ht="14" customHeight="1">
      <c r="A30" s="53">
        <f t="shared" si="44"/>
        <v>28</v>
      </c>
      <c r="B30" s="943" t="s">
        <v>580</v>
      </c>
      <c r="C30" s="840" t="s">
        <v>667</v>
      </c>
      <c r="D30" s="840" t="s">
        <v>448</v>
      </c>
      <c r="E30" s="840" t="s">
        <v>180</v>
      </c>
      <c r="F30" s="946"/>
      <c r="G30" s="841"/>
      <c r="H30" s="842">
        <v>44440</v>
      </c>
      <c r="I30" s="843"/>
      <c r="J30" s="844">
        <v>75000</v>
      </c>
      <c r="K30" s="183">
        <f t="shared" si="59"/>
        <v>0</v>
      </c>
      <c r="L30" s="183">
        <f t="shared" si="60"/>
        <v>0</v>
      </c>
      <c r="M30" s="183">
        <f t="shared" si="61"/>
        <v>0</v>
      </c>
      <c r="N30" s="183">
        <f t="shared" si="62"/>
        <v>0</v>
      </c>
      <c r="O30" s="183">
        <f t="shared" si="63"/>
        <v>0</v>
      </c>
      <c r="P30" s="183">
        <f t="shared" si="64"/>
        <v>0</v>
      </c>
      <c r="Q30" s="183">
        <f t="shared" si="65"/>
        <v>0</v>
      </c>
      <c r="R30" s="183">
        <f t="shared" si="66"/>
        <v>0</v>
      </c>
      <c r="S30" s="183">
        <f t="shared" si="67"/>
        <v>0</v>
      </c>
      <c r="T30" s="183">
        <f t="shared" si="68"/>
        <v>0</v>
      </c>
      <c r="U30" s="183">
        <f t="shared" si="69"/>
        <v>0</v>
      </c>
      <c r="V30" s="183">
        <f t="shared" si="70"/>
        <v>0</v>
      </c>
      <c r="W30" s="846">
        <f t="shared" si="71"/>
        <v>0</v>
      </c>
      <c r="Y30" s="182">
        <f t="shared" si="7"/>
        <v>78750</v>
      </c>
      <c r="Z30" s="183">
        <f t="shared" si="72"/>
        <v>0</v>
      </c>
      <c r="AA30" s="183">
        <f t="shared" si="73"/>
        <v>0</v>
      </c>
      <c r="AB30" s="183">
        <f t="shared" si="74"/>
        <v>0</v>
      </c>
      <c r="AC30" s="183">
        <f t="shared" si="75"/>
        <v>0</v>
      </c>
      <c r="AD30" s="183">
        <f t="shared" si="76"/>
        <v>0</v>
      </c>
      <c r="AE30" s="183">
        <f t="shared" si="77"/>
        <v>0</v>
      </c>
      <c r="AF30" s="183">
        <f t="shared" si="78"/>
        <v>0</v>
      </c>
      <c r="AG30" s="183">
        <f t="shared" si="79"/>
        <v>0</v>
      </c>
      <c r="AH30" s="183">
        <f t="shared" si="80"/>
        <v>6562.5</v>
      </c>
      <c r="AI30" s="183">
        <f t="shared" si="81"/>
        <v>6562.5</v>
      </c>
      <c r="AJ30" s="183">
        <f t="shared" si="82"/>
        <v>6562.5</v>
      </c>
      <c r="AK30" s="183">
        <f t="shared" si="83"/>
        <v>6562.5</v>
      </c>
      <c r="AL30" s="846">
        <f t="shared" si="84"/>
        <v>26250</v>
      </c>
    </row>
    <row r="31" spans="1:2047 2049:7168 7170:11263 11265:16370" ht="14" customHeight="1">
      <c r="A31" s="53">
        <f t="shared" si="44"/>
        <v>29</v>
      </c>
      <c r="B31" s="943" t="s">
        <v>581</v>
      </c>
      <c r="C31" s="840" t="s">
        <v>668</v>
      </c>
      <c r="D31" s="840" t="s">
        <v>442</v>
      </c>
      <c r="E31" s="840" t="s">
        <v>165</v>
      </c>
      <c r="F31" s="946"/>
      <c r="G31" s="841"/>
      <c r="H31" s="842">
        <v>44470</v>
      </c>
      <c r="I31" s="843"/>
      <c r="J31" s="844">
        <v>80000</v>
      </c>
      <c r="K31" s="183">
        <f t="shared" ref="K31:K36" si="85">IF(AND(K$1&gt;=$H31,IF(K$1&lt;=$H31,$H31&lt;L$1,1)),$J31/12,0)</f>
        <v>0</v>
      </c>
      <c r="L31" s="183">
        <f t="shared" ref="L31:L36" si="86">IF(AND(L$1&gt;=$H31,IF(L$1&lt;=$H31,$H31&lt;M$1,1)),$J31/12,0)</f>
        <v>0</v>
      </c>
      <c r="M31" s="183">
        <f t="shared" ref="M31:M36" si="87">IF(AND(M$1&gt;=$H31,IF(M$1&lt;=$H31,$H31&lt;N$1,1)),$J31/12,0)</f>
        <v>0</v>
      </c>
      <c r="N31" s="183">
        <f t="shared" ref="N31:N36" si="88">IF(AND(N$1&gt;=$H31,IF(N$1&lt;=$H31,$H31&lt;O$1,1)),$J31/12,0)</f>
        <v>0</v>
      </c>
      <c r="O31" s="183">
        <f t="shared" ref="O31:O36" si="89">IF(AND(O$1&gt;=$H31,IF(O$1&lt;=$H31,$H31&lt;P$1,1)),$J31/12,0)</f>
        <v>0</v>
      </c>
      <c r="P31" s="183">
        <f t="shared" ref="P31:P36" si="90">IF(AND(P$1&gt;=$H31,IF(P$1&lt;=$H31,$H31&lt;Q$1,1)),$J31/12,0)</f>
        <v>0</v>
      </c>
      <c r="Q31" s="183">
        <f t="shared" ref="Q31:Q36" si="91">IF(AND(Q$1&gt;=$H31,IF(Q$1&lt;=$H31,$H31&lt;R$1,1)),$J31/12,0)</f>
        <v>0</v>
      </c>
      <c r="R31" s="183">
        <f t="shared" ref="R31:R36" si="92">IF(AND(R$1&gt;=$H31,IF(R$1&lt;=$H31,$H31&lt;S$1,1)),$J31/12,0)</f>
        <v>0</v>
      </c>
      <c r="S31" s="183">
        <f t="shared" ref="S31:S36" si="93">IF(AND(S$1&gt;=$H31,IF(S$1&lt;=$H31,$H31&lt;T$1,1)),$J31/12,0)</f>
        <v>0</v>
      </c>
      <c r="T31" s="183">
        <f t="shared" ref="T31:T36" si="94">IF(AND(T$1&gt;=$H31,IF(T$1&lt;=$H31,$H31&lt;U$1,1)),$J31/12,0)</f>
        <v>0</v>
      </c>
      <c r="U31" s="183">
        <f t="shared" ref="U31:U36" si="95">IF(AND(U$1&gt;=$H31,IF(U$1&lt;=$H31,$H31&lt;V$1,1)),$J31/12,0)</f>
        <v>0</v>
      </c>
      <c r="V31" s="183">
        <f t="shared" ref="V31:V36" si="96">IF(AND(V$1&gt;=$H31,IF(V$1&lt;=$H31,$H31&lt;W$1,1)),$J31/12,0)</f>
        <v>0</v>
      </c>
      <c r="W31" s="846">
        <f t="shared" ref="W31:W36" si="97">SUM(K31:V31)</f>
        <v>0</v>
      </c>
      <c r="Y31" s="182">
        <f t="shared" si="7"/>
        <v>84000</v>
      </c>
      <c r="Z31" s="183">
        <f t="shared" ref="Z31:Z36" si="98">IF(AND(Z$1&gt;=$H31,IF(Z$1&lt;=$H31,$H31&lt;AA$1,1)),$Y31/12,0)</f>
        <v>0</v>
      </c>
      <c r="AA31" s="183">
        <f t="shared" ref="AA31:AA36" si="99">IF(AND(AA$1&gt;=$H31,IF(AA$1&lt;=$H31,$H31&lt;AB$1,1)),$Y31/12,0)</f>
        <v>0</v>
      </c>
      <c r="AB31" s="183">
        <f t="shared" ref="AB31:AB36" si="100">IF(AND(AB$1&gt;=$H31,IF(AB$1&lt;=$H31,$H31&lt;AC$1,1)),$Y31/12,0)</f>
        <v>0</v>
      </c>
      <c r="AC31" s="183">
        <f t="shared" ref="AC31:AC36" si="101">IF(AND(AC$1&gt;=$H31,IF(AC$1&lt;=$H31,$H31&lt;AD$1,1)),$Y31/12,0)</f>
        <v>0</v>
      </c>
      <c r="AD31" s="183">
        <f t="shared" ref="AD31:AD36" si="102">IF(AND(AD$1&gt;=$H31,IF(AD$1&lt;=$H31,$H31&lt;AE$1,1)),$Y31/12,0)</f>
        <v>0</v>
      </c>
      <c r="AE31" s="183">
        <f t="shared" ref="AE31:AE36" si="103">IF(AND(AE$1&gt;=$H31,IF(AE$1&lt;=$H31,$H31&lt;AF$1,1)),$Y31/12,0)</f>
        <v>0</v>
      </c>
      <c r="AF31" s="183">
        <f t="shared" ref="AF31:AF36" si="104">IF(AND(AF$1&gt;=$H31,IF(AF$1&lt;=$H31,$H31&lt;AG$1,1)),$Y31/12,0)</f>
        <v>0</v>
      </c>
      <c r="AG31" s="183">
        <f t="shared" ref="AG31:AG36" si="105">IF(AND(AG$1&gt;=$H31,IF(AG$1&lt;=$H31,$H31&lt;AH$1,1)),$Y31/12,0)</f>
        <v>0</v>
      </c>
      <c r="AH31" s="183">
        <f t="shared" ref="AH31:AH36" si="106">IF(AND(AH$1&gt;=$H31,IF(AH$1&lt;=$H31,$H31&lt;AI$1,1)),$Y31/12,0)</f>
        <v>0</v>
      </c>
      <c r="AI31" s="183">
        <f t="shared" ref="AI31:AI36" si="107">IF(AND(AI$1&gt;=$H31,IF(AI$1&lt;=$H31,$H31&lt;AJ$1,1)),$Y31/12,0)</f>
        <v>7000</v>
      </c>
      <c r="AJ31" s="183">
        <f t="shared" ref="AJ31:AJ36" si="108">IF(AND(AJ$1&gt;=$H31,IF(AJ$1&lt;=$H31,$H31&lt;AK$1,1)),$Y31/12,0)</f>
        <v>7000</v>
      </c>
      <c r="AK31" s="183">
        <f t="shared" ref="AK31:AK36" si="109">IF(AND(AK$1&gt;=$H31,IF(AK$1&lt;=$H31,$H31&lt;AM$1,1)),$Y31/12,0)</f>
        <v>7000</v>
      </c>
      <c r="AL31" s="846">
        <f t="shared" ref="AL31:AL36" si="110">SUM(Z31:AK31)</f>
        <v>21000</v>
      </c>
    </row>
    <row r="32" spans="1:2047 2049:7168 7170:11263 11265:16370" ht="14" customHeight="1">
      <c r="A32" s="53">
        <f t="shared" si="44"/>
        <v>30</v>
      </c>
      <c r="B32" s="943" t="s">
        <v>582</v>
      </c>
      <c r="C32" s="840" t="s">
        <v>669</v>
      </c>
      <c r="D32" s="840" t="s">
        <v>443</v>
      </c>
      <c r="E32" s="840" t="s">
        <v>77</v>
      </c>
      <c r="F32" s="946"/>
      <c r="G32" s="841"/>
      <c r="H32" s="842">
        <v>44470</v>
      </c>
      <c r="I32" s="843"/>
      <c r="J32" s="844">
        <v>80000</v>
      </c>
      <c r="K32" s="183">
        <f t="shared" si="85"/>
        <v>0</v>
      </c>
      <c r="L32" s="183">
        <f t="shared" si="86"/>
        <v>0</v>
      </c>
      <c r="M32" s="183">
        <f t="shared" si="87"/>
        <v>0</v>
      </c>
      <c r="N32" s="183">
        <f t="shared" si="88"/>
        <v>0</v>
      </c>
      <c r="O32" s="183">
        <f t="shared" si="89"/>
        <v>0</v>
      </c>
      <c r="P32" s="183">
        <f t="shared" si="90"/>
        <v>0</v>
      </c>
      <c r="Q32" s="183">
        <f t="shared" si="91"/>
        <v>0</v>
      </c>
      <c r="R32" s="183">
        <f t="shared" si="92"/>
        <v>0</v>
      </c>
      <c r="S32" s="183">
        <f t="shared" si="93"/>
        <v>0</v>
      </c>
      <c r="T32" s="183">
        <f t="shared" si="94"/>
        <v>0</v>
      </c>
      <c r="U32" s="183">
        <f t="shared" si="95"/>
        <v>0</v>
      </c>
      <c r="V32" s="183">
        <f t="shared" si="96"/>
        <v>0</v>
      </c>
      <c r="W32" s="846">
        <f t="shared" si="97"/>
        <v>0</v>
      </c>
      <c r="Y32" s="182">
        <f t="shared" si="7"/>
        <v>84000</v>
      </c>
      <c r="Z32" s="183">
        <f t="shared" si="98"/>
        <v>0</v>
      </c>
      <c r="AA32" s="183">
        <f t="shared" si="99"/>
        <v>0</v>
      </c>
      <c r="AB32" s="183">
        <f t="shared" si="100"/>
        <v>0</v>
      </c>
      <c r="AC32" s="183">
        <f t="shared" si="101"/>
        <v>0</v>
      </c>
      <c r="AD32" s="183">
        <f t="shared" si="102"/>
        <v>0</v>
      </c>
      <c r="AE32" s="183">
        <f t="shared" si="103"/>
        <v>0</v>
      </c>
      <c r="AF32" s="183">
        <f t="shared" si="104"/>
        <v>0</v>
      </c>
      <c r="AG32" s="183">
        <f t="shared" si="105"/>
        <v>0</v>
      </c>
      <c r="AH32" s="183">
        <f t="shared" si="106"/>
        <v>0</v>
      </c>
      <c r="AI32" s="183">
        <f t="shared" si="107"/>
        <v>7000</v>
      </c>
      <c r="AJ32" s="183">
        <f t="shared" si="108"/>
        <v>7000</v>
      </c>
      <c r="AK32" s="183">
        <f t="shared" si="109"/>
        <v>7000</v>
      </c>
      <c r="AL32" s="846">
        <f t="shared" si="110"/>
        <v>21000</v>
      </c>
    </row>
    <row r="33" spans="1:38" ht="14" customHeight="1">
      <c r="A33" s="53">
        <f t="shared" si="44"/>
        <v>31</v>
      </c>
      <c r="B33" s="943" t="s">
        <v>583</v>
      </c>
      <c r="C33" s="840" t="s">
        <v>670</v>
      </c>
      <c r="D33" s="840" t="s">
        <v>444</v>
      </c>
      <c r="E33" s="840" t="s">
        <v>62</v>
      </c>
      <c r="F33" s="946"/>
      <c r="G33" s="841"/>
      <c r="H33" s="842">
        <v>44409</v>
      </c>
      <c r="I33" s="843"/>
      <c r="J33" s="844">
        <v>100000</v>
      </c>
      <c r="K33" s="183">
        <f t="shared" si="85"/>
        <v>0</v>
      </c>
      <c r="L33" s="183">
        <f t="shared" si="86"/>
        <v>0</v>
      </c>
      <c r="M33" s="183">
        <f t="shared" si="87"/>
        <v>0</v>
      </c>
      <c r="N33" s="183">
        <f t="shared" si="88"/>
        <v>0</v>
      </c>
      <c r="O33" s="183">
        <f t="shared" si="89"/>
        <v>0</v>
      </c>
      <c r="P33" s="183">
        <f t="shared" si="90"/>
        <v>0</v>
      </c>
      <c r="Q33" s="183">
        <f t="shared" si="91"/>
        <v>0</v>
      </c>
      <c r="R33" s="183">
        <f t="shared" si="92"/>
        <v>0</v>
      </c>
      <c r="S33" s="183">
        <f t="shared" si="93"/>
        <v>0</v>
      </c>
      <c r="T33" s="183">
        <f t="shared" si="94"/>
        <v>0</v>
      </c>
      <c r="U33" s="183">
        <f t="shared" si="95"/>
        <v>0</v>
      </c>
      <c r="V33" s="183">
        <f t="shared" si="96"/>
        <v>0</v>
      </c>
      <c r="W33" s="846">
        <f t="shared" si="97"/>
        <v>0</v>
      </c>
      <c r="Y33" s="182">
        <f t="shared" si="7"/>
        <v>105000</v>
      </c>
      <c r="Z33" s="183">
        <f t="shared" si="98"/>
        <v>0</v>
      </c>
      <c r="AA33" s="183">
        <f t="shared" si="99"/>
        <v>0</v>
      </c>
      <c r="AB33" s="183">
        <f t="shared" si="100"/>
        <v>0</v>
      </c>
      <c r="AC33" s="183">
        <f t="shared" si="101"/>
        <v>0</v>
      </c>
      <c r="AD33" s="183">
        <f t="shared" si="102"/>
        <v>0</v>
      </c>
      <c r="AE33" s="183">
        <f t="shared" si="103"/>
        <v>0</v>
      </c>
      <c r="AF33" s="183">
        <f t="shared" si="104"/>
        <v>0</v>
      </c>
      <c r="AG33" s="183">
        <f t="shared" si="105"/>
        <v>8750</v>
      </c>
      <c r="AH33" s="183">
        <f t="shared" si="106"/>
        <v>8750</v>
      </c>
      <c r="AI33" s="183">
        <f t="shared" si="107"/>
        <v>8750</v>
      </c>
      <c r="AJ33" s="183">
        <f t="shared" si="108"/>
        <v>8750</v>
      </c>
      <c r="AK33" s="183">
        <f t="shared" si="109"/>
        <v>8750</v>
      </c>
      <c r="AL33" s="846">
        <f t="shared" si="110"/>
        <v>43750</v>
      </c>
    </row>
    <row r="34" spans="1:38" ht="14" customHeight="1">
      <c r="A34" s="53">
        <f t="shared" si="44"/>
        <v>32</v>
      </c>
      <c r="B34" s="943" t="s">
        <v>584</v>
      </c>
      <c r="C34" s="840" t="s">
        <v>671</v>
      </c>
      <c r="D34" s="840" t="s">
        <v>445</v>
      </c>
      <c r="E34" s="840" t="s">
        <v>165</v>
      </c>
      <c r="F34" s="946"/>
      <c r="G34" s="841"/>
      <c r="H34" s="842">
        <v>44501</v>
      </c>
      <c r="I34" s="843"/>
      <c r="J34" s="844">
        <v>75000</v>
      </c>
      <c r="K34" s="183">
        <f t="shared" si="85"/>
        <v>0</v>
      </c>
      <c r="L34" s="183">
        <f t="shared" si="86"/>
        <v>0</v>
      </c>
      <c r="M34" s="183">
        <f t="shared" si="87"/>
        <v>0</v>
      </c>
      <c r="N34" s="183">
        <f t="shared" si="88"/>
        <v>0</v>
      </c>
      <c r="O34" s="183">
        <f t="shared" si="89"/>
        <v>0</v>
      </c>
      <c r="P34" s="183">
        <f t="shared" si="90"/>
        <v>0</v>
      </c>
      <c r="Q34" s="183">
        <f t="shared" si="91"/>
        <v>0</v>
      </c>
      <c r="R34" s="183">
        <f t="shared" si="92"/>
        <v>0</v>
      </c>
      <c r="S34" s="183">
        <f t="shared" si="93"/>
        <v>0</v>
      </c>
      <c r="T34" s="183">
        <f t="shared" si="94"/>
        <v>0</v>
      </c>
      <c r="U34" s="183">
        <f t="shared" si="95"/>
        <v>0</v>
      </c>
      <c r="V34" s="183">
        <f t="shared" si="96"/>
        <v>0</v>
      </c>
      <c r="W34" s="846">
        <f t="shared" si="97"/>
        <v>0</v>
      </c>
      <c r="Y34" s="182">
        <f t="shared" si="7"/>
        <v>78750</v>
      </c>
      <c r="Z34" s="183">
        <f t="shared" si="98"/>
        <v>0</v>
      </c>
      <c r="AA34" s="183">
        <f t="shared" si="99"/>
        <v>0</v>
      </c>
      <c r="AB34" s="183">
        <f t="shared" si="100"/>
        <v>0</v>
      </c>
      <c r="AC34" s="183">
        <f t="shared" si="101"/>
        <v>0</v>
      </c>
      <c r="AD34" s="183">
        <f t="shared" si="102"/>
        <v>0</v>
      </c>
      <c r="AE34" s="183">
        <f t="shared" si="103"/>
        <v>0</v>
      </c>
      <c r="AF34" s="183">
        <f t="shared" si="104"/>
        <v>0</v>
      </c>
      <c r="AG34" s="183">
        <f t="shared" si="105"/>
        <v>0</v>
      </c>
      <c r="AH34" s="183">
        <f t="shared" si="106"/>
        <v>0</v>
      </c>
      <c r="AI34" s="183">
        <f t="shared" si="107"/>
        <v>0</v>
      </c>
      <c r="AJ34" s="183">
        <f t="shared" si="108"/>
        <v>6562.5</v>
      </c>
      <c r="AK34" s="183">
        <f t="shared" si="109"/>
        <v>6562.5</v>
      </c>
      <c r="AL34" s="846">
        <f t="shared" si="110"/>
        <v>13125</v>
      </c>
    </row>
    <row r="35" spans="1:38" ht="14" customHeight="1">
      <c r="A35" s="53">
        <f t="shared" si="44"/>
        <v>33</v>
      </c>
      <c r="B35" s="943" t="s">
        <v>585</v>
      </c>
      <c r="C35" s="840" t="s">
        <v>672</v>
      </c>
      <c r="D35" s="840" t="s">
        <v>446</v>
      </c>
      <c r="E35" s="840" t="s">
        <v>165</v>
      </c>
      <c r="F35" s="946"/>
      <c r="G35" s="841"/>
      <c r="H35" s="842">
        <v>44501</v>
      </c>
      <c r="I35" s="843"/>
      <c r="J35" s="844">
        <v>85000</v>
      </c>
      <c r="K35" s="183">
        <f t="shared" si="85"/>
        <v>0</v>
      </c>
      <c r="L35" s="183">
        <f t="shared" si="86"/>
        <v>0</v>
      </c>
      <c r="M35" s="183">
        <f t="shared" si="87"/>
        <v>0</v>
      </c>
      <c r="N35" s="183">
        <f t="shared" si="88"/>
        <v>0</v>
      </c>
      <c r="O35" s="183">
        <f t="shared" si="89"/>
        <v>0</v>
      </c>
      <c r="P35" s="183">
        <f t="shared" si="90"/>
        <v>0</v>
      </c>
      <c r="Q35" s="183">
        <f t="shared" si="91"/>
        <v>0</v>
      </c>
      <c r="R35" s="183">
        <f t="shared" si="92"/>
        <v>0</v>
      </c>
      <c r="S35" s="183">
        <f t="shared" si="93"/>
        <v>0</v>
      </c>
      <c r="T35" s="183">
        <f t="shared" si="94"/>
        <v>0</v>
      </c>
      <c r="U35" s="183">
        <f t="shared" si="95"/>
        <v>0</v>
      </c>
      <c r="V35" s="183">
        <f t="shared" si="96"/>
        <v>0</v>
      </c>
      <c r="W35" s="846">
        <f t="shared" si="97"/>
        <v>0</v>
      </c>
      <c r="Y35" s="182">
        <f t="shared" si="7"/>
        <v>89250</v>
      </c>
      <c r="Z35" s="183">
        <f t="shared" si="98"/>
        <v>0</v>
      </c>
      <c r="AA35" s="183">
        <f t="shared" si="99"/>
        <v>0</v>
      </c>
      <c r="AB35" s="183">
        <f t="shared" si="100"/>
        <v>0</v>
      </c>
      <c r="AC35" s="183">
        <f t="shared" si="101"/>
        <v>0</v>
      </c>
      <c r="AD35" s="183">
        <f t="shared" si="102"/>
        <v>0</v>
      </c>
      <c r="AE35" s="183">
        <f t="shared" si="103"/>
        <v>0</v>
      </c>
      <c r="AF35" s="183">
        <f t="shared" si="104"/>
        <v>0</v>
      </c>
      <c r="AG35" s="183">
        <f t="shared" si="105"/>
        <v>0</v>
      </c>
      <c r="AH35" s="183">
        <f t="shared" si="106"/>
        <v>0</v>
      </c>
      <c r="AI35" s="183">
        <f t="shared" si="107"/>
        <v>0</v>
      </c>
      <c r="AJ35" s="183">
        <f t="shared" si="108"/>
        <v>7437.5</v>
      </c>
      <c r="AK35" s="183">
        <f t="shared" si="109"/>
        <v>7437.5</v>
      </c>
      <c r="AL35" s="846">
        <f t="shared" si="110"/>
        <v>14875</v>
      </c>
    </row>
    <row r="36" spans="1:38" ht="14" customHeight="1">
      <c r="A36" s="53">
        <f t="shared" si="44"/>
        <v>34</v>
      </c>
      <c r="B36" s="943" t="s">
        <v>586</v>
      </c>
      <c r="C36" s="840" t="s">
        <v>673</v>
      </c>
      <c r="D36" s="840" t="s">
        <v>447</v>
      </c>
      <c r="E36" s="840" t="s">
        <v>62</v>
      </c>
      <c r="F36" s="946"/>
      <c r="G36" s="841"/>
      <c r="H36" s="842">
        <v>44470</v>
      </c>
      <c r="I36" s="843"/>
      <c r="J36" s="844">
        <v>100000</v>
      </c>
      <c r="K36" s="183">
        <f t="shared" si="85"/>
        <v>0</v>
      </c>
      <c r="L36" s="183">
        <f t="shared" si="86"/>
        <v>0</v>
      </c>
      <c r="M36" s="183">
        <f t="shared" si="87"/>
        <v>0</v>
      </c>
      <c r="N36" s="183">
        <f t="shared" si="88"/>
        <v>0</v>
      </c>
      <c r="O36" s="183">
        <f t="shared" si="89"/>
        <v>0</v>
      </c>
      <c r="P36" s="183">
        <f t="shared" si="90"/>
        <v>0</v>
      </c>
      <c r="Q36" s="183">
        <f t="shared" si="91"/>
        <v>0</v>
      </c>
      <c r="R36" s="183">
        <f t="shared" si="92"/>
        <v>0</v>
      </c>
      <c r="S36" s="183">
        <f t="shared" si="93"/>
        <v>0</v>
      </c>
      <c r="T36" s="183">
        <f t="shared" si="94"/>
        <v>0</v>
      </c>
      <c r="U36" s="183">
        <f t="shared" si="95"/>
        <v>0</v>
      </c>
      <c r="V36" s="183">
        <f t="shared" si="96"/>
        <v>0</v>
      </c>
      <c r="W36" s="846">
        <f t="shared" si="97"/>
        <v>0</v>
      </c>
      <c r="Y36" s="182">
        <f t="shared" si="7"/>
        <v>105000</v>
      </c>
      <c r="Z36" s="183">
        <f t="shared" si="98"/>
        <v>0</v>
      </c>
      <c r="AA36" s="183">
        <f t="shared" si="99"/>
        <v>0</v>
      </c>
      <c r="AB36" s="183">
        <f t="shared" si="100"/>
        <v>0</v>
      </c>
      <c r="AC36" s="183">
        <f t="shared" si="101"/>
        <v>0</v>
      </c>
      <c r="AD36" s="183">
        <f t="shared" si="102"/>
        <v>0</v>
      </c>
      <c r="AE36" s="183">
        <f t="shared" si="103"/>
        <v>0</v>
      </c>
      <c r="AF36" s="183">
        <f t="shared" si="104"/>
        <v>0</v>
      </c>
      <c r="AG36" s="183">
        <f t="shared" si="105"/>
        <v>0</v>
      </c>
      <c r="AH36" s="183">
        <f t="shared" si="106"/>
        <v>0</v>
      </c>
      <c r="AI36" s="183">
        <f t="shared" si="107"/>
        <v>8750</v>
      </c>
      <c r="AJ36" s="183">
        <f t="shared" si="108"/>
        <v>8750</v>
      </c>
      <c r="AK36" s="183">
        <f t="shared" si="109"/>
        <v>8750</v>
      </c>
      <c r="AL36" s="846">
        <f t="shared" si="110"/>
        <v>26250</v>
      </c>
    </row>
    <row r="37" spans="1:38" ht="14" customHeight="1">
      <c r="A37" s="53">
        <f t="shared" si="44"/>
        <v>35</v>
      </c>
      <c r="B37" s="943" t="s">
        <v>587</v>
      </c>
      <c r="C37" s="840" t="s">
        <v>674</v>
      </c>
      <c r="D37" s="840" t="s">
        <v>448</v>
      </c>
      <c r="E37" s="840" t="s">
        <v>165</v>
      </c>
      <c r="F37" s="946"/>
      <c r="G37" s="841"/>
      <c r="H37" s="842">
        <v>44531</v>
      </c>
      <c r="I37" s="843"/>
      <c r="J37" s="844">
        <v>85000</v>
      </c>
      <c r="K37" s="183">
        <f t="shared" si="5"/>
        <v>0</v>
      </c>
      <c r="L37" s="183">
        <f t="shared" si="5"/>
        <v>0</v>
      </c>
      <c r="M37" s="183">
        <f t="shared" ref="M37:V37" si="111">IF(AND(M$1&gt;=$H37,IF(M$1&lt;=$H37,$H37&lt;N$1,1)),$J37/12,0)</f>
        <v>0</v>
      </c>
      <c r="N37" s="183">
        <f t="shared" si="111"/>
        <v>0</v>
      </c>
      <c r="O37" s="183">
        <f t="shared" si="111"/>
        <v>0</v>
      </c>
      <c r="P37" s="183">
        <f t="shared" si="111"/>
        <v>0</v>
      </c>
      <c r="Q37" s="183">
        <f t="shared" si="111"/>
        <v>0</v>
      </c>
      <c r="R37" s="183">
        <f t="shared" si="111"/>
        <v>0</v>
      </c>
      <c r="S37" s="183">
        <f t="shared" si="111"/>
        <v>0</v>
      </c>
      <c r="T37" s="183">
        <f t="shared" si="111"/>
        <v>0</v>
      </c>
      <c r="U37" s="183">
        <f t="shared" si="111"/>
        <v>0</v>
      </c>
      <c r="V37" s="183">
        <f t="shared" si="111"/>
        <v>0</v>
      </c>
      <c r="W37" s="846">
        <f t="shared" si="54"/>
        <v>0</v>
      </c>
      <c r="Y37" s="182">
        <f t="shared" si="7"/>
        <v>89250</v>
      </c>
      <c r="Z37" s="183">
        <f t="shared" ref="Z37:AJ37" si="112">IF(AND(Z$1&gt;=$H37,IF(Z$1&lt;=$H37,$H37&lt;AA$1,1)),$Y37/12,0)</f>
        <v>0</v>
      </c>
      <c r="AA37" s="183">
        <f t="shared" si="112"/>
        <v>0</v>
      </c>
      <c r="AB37" s="183">
        <f t="shared" si="112"/>
        <v>0</v>
      </c>
      <c r="AC37" s="183">
        <f t="shared" si="112"/>
        <v>0</v>
      </c>
      <c r="AD37" s="183">
        <f t="shared" si="112"/>
        <v>0</v>
      </c>
      <c r="AE37" s="183">
        <f t="shared" si="112"/>
        <v>0</v>
      </c>
      <c r="AF37" s="183">
        <f t="shared" si="112"/>
        <v>0</v>
      </c>
      <c r="AG37" s="183">
        <f t="shared" si="112"/>
        <v>0</v>
      </c>
      <c r="AH37" s="183">
        <f t="shared" si="112"/>
        <v>0</v>
      </c>
      <c r="AI37" s="183">
        <f t="shared" si="112"/>
        <v>0</v>
      </c>
      <c r="AJ37" s="183">
        <f t="shared" si="112"/>
        <v>0</v>
      </c>
      <c r="AK37" s="183">
        <f t="shared" si="34"/>
        <v>7437.5</v>
      </c>
      <c r="AL37" s="846">
        <f t="shared" si="56"/>
        <v>7437.5</v>
      </c>
    </row>
    <row r="38" spans="1:38">
      <c r="B38" s="204"/>
      <c r="C38" s="194"/>
      <c r="D38" s="194"/>
      <c r="E38" s="418"/>
      <c r="F38" s="947"/>
      <c r="G38" s="69"/>
      <c r="H38" s="69"/>
      <c r="I38" s="69"/>
      <c r="J38" s="829"/>
      <c r="K38" s="183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Y38" s="182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3"/>
      <c r="AL38" s="55"/>
    </row>
    <row r="39" spans="1:38" ht="14.25" customHeight="1">
      <c r="A39" s="186"/>
      <c r="B39" s="187" t="s">
        <v>86</v>
      </c>
      <c r="C39" s="188"/>
      <c r="D39" s="188"/>
      <c r="E39" s="188"/>
      <c r="F39" s="948"/>
      <c r="G39" s="189"/>
      <c r="H39" s="190"/>
      <c r="I39" s="338"/>
      <c r="J39" s="830"/>
      <c r="K39" s="192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1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004"/>
    </row>
    <row r="40" spans="1:38" ht="12.75" customHeight="1">
      <c r="A40" s="53">
        <v>1</v>
      </c>
      <c r="B40" s="839" t="s">
        <v>432</v>
      </c>
      <c r="C40" s="840" t="s">
        <v>449</v>
      </c>
      <c r="D40" s="840" t="s">
        <v>442</v>
      </c>
      <c r="E40" s="840" t="s">
        <v>165</v>
      </c>
      <c r="F40" s="946"/>
      <c r="G40" s="841"/>
      <c r="H40" s="842">
        <v>44044</v>
      </c>
      <c r="I40" s="872">
        <f>80*75</f>
        <v>6000</v>
      </c>
      <c r="J40" s="844">
        <f>+I40*12</f>
        <v>72000</v>
      </c>
      <c r="K40" s="183">
        <f>IF(AND(K$1&gt;=$H40,IF(K$1&lt;=$H40,$H40&lt;L$1,1)),$J40/12,0)</f>
        <v>0</v>
      </c>
      <c r="L40" s="183">
        <f>IF(AND(L$1&gt;=$H40,IF(L$1&lt;=$H40,$H40&lt;M$1,1)),$J40/12,0)</f>
        <v>0</v>
      </c>
      <c r="M40" s="183">
        <f t="shared" ref="M40:V40" si="113">IF(AND(M$1&gt;=$H40,IF(M$1&lt;=$H40,$H40&lt;N$1,1)),$J40/12,0)</f>
        <v>0</v>
      </c>
      <c r="N40" s="183">
        <f t="shared" si="113"/>
        <v>0</v>
      </c>
      <c r="O40" s="183">
        <f t="shared" si="113"/>
        <v>0</v>
      </c>
      <c r="P40" s="183">
        <f t="shared" si="113"/>
        <v>0</v>
      </c>
      <c r="Q40" s="183">
        <f t="shared" si="113"/>
        <v>0</v>
      </c>
      <c r="R40" s="183">
        <f t="shared" si="113"/>
        <v>6000</v>
      </c>
      <c r="S40" s="183">
        <f t="shared" si="113"/>
        <v>6000</v>
      </c>
      <c r="T40" s="183">
        <f t="shared" si="113"/>
        <v>6000</v>
      </c>
      <c r="U40" s="183">
        <f t="shared" si="113"/>
        <v>6000</v>
      </c>
      <c r="V40" s="183">
        <f t="shared" si="113"/>
        <v>6000</v>
      </c>
      <c r="W40" s="847">
        <f>SUM(K40:V40)</f>
        <v>30000</v>
      </c>
      <c r="Y40" s="182">
        <f>+$J40*(1+$Y$2)</f>
        <v>75600</v>
      </c>
      <c r="Z40" s="183">
        <f t="shared" ref="Z40:AJ40" si="114">IF(AND(Z$1&gt;=$H40,IF(Z$1&lt;=$H40,$H40&lt;AA$1,1)),$Y40/12,0)</f>
        <v>6300</v>
      </c>
      <c r="AA40" s="183">
        <f t="shared" si="114"/>
        <v>6300</v>
      </c>
      <c r="AB40" s="183">
        <f t="shared" si="114"/>
        <v>6300</v>
      </c>
      <c r="AC40" s="183">
        <f t="shared" si="114"/>
        <v>6300</v>
      </c>
      <c r="AD40" s="183">
        <f t="shared" si="114"/>
        <v>6300</v>
      </c>
      <c r="AE40" s="183">
        <f t="shared" si="114"/>
        <v>6300</v>
      </c>
      <c r="AF40" s="183">
        <f t="shared" si="114"/>
        <v>6300</v>
      </c>
      <c r="AG40" s="183">
        <f t="shared" si="114"/>
        <v>6300</v>
      </c>
      <c r="AH40" s="183">
        <f t="shared" si="114"/>
        <v>6300</v>
      </c>
      <c r="AI40" s="183">
        <f t="shared" si="114"/>
        <v>6300</v>
      </c>
      <c r="AJ40" s="183">
        <f t="shared" si="114"/>
        <v>6300</v>
      </c>
      <c r="AK40" s="183">
        <f>IF(AND(AK$1&gt;=$H40,IF(AK$1&lt;=$H40,$H40&lt;AM$1,1)),$Y40/12,0)</f>
        <v>6300</v>
      </c>
      <c r="AL40" s="847">
        <f>SUM(Z40:AK40)</f>
        <v>75600</v>
      </c>
    </row>
    <row r="41" spans="1:38" ht="12.75" customHeight="1">
      <c r="A41" s="53">
        <f>+A40+1</f>
        <v>2</v>
      </c>
      <c r="B41" s="839" t="s">
        <v>433</v>
      </c>
      <c r="C41" s="840" t="s">
        <v>450</v>
      </c>
      <c r="D41" s="840" t="s">
        <v>443</v>
      </c>
      <c r="E41" s="840" t="s">
        <v>165</v>
      </c>
      <c r="F41" s="946"/>
      <c r="G41" s="841"/>
      <c r="H41" s="842">
        <v>44136</v>
      </c>
      <c r="I41" s="872">
        <f>80*50</f>
        <v>4000</v>
      </c>
      <c r="J41" s="844">
        <f t="shared" ref="J41:J54" si="115">+I41*12</f>
        <v>48000</v>
      </c>
      <c r="K41" s="183">
        <f t="shared" ref="K41:V41" si="116">IF(AND(K$1&gt;=$H41,IF(K$1&lt;=$H41,$H41&lt;L$1,1)),$J41/12,0)</f>
        <v>0</v>
      </c>
      <c r="L41" s="183">
        <f t="shared" si="116"/>
        <v>0</v>
      </c>
      <c r="M41" s="183">
        <f t="shared" si="116"/>
        <v>0</v>
      </c>
      <c r="N41" s="183">
        <f t="shared" si="116"/>
        <v>0</v>
      </c>
      <c r="O41" s="183">
        <f t="shared" si="116"/>
        <v>0</v>
      </c>
      <c r="P41" s="183">
        <f t="shared" si="116"/>
        <v>0</v>
      </c>
      <c r="Q41" s="183">
        <f t="shared" si="116"/>
        <v>0</v>
      </c>
      <c r="R41" s="183">
        <f t="shared" si="116"/>
        <v>0</v>
      </c>
      <c r="S41" s="183">
        <f t="shared" si="116"/>
        <v>0</v>
      </c>
      <c r="T41" s="183">
        <f t="shared" si="116"/>
        <v>0</v>
      </c>
      <c r="U41" s="183">
        <f t="shared" si="116"/>
        <v>4000</v>
      </c>
      <c r="V41" s="183">
        <f t="shared" si="116"/>
        <v>4000</v>
      </c>
      <c r="W41" s="847">
        <f>SUM(K41:V41)</f>
        <v>8000</v>
      </c>
      <c r="Y41" s="182">
        <f t="shared" ref="Y41:Y54" si="117">+$J41*(1+$Y$2)</f>
        <v>50400</v>
      </c>
      <c r="Z41" s="183">
        <f t="shared" ref="Z41:AJ41" si="118">IF(AND(Z$1&gt;=$H41,IF(Z$1&lt;=$H41,$H41&lt;AA$1,1)),$Y41/12,0)</f>
        <v>4200</v>
      </c>
      <c r="AA41" s="183">
        <f t="shared" si="118"/>
        <v>4200</v>
      </c>
      <c r="AB41" s="183">
        <f t="shared" si="118"/>
        <v>4200</v>
      </c>
      <c r="AC41" s="183">
        <f t="shared" si="118"/>
        <v>4200</v>
      </c>
      <c r="AD41" s="183">
        <f t="shared" si="118"/>
        <v>4200</v>
      </c>
      <c r="AE41" s="183">
        <f t="shared" si="118"/>
        <v>4200</v>
      </c>
      <c r="AF41" s="183">
        <f t="shared" si="118"/>
        <v>4200</v>
      </c>
      <c r="AG41" s="183">
        <f t="shared" si="118"/>
        <v>4200</v>
      </c>
      <c r="AH41" s="183">
        <f t="shared" si="118"/>
        <v>4200</v>
      </c>
      <c r="AI41" s="183">
        <f t="shared" si="118"/>
        <v>4200</v>
      </c>
      <c r="AJ41" s="183">
        <f t="shared" si="118"/>
        <v>4200</v>
      </c>
      <c r="AK41" s="183">
        <f t="shared" ref="AK41:AK53" si="119">IF(AND(AK$1&gt;=$H41,IF(AK$1&lt;=$H41,$H41&lt;AM$1,1)),$Y41/12,0)</f>
        <v>4200</v>
      </c>
      <c r="AL41" s="847">
        <f>SUM(Z41:AK41)</f>
        <v>50400</v>
      </c>
    </row>
    <row r="42" spans="1:38" ht="12.75" customHeight="1">
      <c r="A42" s="53">
        <f>+A41+1</f>
        <v>3</v>
      </c>
      <c r="B42" s="839" t="s">
        <v>434</v>
      </c>
      <c r="C42" s="840" t="s">
        <v>451</v>
      </c>
      <c r="D42" s="840" t="s">
        <v>444</v>
      </c>
      <c r="E42" s="840" t="s">
        <v>165</v>
      </c>
      <c r="F42" s="946"/>
      <c r="G42" s="841"/>
      <c r="H42" s="842">
        <v>44256</v>
      </c>
      <c r="I42" s="872">
        <f t="shared" ref="I42:I44" si="120">80*75</f>
        <v>6000</v>
      </c>
      <c r="J42" s="844">
        <f t="shared" si="115"/>
        <v>72000</v>
      </c>
      <c r="K42" s="183">
        <f t="shared" ref="K42:V42" si="121">IF(AND(K$1&gt;=$H42,IF(K$1&lt;=$H42,$H42&lt;L$1,1)),$J42/12,0)</f>
        <v>0</v>
      </c>
      <c r="L42" s="183">
        <f t="shared" si="121"/>
        <v>0</v>
      </c>
      <c r="M42" s="183">
        <f t="shared" si="121"/>
        <v>0</v>
      </c>
      <c r="N42" s="183">
        <f t="shared" si="121"/>
        <v>0</v>
      </c>
      <c r="O42" s="183">
        <f t="shared" si="121"/>
        <v>0</v>
      </c>
      <c r="P42" s="183">
        <f t="shared" si="121"/>
        <v>0</v>
      </c>
      <c r="Q42" s="183">
        <f t="shared" si="121"/>
        <v>0</v>
      </c>
      <c r="R42" s="183">
        <f t="shared" si="121"/>
        <v>0</v>
      </c>
      <c r="S42" s="183">
        <f t="shared" si="121"/>
        <v>0</v>
      </c>
      <c r="T42" s="183">
        <f t="shared" si="121"/>
        <v>0</v>
      </c>
      <c r="U42" s="183">
        <f t="shared" si="121"/>
        <v>0</v>
      </c>
      <c r="V42" s="183">
        <f t="shared" si="121"/>
        <v>0</v>
      </c>
      <c r="W42" s="847">
        <f>SUM(K42:V42)</f>
        <v>0</v>
      </c>
      <c r="Y42" s="182">
        <f t="shared" si="117"/>
        <v>75600</v>
      </c>
      <c r="Z42" s="183">
        <f t="shared" ref="Z42:AJ42" si="122">IF(AND(Z$1&gt;=$H42,IF(Z$1&lt;=$H42,$H42&lt;AA$1,1)),$Y42/12,0)</f>
        <v>0</v>
      </c>
      <c r="AA42" s="183">
        <f t="shared" si="122"/>
        <v>0</v>
      </c>
      <c r="AB42" s="183">
        <f t="shared" si="122"/>
        <v>6300</v>
      </c>
      <c r="AC42" s="183">
        <f t="shared" si="122"/>
        <v>6300</v>
      </c>
      <c r="AD42" s="183">
        <f t="shared" si="122"/>
        <v>6300</v>
      </c>
      <c r="AE42" s="183">
        <f t="shared" si="122"/>
        <v>6300</v>
      </c>
      <c r="AF42" s="183">
        <f t="shared" si="122"/>
        <v>6300</v>
      </c>
      <c r="AG42" s="183">
        <f t="shared" si="122"/>
        <v>6300</v>
      </c>
      <c r="AH42" s="183">
        <f t="shared" si="122"/>
        <v>6300</v>
      </c>
      <c r="AI42" s="183">
        <f t="shared" si="122"/>
        <v>6300</v>
      </c>
      <c r="AJ42" s="183">
        <f t="shared" si="122"/>
        <v>6300</v>
      </c>
      <c r="AK42" s="183">
        <f t="shared" si="119"/>
        <v>6300</v>
      </c>
      <c r="AL42" s="847">
        <f>SUM(Z42:AK42)</f>
        <v>63000</v>
      </c>
    </row>
    <row r="43" spans="1:38" ht="12.75" customHeight="1">
      <c r="A43" s="53">
        <f>+A42+1</f>
        <v>4</v>
      </c>
      <c r="B43" s="839" t="s">
        <v>435</v>
      </c>
      <c r="C43" s="840" t="s">
        <v>452</v>
      </c>
      <c r="D43" s="840" t="s">
        <v>445</v>
      </c>
      <c r="E43" s="840" t="s">
        <v>165</v>
      </c>
      <c r="F43" s="946"/>
      <c r="G43" s="841"/>
      <c r="H43" s="842">
        <v>44378</v>
      </c>
      <c r="I43" s="872">
        <f>80*90</f>
        <v>7200</v>
      </c>
      <c r="J43" s="844">
        <f t="shared" si="115"/>
        <v>86400</v>
      </c>
      <c r="K43" s="183">
        <f t="shared" ref="K43:V43" si="123">IF(AND(K$1&gt;=$H43,IF(K$1&lt;=$H43,$H43&lt;L$1,1)),$J43/12,0)</f>
        <v>0</v>
      </c>
      <c r="L43" s="183">
        <f t="shared" si="123"/>
        <v>0</v>
      </c>
      <c r="M43" s="183">
        <f t="shared" si="123"/>
        <v>0</v>
      </c>
      <c r="N43" s="183">
        <f t="shared" si="123"/>
        <v>0</v>
      </c>
      <c r="O43" s="183">
        <f t="shared" si="123"/>
        <v>0</v>
      </c>
      <c r="P43" s="183">
        <f t="shared" si="123"/>
        <v>0</v>
      </c>
      <c r="Q43" s="183">
        <f t="shared" si="123"/>
        <v>0</v>
      </c>
      <c r="R43" s="183">
        <f t="shared" si="123"/>
        <v>0</v>
      </c>
      <c r="S43" s="183">
        <f t="shared" si="123"/>
        <v>0</v>
      </c>
      <c r="T43" s="183">
        <f t="shared" si="123"/>
        <v>0</v>
      </c>
      <c r="U43" s="183">
        <f t="shared" si="123"/>
        <v>0</v>
      </c>
      <c r="V43" s="183">
        <f t="shared" si="123"/>
        <v>0</v>
      </c>
      <c r="W43" s="847">
        <f>SUM(K43:V43)</f>
        <v>0</v>
      </c>
      <c r="Y43" s="182">
        <f t="shared" si="117"/>
        <v>90720</v>
      </c>
      <c r="Z43" s="183">
        <f t="shared" ref="Z43:AJ43" si="124">IF(AND(Z$1&gt;=$H43,IF(Z$1&lt;=$H43,$H43&lt;AA$1,1)),$Y43/12,0)</f>
        <v>0</v>
      </c>
      <c r="AA43" s="183">
        <f t="shared" si="124"/>
        <v>0</v>
      </c>
      <c r="AB43" s="183">
        <f t="shared" si="124"/>
        <v>0</v>
      </c>
      <c r="AC43" s="183">
        <f t="shared" si="124"/>
        <v>0</v>
      </c>
      <c r="AD43" s="183">
        <f t="shared" si="124"/>
        <v>0</v>
      </c>
      <c r="AE43" s="183">
        <f t="shared" si="124"/>
        <v>0</v>
      </c>
      <c r="AF43" s="183">
        <f t="shared" si="124"/>
        <v>7560</v>
      </c>
      <c r="AG43" s="183">
        <f t="shared" si="124"/>
        <v>7560</v>
      </c>
      <c r="AH43" s="183">
        <f t="shared" si="124"/>
        <v>7560</v>
      </c>
      <c r="AI43" s="183">
        <f t="shared" si="124"/>
        <v>7560</v>
      </c>
      <c r="AJ43" s="183">
        <f t="shared" si="124"/>
        <v>7560</v>
      </c>
      <c r="AK43" s="183">
        <f t="shared" si="119"/>
        <v>7560</v>
      </c>
      <c r="AL43" s="847">
        <f>SUM(Z43:AK43)</f>
        <v>45360</v>
      </c>
    </row>
    <row r="44" spans="1:38" ht="12.75" customHeight="1">
      <c r="A44" s="53">
        <f t="shared" ref="A44:A54" si="125">A43+1</f>
        <v>5</v>
      </c>
      <c r="B44" s="839" t="s">
        <v>436</v>
      </c>
      <c r="C44" s="840" t="s">
        <v>453</v>
      </c>
      <c r="D44" s="840" t="s">
        <v>446</v>
      </c>
      <c r="E44" s="840" t="s">
        <v>165</v>
      </c>
      <c r="F44" s="946"/>
      <c r="G44" s="841"/>
      <c r="H44" s="842">
        <v>44470</v>
      </c>
      <c r="I44" s="872">
        <f t="shared" si="120"/>
        <v>6000</v>
      </c>
      <c r="J44" s="844">
        <f t="shared" si="115"/>
        <v>72000</v>
      </c>
      <c r="K44" s="183">
        <f t="shared" ref="K44:V44" si="126">IF(AND(K$1&gt;=$H44,IF(K$1&lt;=$H44,$H44&lt;L$1,1)),$J44/12,0)</f>
        <v>0</v>
      </c>
      <c r="L44" s="183">
        <f t="shared" si="126"/>
        <v>0</v>
      </c>
      <c r="M44" s="183">
        <f t="shared" si="126"/>
        <v>0</v>
      </c>
      <c r="N44" s="183">
        <f t="shared" si="126"/>
        <v>0</v>
      </c>
      <c r="O44" s="183">
        <f t="shared" si="126"/>
        <v>0</v>
      </c>
      <c r="P44" s="183">
        <f t="shared" si="126"/>
        <v>0</v>
      </c>
      <c r="Q44" s="183">
        <f t="shared" si="126"/>
        <v>0</v>
      </c>
      <c r="R44" s="183">
        <f t="shared" si="126"/>
        <v>0</v>
      </c>
      <c r="S44" s="183">
        <f t="shared" si="126"/>
        <v>0</v>
      </c>
      <c r="T44" s="183">
        <f t="shared" si="126"/>
        <v>0</v>
      </c>
      <c r="U44" s="183">
        <f t="shared" si="126"/>
        <v>0</v>
      </c>
      <c r="V44" s="183">
        <f t="shared" si="126"/>
        <v>0</v>
      </c>
      <c r="W44" s="847">
        <f t="shared" ref="W44:W54" si="127">SUM(K44:V44)</f>
        <v>0</v>
      </c>
      <c r="Y44" s="182">
        <f t="shared" si="117"/>
        <v>75600</v>
      </c>
      <c r="Z44" s="183">
        <f t="shared" ref="Z44:AJ44" si="128">IF(AND(Z$1&gt;=$H44,IF(Z$1&lt;=$H44,$H44&lt;AA$1,1)),$Y44/12,0)</f>
        <v>0</v>
      </c>
      <c r="AA44" s="183">
        <f t="shared" si="128"/>
        <v>0</v>
      </c>
      <c r="AB44" s="183">
        <f t="shared" si="128"/>
        <v>0</v>
      </c>
      <c r="AC44" s="183">
        <f t="shared" si="128"/>
        <v>0</v>
      </c>
      <c r="AD44" s="183">
        <f t="shared" si="128"/>
        <v>0</v>
      </c>
      <c r="AE44" s="183">
        <f t="shared" si="128"/>
        <v>0</v>
      </c>
      <c r="AF44" s="183">
        <f t="shared" si="128"/>
        <v>0</v>
      </c>
      <c r="AG44" s="183">
        <f t="shared" si="128"/>
        <v>0</v>
      </c>
      <c r="AH44" s="183">
        <f t="shared" si="128"/>
        <v>0</v>
      </c>
      <c r="AI44" s="183">
        <f t="shared" si="128"/>
        <v>6300</v>
      </c>
      <c r="AJ44" s="183">
        <f t="shared" si="128"/>
        <v>6300</v>
      </c>
      <c r="AK44" s="183">
        <f t="shared" si="119"/>
        <v>6300</v>
      </c>
      <c r="AL44" s="847">
        <f t="shared" ref="AL44:AL54" si="129">SUM(Z44:AK44)</f>
        <v>18900</v>
      </c>
    </row>
    <row r="45" spans="1:38" ht="12.75" customHeight="1">
      <c r="A45" s="53">
        <f t="shared" si="125"/>
        <v>6</v>
      </c>
      <c r="B45" s="839" t="s">
        <v>437</v>
      </c>
      <c r="C45" s="840" t="s">
        <v>454</v>
      </c>
      <c r="D45" s="840" t="s">
        <v>447</v>
      </c>
      <c r="E45" s="840"/>
      <c r="F45" s="946"/>
      <c r="G45" s="841"/>
      <c r="H45" s="842"/>
      <c r="I45" s="872"/>
      <c r="J45" s="844">
        <f t="shared" si="115"/>
        <v>0</v>
      </c>
      <c r="K45" s="183">
        <f t="shared" ref="K45:V45" si="130">IF(AND(K$1&gt;=$H45,IF(K$1&lt;=$H45,$H45&lt;L$1,1)),$J45/12,0)</f>
        <v>0</v>
      </c>
      <c r="L45" s="183">
        <f t="shared" si="130"/>
        <v>0</v>
      </c>
      <c r="M45" s="183">
        <f t="shared" si="130"/>
        <v>0</v>
      </c>
      <c r="N45" s="183">
        <f t="shared" si="130"/>
        <v>0</v>
      </c>
      <c r="O45" s="183">
        <f t="shared" si="130"/>
        <v>0</v>
      </c>
      <c r="P45" s="183">
        <f t="shared" si="130"/>
        <v>0</v>
      </c>
      <c r="Q45" s="183">
        <f t="shared" si="130"/>
        <v>0</v>
      </c>
      <c r="R45" s="183">
        <f t="shared" si="130"/>
        <v>0</v>
      </c>
      <c r="S45" s="183">
        <f t="shared" si="130"/>
        <v>0</v>
      </c>
      <c r="T45" s="183">
        <f t="shared" si="130"/>
        <v>0</v>
      </c>
      <c r="U45" s="183">
        <f t="shared" si="130"/>
        <v>0</v>
      </c>
      <c r="V45" s="183">
        <f t="shared" si="130"/>
        <v>0</v>
      </c>
      <c r="W45" s="847">
        <f t="shared" si="127"/>
        <v>0</v>
      </c>
      <c r="Y45" s="182">
        <f t="shared" si="117"/>
        <v>0</v>
      </c>
      <c r="Z45" s="183">
        <f t="shared" ref="Z45:AJ45" si="131">IF(AND(Z$1&gt;=$H45,IF(Z$1&lt;=$H45,$H45&lt;AA$1,1)),$Y45/12,0)</f>
        <v>0</v>
      </c>
      <c r="AA45" s="183">
        <f t="shared" si="131"/>
        <v>0</v>
      </c>
      <c r="AB45" s="183">
        <f t="shared" si="131"/>
        <v>0</v>
      </c>
      <c r="AC45" s="183">
        <f t="shared" si="131"/>
        <v>0</v>
      </c>
      <c r="AD45" s="183">
        <f t="shared" si="131"/>
        <v>0</v>
      </c>
      <c r="AE45" s="183">
        <f t="shared" si="131"/>
        <v>0</v>
      </c>
      <c r="AF45" s="183">
        <f t="shared" si="131"/>
        <v>0</v>
      </c>
      <c r="AG45" s="183">
        <f t="shared" si="131"/>
        <v>0</v>
      </c>
      <c r="AH45" s="183">
        <f t="shared" si="131"/>
        <v>0</v>
      </c>
      <c r="AI45" s="183">
        <f t="shared" si="131"/>
        <v>0</v>
      </c>
      <c r="AJ45" s="183">
        <f t="shared" si="131"/>
        <v>0</v>
      </c>
      <c r="AK45" s="183">
        <f t="shared" si="119"/>
        <v>0</v>
      </c>
      <c r="AL45" s="847">
        <f t="shared" si="129"/>
        <v>0</v>
      </c>
    </row>
    <row r="46" spans="1:38" ht="12.75" customHeight="1">
      <c r="A46" s="53">
        <f t="shared" si="125"/>
        <v>7</v>
      </c>
      <c r="B46" s="839" t="s">
        <v>438</v>
      </c>
      <c r="C46" s="840" t="s">
        <v>455</v>
      </c>
      <c r="D46" s="840" t="s">
        <v>448</v>
      </c>
      <c r="E46" s="840"/>
      <c r="F46" s="946"/>
      <c r="G46" s="841"/>
      <c r="H46" s="842"/>
      <c r="I46" s="872"/>
      <c r="J46" s="844">
        <f t="shared" si="115"/>
        <v>0</v>
      </c>
      <c r="K46" s="183">
        <f t="shared" ref="K46:V46" si="132">IF(AND(K$1&gt;=$H46,IF(K$1&lt;=$H46,$H46&lt;L$1,1)),$J46/12,0)</f>
        <v>0</v>
      </c>
      <c r="L46" s="183">
        <f t="shared" si="132"/>
        <v>0</v>
      </c>
      <c r="M46" s="183">
        <f t="shared" si="132"/>
        <v>0</v>
      </c>
      <c r="N46" s="183">
        <f t="shared" si="132"/>
        <v>0</v>
      </c>
      <c r="O46" s="183">
        <f t="shared" si="132"/>
        <v>0</v>
      </c>
      <c r="P46" s="183">
        <f t="shared" si="132"/>
        <v>0</v>
      </c>
      <c r="Q46" s="183">
        <f t="shared" si="132"/>
        <v>0</v>
      </c>
      <c r="R46" s="183">
        <f t="shared" si="132"/>
        <v>0</v>
      </c>
      <c r="S46" s="183">
        <f t="shared" si="132"/>
        <v>0</v>
      </c>
      <c r="T46" s="183">
        <f t="shared" si="132"/>
        <v>0</v>
      </c>
      <c r="U46" s="183">
        <f t="shared" si="132"/>
        <v>0</v>
      </c>
      <c r="V46" s="183">
        <f t="shared" si="132"/>
        <v>0</v>
      </c>
      <c r="W46" s="847">
        <f t="shared" si="127"/>
        <v>0</v>
      </c>
      <c r="Y46" s="182">
        <f t="shared" si="117"/>
        <v>0</v>
      </c>
      <c r="Z46" s="183">
        <f t="shared" ref="Z46:AJ46" si="133">IF(AND(Z$1&gt;=$H46,IF(Z$1&lt;=$H46,$H46&lt;AA$1,1)),$Y46/12,0)</f>
        <v>0</v>
      </c>
      <c r="AA46" s="183">
        <f t="shared" si="133"/>
        <v>0</v>
      </c>
      <c r="AB46" s="183">
        <f t="shared" si="133"/>
        <v>0</v>
      </c>
      <c r="AC46" s="183">
        <f t="shared" si="133"/>
        <v>0</v>
      </c>
      <c r="AD46" s="183">
        <f t="shared" si="133"/>
        <v>0</v>
      </c>
      <c r="AE46" s="183">
        <f t="shared" si="133"/>
        <v>0</v>
      </c>
      <c r="AF46" s="183">
        <f t="shared" si="133"/>
        <v>0</v>
      </c>
      <c r="AG46" s="183">
        <f t="shared" si="133"/>
        <v>0</v>
      </c>
      <c r="AH46" s="183">
        <f t="shared" si="133"/>
        <v>0</v>
      </c>
      <c r="AI46" s="183">
        <f t="shared" si="133"/>
        <v>0</v>
      </c>
      <c r="AJ46" s="183">
        <f t="shared" si="133"/>
        <v>0</v>
      </c>
      <c r="AK46" s="183">
        <f t="shared" si="119"/>
        <v>0</v>
      </c>
      <c r="AL46" s="847">
        <f t="shared" si="129"/>
        <v>0</v>
      </c>
    </row>
    <row r="47" spans="1:38" ht="12.75" customHeight="1">
      <c r="A47" s="53">
        <f t="shared" si="125"/>
        <v>8</v>
      </c>
      <c r="B47" s="839" t="s">
        <v>439</v>
      </c>
      <c r="C47" s="840" t="s">
        <v>456</v>
      </c>
      <c r="D47" s="840" t="s">
        <v>442</v>
      </c>
      <c r="E47" s="840"/>
      <c r="F47" s="946"/>
      <c r="G47" s="841"/>
      <c r="H47" s="842"/>
      <c r="I47" s="872"/>
      <c r="J47" s="844">
        <f t="shared" si="115"/>
        <v>0</v>
      </c>
      <c r="K47" s="183">
        <f t="shared" ref="K47:V47" si="134">IF(AND(K$1&gt;=$H47,IF(K$1&lt;=$H47,$H47&lt;L$1,1)),$J47/12,0)</f>
        <v>0</v>
      </c>
      <c r="L47" s="183">
        <f t="shared" si="134"/>
        <v>0</v>
      </c>
      <c r="M47" s="183">
        <f t="shared" si="134"/>
        <v>0</v>
      </c>
      <c r="N47" s="183">
        <f t="shared" si="134"/>
        <v>0</v>
      </c>
      <c r="O47" s="183">
        <f t="shared" si="134"/>
        <v>0</v>
      </c>
      <c r="P47" s="183">
        <f t="shared" si="134"/>
        <v>0</v>
      </c>
      <c r="Q47" s="183">
        <f t="shared" si="134"/>
        <v>0</v>
      </c>
      <c r="R47" s="183">
        <f t="shared" si="134"/>
        <v>0</v>
      </c>
      <c r="S47" s="183">
        <f t="shared" si="134"/>
        <v>0</v>
      </c>
      <c r="T47" s="183">
        <f t="shared" si="134"/>
        <v>0</v>
      </c>
      <c r="U47" s="183">
        <f t="shared" si="134"/>
        <v>0</v>
      </c>
      <c r="V47" s="183">
        <f t="shared" si="134"/>
        <v>0</v>
      </c>
      <c r="W47" s="847">
        <f t="shared" si="127"/>
        <v>0</v>
      </c>
      <c r="Y47" s="182">
        <f t="shared" si="117"/>
        <v>0</v>
      </c>
      <c r="Z47" s="183">
        <f t="shared" ref="Z47:AJ47" si="135">IF(AND(Z$1&gt;=$H47,IF(Z$1&lt;=$H47,$H47&lt;AA$1,1)),$Y47/12,0)</f>
        <v>0</v>
      </c>
      <c r="AA47" s="183">
        <f t="shared" si="135"/>
        <v>0</v>
      </c>
      <c r="AB47" s="183">
        <f t="shared" si="135"/>
        <v>0</v>
      </c>
      <c r="AC47" s="183">
        <f t="shared" si="135"/>
        <v>0</v>
      </c>
      <c r="AD47" s="183">
        <f t="shared" si="135"/>
        <v>0</v>
      </c>
      <c r="AE47" s="183">
        <f t="shared" si="135"/>
        <v>0</v>
      </c>
      <c r="AF47" s="183">
        <f t="shared" si="135"/>
        <v>0</v>
      </c>
      <c r="AG47" s="183">
        <f t="shared" si="135"/>
        <v>0</v>
      </c>
      <c r="AH47" s="183">
        <f t="shared" si="135"/>
        <v>0</v>
      </c>
      <c r="AI47" s="183">
        <f t="shared" si="135"/>
        <v>0</v>
      </c>
      <c r="AJ47" s="183">
        <f t="shared" si="135"/>
        <v>0</v>
      </c>
      <c r="AK47" s="183">
        <f t="shared" si="119"/>
        <v>0</v>
      </c>
      <c r="AL47" s="847">
        <f t="shared" si="129"/>
        <v>0</v>
      </c>
    </row>
    <row r="48" spans="1:38" ht="12.75" customHeight="1">
      <c r="A48" s="53">
        <f t="shared" si="125"/>
        <v>9</v>
      </c>
      <c r="B48" s="839" t="s">
        <v>440</v>
      </c>
      <c r="C48" s="840" t="s">
        <v>457</v>
      </c>
      <c r="D48" s="840" t="s">
        <v>443</v>
      </c>
      <c r="E48" s="840"/>
      <c r="F48" s="946"/>
      <c r="G48" s="841"/>
      <c r="H48" s="842"/>
      <c r="I48" s="872"/>
      <c r="J48" s="844">
        <f t="shared" si="115"/>
        <v>0</v>
      </c>
      <c r="K48" s="183">
        <f t="shared" ref="K48:V48" si="136">IF(AND(K$1&gt;=$H48,IF(K$1&lt;=$H48,$H48&lt;L$1,1)),$J48/12,0)</f>
        <v>0</v>
      </c>
      <c r="L48" s="183">
        <f t="shared" si="136"/>
        <v>0</v>
      </c>
      <c r="M48" s="183">
        <f t="shared" si="136"/>
        <v>0</v>
      </c>
      <c r="N48" s="183">
        <f t="shared" si="136"/>
        <v>0</v>
      </c>
      <c r="O48" s="183">
        <f t="shared" si="136"/>
        <v>0</v>
      </c>
      <c r="P48" s="183">
        <f t="shared" si="136"/>
        <v>0</v>
      </c>
      <c r="Q48" s="183">
        <f t="shared" si="136"/>
        <v>0</v>
      </c>
      <c r="R48" s="183">
        <f t="shared" si="136"/>
        <v>0</v>
      </c>
      <c r="S48" s="183">
        <f t="shared" si="136"/>
        <v>0</v>
      </c>
      <c r="T48" s="183">
        <f t="shared" si="136"/>
        <v>0</v>
      </c>
      <c r="U48" s="183">
        <f t="shared" si="136"/>
        <v>0</v>
      </c>
      <c r="V48" s="183">
        <f t="shared" si="136"/>
        <v>0</v>
      </c>
      <c r="W48" s="847">
        <f t="shared" si="127"/>
        <v>0</v>
      </c>
      <c r="Y48" s="182">
        <f t="shared" si="117"/>
        <v>0</v>
      </c>
      <c r="Z48" s="183">
        <f t="shared" ref="Z48:AJ48" si="137">IF(AND(Z$1&gt;=$H48,IF(Z$1&lt;=$H48,$H48&lt;AA$1,1)),$Y48/12,0)</f>
        <v>0</v>
      </c>
      <c r="AA48" s="183">
        <f t="shared" si="137"/>
        <v>0</v>
      </c>
      <c r="AB48" s="183">
        <f t="shared" si="137"/>
        <v>0</v>
      </c>
      <c r="AC48" s="183">
        <f t="shared" si="137"/>
        <v>0</v>
      </c>
      <c r="AD48" s="183">
        <f t="shared" si="137"/>
        <v>0</v>
      </c>
      <c r="AE48" s="183">
        <f t="shared" si="137"/>
        <v>0</v>
      </c>
      <c r="AF48" s="183">
        <f t="shared" si="137"/>
        <v>0</v>
      </c>
      <c r="AG48" s="183">
        <f t="shared" si="137"/>
        <v>0</v>
      </c>
      <c r="AH48" s="183">
        <f t="shared" si="137"/>
        <v>0</v>
      </c>
      <c r="AI48" s="183">
        <f t="shared" si="137"/>
        <v>0</v>
      </c>
      <c r="AJ48" s="183">
        <f t="shared" si="137"/>
        <v>0</v>
      </c>
      <c r="AK48" s="183">
        <f t="shared" si="119"/>
        <v>0</v>
      </c>
      <c r="AL48" s="847">
        <f>SUM(Z48:AK48)</f>
        <v>0</v>
      </c>
    </row>
    <row r="49" spans="1:39" ht="12.75" customHeight="1">
      <c r="A49" s="53">
        <f t="shared" si="125"/>
        <v>10</v>
      </c>
      <c r="B49" s="839" t="s">
        <v>441</v>
      </c>
      <c r="C49" s="840" t="s">
        <v>458</v>
      </c>
      <c r="D49" s="840" t="s">
        <v>444</v>
      </c>
      <c r="E49" s="840"/>
      <c r="F49" s="946"/>
      <c r="G49" s="841"/>
      <c r="H49" s="842"/>
      <c r="I49" s="872"/>
      <c r="J49" s="844">
        <f t="shared" si="115"/>
        <v>0</v>
      </c>
      <c r="K49" s="183">
        <f t="shared" ref="K49:V49" si="138">IF(AND(K$1&gt;=$H49,IF(K$1&lt;=$H49,$H49&lt;L$1,1)),$J49/12,0)</f>
        <v>0</v>
      </c>
      <c r="L49" s="183">
        <f t="shared" si="138"/>
        <v>0</v>
      </c>
      <c r="M49" s="183">
        <f t="shared" si="138"/>
        <v>0</v>
      </c>
      <c r="N49" s="183">
        <f t="shared" si="138"/>
        <v>0</v>
      </c>
      <c r="O49" s="183">
        <f t="shared" si="138"/>
        <v>0</v>
      </c>
      <c r="P49" s="183">
        <f t="shared" si="138"/>
        <v>0</v>
      </c>
      <c r="Q49" s="183">
        <f t="shared" si="138"/>
        <v>0</v>
      </c>
      <c r="R49" s="183">
        <f t="shared" si="138"/>
        <v>0</v>
      </c>
      <c r="S49" s="183">
        <f t="shared" si="138"/>
        <v>0</v>
      </c>
      <c r="T49" s="183">
        <f t="shared" si="138"/>
        <v>0</v>
      </c>
      <c r="U49" s="183">
        <f t="shared" si="138"/>
        <v>0</v>
      </c>
      <c r="V49" s="183">
        <f t="shared" si="138"/>
        <v>0</v>
      </c>
      <c r="W49" s="847">
        <f t="shared" si="127"/>
        <v>0</v>
      </c>
      <c r="Y49" s="182">
        <f t="shared" si="117"/>
        <v>0</v>
      </c>
      <c r="Z49" s="183">
        <f t="shared" ref="Z49:AJ49" si="139">IF(AND(Z$1&gt;=$H49,IF(Z$1&lt;=$H49,$H49&lt;AA$1,1)),$Y49/12,0)</f>
        <v>0</v>
      </c>
      <c r="AA49" s="183">
        <f t="shared" si="139"/>
        <v>0</v>
      </c>
      <c r="AB49" s="183">
        <f t="shared" si="139"/>
        <v>0</v>
      </c>
      <c r="AC49" s="183">
        <f t="shared" si="139"/>
        <v>0</v>
      </c>
      <c r="AD49" s="183">
        <f t="shared" si="139"/>
        <v>0</v>
      </c>
      <c r="AE49" s="183">
        <f t="shared" si="139"/>
        <v>0</v>
      </c>
      <c r="AF49" s="183">
        <f t="shared" si="139"/>
        <v>0</v>
      </c>
      <c r="AG49" s="183">
        <f t="shared" si="139"/>
        <v>0</v>
      </c>
      <c r="AH49" s="183">
        <f t="shared" si="139"/>
        <v>0</v>
      </c>
      <c r="AI49" s="183">
        <f t="shared" si="139"/>
        <v>0</v>
      </c>
      <c r="AJ49" s="183">
        <f t="shared" si="139"/>
        <v>0</v>
      </c>
      <c r="AK49" s="183">
        <f t="shared" si="119"/>
        <v>0</v>
      </c>
      <c r="AL49" s="847">
        <f t="shared" si="129"/>
        <v>0</v>
      </c>
    </row>
    <row r="50" spans="1:39">
      <c r="A50" s="53">
        <f t="shared" si="125"/>
        <v>11</v>
      </c>
      <c r="B50" s="839"/>
      <c r="C50" s="840"/>
      <c r="D50" s="840"/>
      <c r="E50" s="840"/>
      <c r="F50" s="946"/>
      <c r="G50" s="841"/>
      <c r="H50" s="842"/>
      <c r="I50" s="872"/>
      <c r="J50" s="844">
        <f t="shared" si="115"/>
        <v>0</v>
      </c>
      <c r="K50" s="183">
        <f t="shared" ref="K50:V50" si="140">IF(AND(K$1&gt;=$H50,IF(K$1&lt;=$H50,$H50&lt;L$1,1)),$J50/12,0)</f>
        <v>0</v>
      </c>
      <c r="L50" s="183">
        <f t="shared" si="140"/>
        <v>0</v>
      </c>
      <c r="M50" s="183">
        <f t="shared" si="140"/>
        <v>0</v>
      </c>
      <c r="N50" s="183">
        <f t="shared" si="140"/>
        <v>0</v>
      </c>
      <c r="O50" s="183">
        <f t="shared" si="140"/>
        <v>0</v>
      </c>
      <c r="P50" s="183">
        <f t="shared" si="140"/>
        <v>0</v>
      </c>
      <c r="Q50" s="183">
        <f t="shared" si="140"/>
        <v>0</v>
      </c>
      <c r="R50" s="183">
        <f t="shared" si="140"/>
        <v>0</v>
      </c>
      <c r="S50" s="183">
        <f t="shared" si="140"/>
        <v>0</v>
      </c>
      <c r="T50" s="183">
        <f t="shared" si="140"/>
        <v>0</v>
      </c>
      <c r="U50" s="183">
        <f t="shared" si="140"/>
        <v>0</v>
      </c>
      <c r="V50" s="183">
        <f t="shared" si="140"/>
        <v>0</v>
      </c>
      <c r="W50" s="847">
        <f t="shared" si="127"/>
        <v>0</v>
      </c>
      <c r="Y50" s="182">
        <f t="shared" si="117"/>
        <v>0</v>
      </c>
      <c r="Z50" s="183">
        <f t="shared" ref="Z50:AJ50" si="141">IF(AND(Z$1&gt;=$H50,IF(Z$1&lt;=$H50,$H50&lt;AA$1,1)),$Y50/12,0)</f>
        <v>0</v>
      </c>
      <c r="AA50" s="183">
        <f t="shared" si="141"/>
        <v>0</v>
      </c>
      <c r="AB50" s="183">
        <f t="shared" si="141"/>
        <v>0</v>
      </c>
      <c r="AC50" s="183">
        <f t="shared" si="141"/>
        <v>0</v>
      </c>
      <c r="AD50" s="183">
        <f t="shared" si="141"/>
        <v>0</v>
      </c>
      <c r="AE50" s="183">
        <f t="shared" si="141"/>
        <v>0</v>
      </c>
      <c r="AF50" s="183">
        <f t="shared" si="141"/>
        <v>0</v>
      </c>
      <c r="AG50" s="183">
        <f t="shared" si="141"/>
        <v>0</v>
      </c>
      <c r="AH50" s="183">
        <f t="shared" si="141"/>
        <v>0</v>
      </c>
      <c r="AI50" s="183">
        <f t="shared" si="141"/>
        <v>0</v>
      </c>
      <c r="AJ50" s="183">
        <f t="shared" si="141"/>
        <v>0</v>
      </c>
      <c r="AK50" s="183">
        <f t="shared" si="119"/>
        <v>0</v>
      </c>
      <c r="AL50" s="847">
        <f t="shared" si="129"/>
        <v>0</v>
      </c>
    </row>
    <row r="51" spans="1:39">
      <c r="A51" s="53">
        <f t="shared" si="125"/>
        <v>12</v>
      </c>
      <c r="B51" s="839"/>
      <c r="C51" s="840"/>
      <c r="D51" s="840"/>
      <c r="E51" s="840"/>
      <c r="F51" s="946"/>
      <c r="G51" s="841"/>
      <c r="H51" s="842"/>
      <c r="I51" s="872"/>
      <c r="J51" s="844">
        <f t="shared" si="115"/>
        <v>0</v>
      </c>
      <c r="K51" s="183">
        <f t="shared" ref="K51:V51" si="142">IF(AND(K$1&gt;=$H51,IF(K$1&lt;=$H51,$H51&lt;L$1,1)),$J51/12,0)</f>
        <v>0</v>
      </c>
      <c r="L51" s="183">
        <f t="shared" si="142"/>
        <v>0</v>
      </c>
      <c r="M51" s="183">
        <f t="shared" si="142"/>
        <v>0</v>
      </c>
      <c r="N51" s="183">
        <f t="shared" si="142"/>
        <v>0</v>
      </c>
      <c r="O51" s="183">
        <f t="shared" si="142"/>
        <v>0</v>
      </c>
      <c r="P51" s="183">
        <f t="shared" si="142"/>
        <v>0</v>
      </c>
      <c r="Q51" s="183">
        <f t="shared" si="142"/>
        <v>0</v>
      </c>
      <c r="R51" s="183">
        <f t="shared" si="142"/>
        <v>0</v>
      </c>
      <c r="S51" s="183">
        <f t="shared" si="142"/>
        <v>0</v>
      </c>
      <c r="T51" s="183">
        <f t="shared" si="142"/>
        <v>0</v>
      </c>
      <c r="U51" s="183">
        <f t="shared" si="142"/>
        <v>0</v>
      </c>
      <c r="V51" s="183">
        <f t="shared" si="142"/>
        <v>0</v>
      </c>
      <c r="W51" s="847">
        <f t="shared" si="127"/>
        <v>0</v>
      </c>
      <c r="Y51" s="182">
        <f t="shared" si="117"/>
        <v>0</v>
      </c>
      <c r="Z51" s="183">
        <f t="shared" ref="Z51:AJ51" si="143">IF(AND(Z$1&gt;=$H51,IF(Z$1&lt;=$H51,$H51&lt;AA$1,1)),$Y51/12,0)</f>
        <v>0</v>
      </c>
      <c r="AA51" s="183">
        <f t="shared" si="143"/>
        <v>0</v>
      </c>
      <c r="AB51" s="183">
        <f t="shared" si="143"/>
        <v>0</v>
      </c>
      <c r="AC51" s="183">
        <f t="shared" si="143"/>
        <v>0</v>
      </c>
      <c r="AD51" s="183">
        <f t="shared" si="143"/>
        <v>0</v>
      </c>
      <c r="AE51" s="183">
        <f t="shared" si="143"/>
        <v>0</v>
      </c>
      <c r="AF51" s="183">
        <f t="shared" si="143"/>
        <v>0</v>
      </c>
      <c r="AG51" s="183">
        <f t="shared" si="143"/>
        <v>0</v>
      </c>
      <c r="AH51" s="183">
        <f t="shared" si="143"/>
        <v>0</v>
      </c>
      <c r="AI51" s="183">
        <f t="shared" si="143"/>
        <v>0</v>
      </c>
      <c r="AJ51" s="183">
        <f t="shared" si="143"/>
        <v>0</v>
      </c>
      <c r="AK51" s="183">
        <f t="shared" si="119"/>
        <v>0</v>
      </c>
      <c r="AL51" s="847">
        <f t="shared" si="129"/>
        <v>0</v>
      </c>
    </row>
    <row r="52" spans="1:39">
      <c r="A52" s="53">
        <f t="shared" si="125"/>
        <v>13</v>
      </c>
      <c r="B52" s="839"/>
      <c r="C52" s="840"/>
      <c r="D52" s="840"/>
      <c r="E52" s="840"/>
      <c r="F52" s="946"/>
      <c r="G52" s="841"/>
      <c r="H52" s="842"/>
      <c r="I52" s="872"/>
      <c r="J52" s="844">
        <f t="shared" si="115"/>
        <v>0</v>
      </c>
      <c r="K52" s="183">
        <f t="shared" ref="K52:V52" si="144">IF(AND(K$1&gt;=$H52,IF(K$1&lt;=$H52,$H52&lt;L$1,1)),$J52/12,0)</f>
        <v>0</v>
      </c>
      <c r="L52" s="183">
        <f t="shared" si="144"/>
        <v>0</v>
      </c>
      <c r="M52" s="183">
        <f t="shared" si="144"/>
        <v>0</v>
      </c>
      <c r="N52" s="183">
        <f t="shared" si="144"/>
        <v>0</v>
      </c>
      <c r="O52" s="183">
        <f t="shared" si="144"/>
        <v>0</v>
      </c>
      <c r="P52" s="183">
        <f t="shared" si="144"/>
        <v>0</v>
      </c>
      <c r="Q52" s="183">
        <f t="shared" si="144"/>
        <v>0</v>
      </c>
      <c r="R52" s="183">
        <f t="shared" si="144"/>
        <v>0</v>
      </c>
      <c r="S52" s="183">
        <f t="shared" si="144"/>
        <v>0</v>
      </c>
      <c r="T52" s="183">
        <f t="shared" si="144"/>
        <v>0</v>
      </c>
      <c r="U52" s="183">
        <f t="shared" si="144"/>
        <v>0</v>
      </c>
      <c r="V52" s="183">
        <f t="shared" si="144"/>
        <v>0</v>
      </c>
      <c r="W52" s="847">
        <f t="shared" si="127"/>
        <v>0</v>
      </c>
      <c r="Y52" s="182">
        <f t="shared" si="117"/>
        <v>0</v>
      </c>
      <c r="Z52" s="183">
        <f t="shared" ref="Z52:AJ52" si="145">IF(AND(Z$1&gt;=$H52,IF(Z$1&lt;=$H52,$H52&lt;AA$1,1)),$Y52/12,0)</f>
        <v>0</v>
      </c>
      <c r="AA52" s="183">
        <f t="shared" si="145"/>
        <v>0</v>
      </c>
      <c r="AB52" s="183">
        <f t="shared" si="145"/>
        <v>0</v>
      </c>
      <c r="AC52" s="183">
        <f t="shared" si="145"/>
        <v>0</v>
      </c>
      <c r="AD52" s="183">
        <f t="shared" si="145"/>
        <v>0</v>
      </c>
      <c r="AE52" s="183">
        <f t="shared" si="145"/>
        <v>0</v>
      </c>
      <c r="AF52" s="183">
        <f t="shared" si="145"/>
        <v>0</v>
      </c>
      <c r="AG52" s="183">
        <f t="shared" si="145"/>
        <v>0</v>
      </c>
      <c r="AH52" s="183">
        <f t="shared" si="145"/>
        <v>0</v>
      </c>
      <c r="AI52" s="183">
        <f t="shared" si="145"/>
        <v>0</v>
      </c>
      <c r="AJ52" s="183">
        <f t="shared" si="145"/>
        <v>0</v>
      </c>
      <c r="AK52" s="183">
        <f t="shared" si="119"/>
        <v>0</v>
      </c>
      <c r="AL52" s="847">
        <f t="shared" si="129"/>
        <v>0</v>
      </c>
    </row>
    <row r="53" spans="1:39">
      <c r="A53" s="53">
        <f t="shared" si="125"/>
        <v>14</v>
      </c>
      <c r="B53" s="839"/>
      <c r="C53" s="840"/>
      <c r="D53" s="840"/>
      <c r="E53" s="840"/>
      <c r="F53" s="946"/>
      <c r="G53" s="841"/>
      <c r="H53" s="842"/>
      <c r="I53" s="872"/>
      <c r="J53" s="844">
        <f t="shared" si="115"/>
        <v>0</v>
      </c>
      <c r="K53" s="183">
        <f t="shared" ref="K53:V53" si="146">IF(AND(K$1&gt;=$H53,IF(K$1&lt;=$H53,$H53&lt;L$1,1)),$J53/12,0)</f>
        <v>0</v>
      </c>
      <c r="L53" s="183">
        <f t="shared" si="146"/>
        <v>0</v>
      </c>
      <c r="M53" s="183">
        <f t="shared" si="146"/>
        <v>0</v>
      </c>
      <c r="N53" s="183">
        <f t="shared" si="146"/>
        <v>0</v>
      </c>
      <c r="O53" s="183">
        <f t="shared" si="146"/>
        <v>0</v>
      </c>
      <c r="P53" s="183">
        <f t="shared" si="146"/>
        <v>0</v>
      </c>
      <c r="Q53" s="183">
        <f t="shared" si="146"/>
        <v>0</v>
      </c>
      <c r="R53" s="183">
        <f t="shared" si="146"/>
        <v>0</v>
      </c>
      <c r="S53" s="183">
        <f t="shared" si="146"/>
        <v>0</v>
      </c>
      <c r="T53" s="183">
        <f t="shared" si="146"/>
        <v>0</v>
      </c>
      <c r="U53" s="183">
        <f t="shared" si="146"/>
        <v>0</v>
      </c>
      <c r="V53" s="183">
        <f t="shared" si="146"/>
        <v>0</v>
      </c>
      <c r="W53" s="847">
        <f t="shared" si="127"/>
        <v>0</v>
      </c>
      <c r="Y53" s="182">
        <f t="shared" si="117"/>
        <v>0</v>
      </c>
      <c r="Z53" s="183">
        <f t="shared" ref="Z53:AJ54" si="147">IF(AND(Z$1&gt;=$H53,IF(Z$1&lt;=$H53,$H53&lt;AA$1,1)),$Y53/12,0)</f>
        <v>0</v>
      </c>
      <c r="AA53" s="183">
        <f t="shared" si="147"/>
        <v>0</v>
      </c>
      <c r="AB53" s="183">
        <f t="shared" si="147"/>
        <v>0</v>
      </c>
      <c r="AC53" s="183">
        <f t="shared" si="147"/>
        <v>0</v>
      </c>
      <c r="AD53" s="183">
        <f t="shared" si="147"/>
        <v>0</v>
      </c>
      <c r="AE53" s="183">
        <f t="shared" si="147"/>
        <v>0</v>
      </c>
      <c r="AF53" s="183">
        <f t="shared" si="147"/>
        <v>0</v>
      </c>
      <c r="AG53" s="183">
        <f t="shared" si="147"/>
        <v>0</v>
      </c>
      <c r="AH53" s="183">
        <f t="shared" si="147"/>
        <v>0</v>
      </c>
      <c r="AI53" s="183">
        <f t="shared" si="147"/>
        <v>0</v>
      </c>
      <c r="AJ53" s="183">
        <f t="shared" si="147"/>
        <v>0</v>
      </c>
      <c r="AK53" s="183">
        <f t="shared" si="119"/>
        <v>0</v>
      </c>
      <c r="AL53" s="847">
        <f t="shared" si="129"/>
        <v>0</v>
      </c>
    </row>
    <row r="54" spans="1:39">
      <c r="A54" s="53">
        <f t="shared" si="125"/>
        <v>15</v>
      </c>
      <c r="B54" s="839"/>
      <c r="C54" s="840"/>
      <c r="D54" s="840"/>
      <c r="E54" s="840"/>
      <c r="F54" s="946"/>
      <c r="G54" s="841"/>
      <c r="H54" s="842"/>
      <c r="I54" s="872"/>
      <c r="J54" s="844">
        <f t="shared" si="115"/>
        <v>0</v>
      </c>
      <c r="K54" s="183">
        <f t="shared" ref="K54:V54" si="148">IF(AND(K$1&gt;=$H54,IF(K$1&lt;=$H54,$H54&lt;L$1,1)),$J54/12,0)</f>
        <v>0</v>
      </c>
      <c r="L54" s="183">
        <f t="shared" si="148"/>
        <v>0</v>
      </c>
      <c r="M54" s="183">
        <f t="shared" si="148"/>
        <v>0</v>
      </c>
      <c r="N54" s="183">
        <f t="shared" si="148"/>
        <v>0</v>
      </c>
      <c r="O54" s="183">
        <f t="shared" si="148"/>
        <v>0</v>
      </c>
      <c r="P54" s="183">
        <f t="shared" si="148"/>
        <v>0</v>
      </c>
      <c r="Q54" s="183">
        <f t="shared" si="148"/>
        <v>0</v>
      </c>
      <c r="R54" s="183">
        <f t="shared" si="148"/>
        <v>0</v>
      </c>
      <c r="S54" s="183">
        <f t="shared" si="148"/>
        <v>0</v>
      </c>
      <c r="T54" s="183">
        <f t="shared" si="148"/>
        <v>0</v>
      </c>
      <c r="U54" s="183">
        <f t="shared" si="148"/>
        <v>0</v>
      </c>
      <c r="V54" s="183">
        <f t="shared" si="148"/>
        <v>0</v>
      </c>
      <c r="W54" s="847">
        <f t="shared" si="127"/>
        <v>0</v>
      </c>
      <c r="Y54" s="182">
        <f t="shared" si="117"/>
        <v>0</v>
      </c>
      <c r="Z54" s="183">
        <f t="shared" si="147"/>
        <v>0</v>
      </c>
      <c r="AA54" s="183">
        <f t="shared" si="147"/>
        <v>0</v>
      </c>
      <c r="AB54" s="183">
        <f t="shared" si="147"/>
        <v>0</v>
      </c>
      <c r="AC54" s="183">
        <f t="shared" si="147"/>
        <v>0</v>
      </c>
      <c r="AD54" s="183">
        <f t="shared" si="147"/>
        <v>0</v>
      </c>
      <c r="AE54" s="183">
        <f t="shared" si="147"/>
        <v>0</v>
      </c>
      <c r="AF54" s="183">
        <f t="shared" si="147"/>
        <v>0</v>
      </c>
      <c r="AG54" s="183">
        <f t="shared" si="147"/>
        <v>0</v>
      </c>
      <c r="AH54" s="183">
        <f t="shared" si="147"/>
        <v>0</v>
      </c>
      <c r="AI54" s="183">
        <f t="shared" si="147"/>
        <v>0</v>
      </c>
      <c r="AJ54" s="183">
        <f t="shared" si="147"/>
        <v>0</v>
      </c>
      <c r="AK54" s="183">
        <f t="shared" ref="AK54" si="149">IF(AND(AK$1&gt;=$H54,IF(AK$1&lt;=$H54,$H54&lt;AM$1,1)),$Y54/12,0)</f>
        <v>0</v>
      </c>
      <c r="AL54" s="847">
        <f t="shared" si="129"/>
        <v>0</v>
      </c>
    </row>
    <row r="55" spans="1:39">
      <c r="B55" s="261"/>
      <c r="C55" s="262"/>
      <c r="D55" s="262"/>
      <c r="E55" s="262"/>
      <c r="F55" s="949"/>
      <c r="G55" s="820"/>
      <c r="H55" s="821"/>
      <c r="I55" s="822"/>
      <c r="J55" s="831"/>
      <c r="K55" s="198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848"/>
      <c r="Y55" s="197"/>
      <c r="Z55" s="195"/>
      <c r="AA55" s="196"/>
      <c r="AB55" s="198"/>
      <c r="AC55" s="198"/>
      <c r="AD55" s="198"/>
      <c r="AE55" s="198"/>
      <c r="AF55" s="198"/>
      <c r="AG55" s="198"/>
      <c r="AH55" s="198"/>
      <c r="AI55" s="198"/>
      <c r="AJ55" s="198"/>
      <c r="AK55" s="196"/>
      <c r="AL55" s="848"/>
    </row>
    <row r="56" spans="1:39">
      <c r="B56" s="199"/>
      <c r="C56" s="200"/>
      <c r="D56" s="200"/>
      <c r="E56" s="200"/>
      <c r="F56" s="304"/>
      <c r="G56" s="53"/>
      <c r="H56" s="201"/>
      <c r="I56" s="201"/>
      <c r="J56" s="832"/>
      <c r="Y56" s="203"/>
      <c r="AL56" s="55"/>
    </row>
    <row r="57" spans="1:39" s="76" customFormat="1" ht="12.75" customHeight="1">
      <c r="B57" s="204" t="s">
        <v>87</v>
      </c>
      <c r="C57" s="205"/>
      <c r="D57" s="205"/>
      <c r="E57" s="177"/>
      <c r="F57" s="304"/>
      <c r="G57" s="206"/>
      <c r="H57" s="207"/>
      <c r="I57" s="207"/>
      <c r="J57" s="828">
        <f t="shared" ref="J57:V57" si="150">SUM(J3:J38)</f>
        <v>2715000</v>
      </c>
      <c r="K57" s="210">
        <f t="shared" si="150"/>
        <v>12500</v>
      </c>
      <c r="L57" s="208">
        <f t="shared" si="150"/>
        <v>12500</v>
      </c>
      <c r="M57" s="208">
        <f t="shared" si="150"/>
        <v>18333.333333333332</v>
      </c>
      <c r="N57" s="208">
        <f t="shared" si="150"/>
        <v>28750</v>
      </c>
      <c r="O57" s="208">
        <f t="shared" si="150"/>
        <v>35000</v>
      </c>
      <c r="P57" s="208">
        <f t="shared" si="150"/>
        <v>40416.666666666664</v>
      </c>
      <c r="Q57" s="208">
        <f t="shared" si="150"/>
        <v>40416.666666666664</v>
      </c>
      <c r="R57" s="208">
        <f t="shared" si="150"/>
        <v>51250</v>
      </c>
      <c r="S57" s="208">
        <f t="shared" si="150"/>
        <v>62916.666666666672</v>
      </c>
      <c r="T57" s="208">
        <f t="shared" si="150"/>
        <v>68333.333333333343</v>
      </c>
      <c r="U57" s="208">
        <f t="shared" si="150"/>
        <v>81250.000000000015</v>
      </c>
      <c r="V57" s="208">
        <f t="shared" si="150"/>
        <v>89583.333333333343</v>
      </c>
      <c r="W57" s="849">
        <f>SUM(K57:V57)</f>
        <v>541250</v>
      </c>
      <c r="Y57" s="209">
        <f t="shared" ref="Y57:AK57" si="151">SUM(Y3:Y38)</f>
        <v>2850750</v>
      </c>
      <c r="Z57" s="210">
        <f t="shared" si="151"/>
        <v>94062.5</v>
      </c>
      <c r="AA57" s="208">
        <f t="shared" si="151"/>
        <v>101937.5</v>
      </c>
      <c r="AB57" s="208">
        <f t="shared" si="151"/>
        <v>101937.5</v>
      </c>
      <c r="AC57" s="208">
        <f t="shared" si="151"/>
        <v>101937.5</v>
      </c>
      <c r="AD57" s="208">
        <f t="shared" si="151"/>
        <v>118562.5</v>
      </c>
      <c r="AE57" s="208">
        <f t="shared" si="151"/>
        <v>149625</v>
      </c>
      <c r="AF57" s="208">
        <f t="shared" si="151"/>
        <v>157062.5</v>
      </c>
      <c r="AG57" s="208">
        <f t="shared" si="151"/>
        <v>172812.5</v>
      </c>
      <c r="AH57" s="208">
        <f t="shared" si="151"/>
        <v>187250</v>
      </c>
      <c r="AI57" s="208">
        <f t="shared" si="151"/>
        <v>216125</v>
      </c>
      <c r="AJ57" s="208">
        <f t="shared" si="151"/>
        <v>230125</v>
      </c>
      <c r="AK57" s="208">
        <f t="shared" si="151"/>
        <v>237562.5</v>
      </c>
      <c r="AL57" s="849">
        <f>SUM(Z57:AK57)</f>
        <v>1869000</v>
      </c>
    </row>
    <row r="58" spans="1:39" ht="12.75" customHeight="1">
      <c r="B58" s="176"/>
      <c r="F58" s="304"/>
      <c r="G58" s="206"/>
      <c r="H58" s="207"/>
      <c r="I58" s="207"/>
      <c r="J58" s="828"/>
      <c r="M58" s="208">
        <f>SUM(K57:M57)</f>
        <v>43333.333333333328</v>
      </c>
      <c r="P58" s="208">
        <f>SUM(N57:P57)</f>
        <v>104166.66666666666</v>
      </c>
      <c r="S58" s="208">
        <f>SUM(Q57:S57)</f>
        <v>154583.33333333331</v>
      </c>
      <c r="V58" s="208">
        <f>SUM(T57:V57)</f>
        <v>239166.66666666672</v>
      </c>
      <c r="W58" s="849"/>
      <c r="Y58" s="211"/>
      <c r="AB58" s="208">
        <f>SUM(Z57:AB57)</f>
        <v>297937.5</v>
      </c>
      <c r="AE58" s="208">
        <f>SUM(AC57:AE57)</f>
        <v>370125</v>
      </c>
      <c r="AH58" s="208">
        <f>SUM(AF57:AH57)</f>
        <v>517125</v>
      </c>
      <c r="AK58" s="208">
        <f>SUM(AI57:AK57)</f>
        <v>683812.5</v>
      </c>
      <c r="AL58" s="849"/>
    </row>
    <row r="59" spans="1:39" ht="12.75" customHeight="1">
      <c r="B59" s="212"/>
      <c r="F59" s="304"/>
      <c r="G59" s="53"/>
      <c r="H59" s="201"/>
      <c r="I59" s="201"/>
      <c r="J59" s="833"/>
      <c r="Y59" s="213"/>
      <c r="AL59" s="55"/>
    </row>
    <row r="60" spans="1:39" ht="12.75" customHeight="1">
      <c r="B60" s="204" t="s">
        <v>88</v>
      </c>
      <c r="F60" s="304"/>
      <c r="G60" s="53"/>
      <c r="H60" s="201"/>
      <c r="I60" s="201"/>
      <c r="J60" s="828">
        <f t="shared" ref="J60:V60" si="152">SUM(J40:J55)</f>
        <v>350400</v>
      </c>
      <c r="K60" s="210">
        <f t="shared" si="152"/>
        <v>0</v>
      </c>
      <c r="L60" s="208">
        <f t="shared" si="152"/>
        <v>0</v>
      </c>
      <c r="M60" s="208">
        <f t="shared" si="152"/>
        <v>0</v>
      </c>
      <c r="N60" s="208">
        <f t="shared" si="152"/>
        <v>0</v>
      </c>
      <c r="O60" s="208">
        <f t="shared" si="152"/>
        <v>0</v>
      </c>
      <c r="P60" s="208">
        <f t="shared" si="152"/>
        <v>0</v>
      </c>
      <c r="Q60" s="208">
        <f t="shared" si="152"/>
        <v>0</v>
      </c>
      <c r="R60" s="208">
        <f t="shared" si="152"/>
        <v>6000</v>
      </c>
      <c r="S60" s="208">
        <f t="shared" si="152"/>
        <v>6000</v>
      </c>
      <c r="T60" s="208">
        <f t="shared" si="152"/>
        <v>6000</v>
      </c>
      <c r="U60" s="208">
        <f t="shared" si="152"/>
        <v>10000</v>
      </c>
      <c r="V60" s="208">
        <f t="shared" si="152"/>
        <v>10000</v>
      </c>
      <c r="W60" s="849">
        <f>SUM(K60:V60)</f>
        <v>38000</v>
      </c>
      <c r="Y60" s="209">
        <f t="shared" ref="Y60:AK60" si="153">SUM(Y40:Y55)</f>
        <v>367920</v>
      </c>
      <c r="Z60" s="210">
        <f t="shared" si="153"/>
        <v>10500</v>
      </c>
      <c r="AA60" s="208">
        <f t="shared" si="153"/>
        <v>10500</v>
      </c>
      <c r="AB60" s="208">
        <f t="shared" si="153"/>
        <v>16800</v>
      </c>
      <c r="AC60" s="208">
        <f t="shared" si="153"/>
        <v>16800</v>
      </c>
      <c r="AD60" s="208">
        <f t="shared" si="153"/>
        <v>16800</v>
      </c>
      <c r="AE60" s="208">
        <f t="shared" si="153"/>
        <v>16800</v>
      </c>
      <c r="AF60" s="208">
        <f t="shared" si="153"/>
        <v>24360</v>
      </c>
      <c r="AG60" s="208">
        <f t="shared" si="153"/>
        <v>24360</v>
      </c>
      <c r="AH60" s="208">
        <f t="shared" si="153"/>
        <v>24360</v>
      </c>
      <c r="AI60" s="208">
        <f t="shared" si="153"/>
        <v>30660</v>
      </c>
      <c r="AJ60" s="208">
        <f t="shared" si="153"/>
        <v>30660</v>
      </c>
      <c r="AK60" s="208">
        <f t="shared" si="153"/>
        <v>30660</v>
      </c>
      <c r="AL60" s="849">
        <f>SUM(Z60:AK60)</f>
        <v>253260</v>
      </c>
    </row>
    <row r="61" spans="1:39" ht="12.75" customHeight="1">
      <c r="B61" s="212"/>
      <c r="F61" s="304"/>
      <c r="G61" s="53"/>
      <c r="H61" s="201"/>
      <c r="I61" s="201"/>
      <c r="J61" s="834"/>
      <c r="K61" s="214"/>
      <c r="L61" s="214"/>
      <c r="M61" s="215">
        <f>SUM(K60:M60)</f>
        <v>0</v>
      </c>
      <c r="N61" s="216"/>
      <c r="O61" s="217"/>
      <c r="P61" s="215">
        <f>SUM(N60:P60)</f>
        <v>0</v>
      </c>
      <c r="Q61" s="217"/>
      <c r="R61" s="217"/>
      <c r="S61" s="215">
        <f>SUM(Q60:S60)</f>
        <v>12000</v>
      </c>
      <c r="T61" s="217"/>
      <c r="U61" s="217"/>
      <c r="V61" s="215">
        <f>SUM(T60:V60)</f>
        <v>26000</v>
      </c>
      <c r="W61" s="850"/>
      <c r="Y61" s="218"/>
      <c r="Z61" s="214"/>
      <c r="AA61" s="214"/>
      <c r="AB61" s="215">
        <f>SUM(Z60:AB60)</f>
        <v>37800</v>
      </c>
      <c r="AC61" s="216"/>
      <c r="AD61" s="217"/>
      <c r="AE61" s="215">
        <f>SUM(AC60:AE60)</f>
        <v>50400</v>
      </c>
      <c r="AF61" s="217"/>
      <c r="AG61" s="217"/>
      <c r="AH61" s="215">
        <f>SUM(AF60:AH60)</f>
        <v>73080</v>
      </c>
      <c r="AI61" s="217"/>
      <c r="AJ61" s="217"/>
      <c r="AK61" s="215">
        <f>SUM(AI60:AK60)</f>
        <v>91980</v>
      </c>
      <c r="AL61" s="850"/>
    </row>
    <row r="62" spans="1:39" ht="12.75" customHeight="1">
      <c r="B62" s="212"/>
      <c r="F62" s="304"/>
      <c r="G62" s="53"/>
      <c r="H62" s="201"/>
      <c r="I62" s="201"/>
      <c r="J62" s="833"/>
      <c r="K62" s="62"/>
      <c r="L62" s="62"/>
      <c r="M62" s="219"/>
      <c r="N62" s="62"/>
      <c r="Y62" s="220"/>
      <c r="Z62" s="62"/>
      <c r="AA62" s="62"/>
      <c r="AB62" s="219"/>
      <c r="AC62" s="62"/>
      <c r="AL62" s="55"/>
    </row>
    <row r="63" spans="1:39" ht="15" customHeight="1">
      <c r="B63" s="204" t="s">
        <v>89</v>
      </c>
      <c r="F63" s="304"/>
      <c r="G63" s="53"/>
      <c r="H63" s="201"/>
      <c r="I63" s="201"/>
      <c r="J63" s="828">
        <f>+J57+J60</f>
        <v>3065400</v>
      </c>
      <c r="K63" s="210">
        <f t="shared" ref="K63:V63" si="154">+K57+K60</f>
        <v>12500</v>
      </c>
      <c r="L63" s="208">
        <f t="shared" si="154"/>
        <v>12500</v>
      </c>
      <c r="M63" s="208">
        <f t="shared" si="154"/>
        <v>18333.333333333332</v>
      </c>
      <c r="N63" s="208">
        <f t="shared" si="154"/>
        <v>28750</v>
      </c>
      <c r="O63" s="208">
        <f t="shared" si="154"/>
        <v>35000</v>
      </c>
      <c r="P63" s="208">
        <f t="shared" si="154"/>
        <v>40416.666666666664</v>
      </c>
      <c r="Q63" s="208">
        <f t="shared" si="154"/>
        <v>40416.666666666664</v>
      </c>
      <c r="R63" s="208">
        <f t="shared" si="154"/>
        <v>57250</v>
      </c>
      <c r="S63" s="208">
        <f t="shared" si="154"/>
        <v>68916.666666666672</v>
      </c>
      <c r="T63" s="208">
        <f t="shared" si="154"/>
        <v>74333.333333333343</v>
      </c>
      <c r="U63" s="208">
        <f t="shared" si="154"/>
        <v>91250.000000000015</v>
      </c>
      <c r="V63" s="208">
        <f t="shared" si="154"/>
        <v>99583.333333333343</v>
      </c>
      <c r="W63" s="849">
        <f>SUM(K63:V63)</f>
        <v>579250</v>
      </c>
      <c r="X63" s="221"/>
      <c r="Y63" s="209">
        <f>+Y57+Y60</f>
        <v>3218670</v>
      </c>
      <c r="Z63" s="210">
        <f t="shared" ref="Z63:AK63" si="155">+Z57+Z60</f>
        <v>104562.5</v>
      </c>
      <c r="AA63" s="208">
        <f t="shared" si="155"/>
        <v>112437.5</v>
      </c>
      <c r="AB63" s="208">
        <f t="shared" si="155"/>
        <v>118737.5</v>
      </c>
      <c r="AC63" s="208">
        <f t="shared" si="155"/>
        <v>118737.5</v>
      </c>
      <c r="AD63" s="208">
        <f t="shared" si="155"/>
        <v>135362.5</v>
      </c>
      <c r="AE63" s="208">
        <f t="shared" si="155"/>
        <v>166425</v>
      </c>
      <c r="AF63" s="208">
        <f t="shared" si="155"/>
        <v>181422.5</v>
      </c>
      <c r="AG63" s="208">
        <f t="shared" si="155"/>
        <v>197172.5</v>
      </c>
      <c r="AH63" s="208">
        <f t="shared" si="155"/>
        <v>211610</v>
      </c>
      <c r="AI63" s="208">
        <f t="shared" si="155"/>
        <v>246785</v>
      </c>
      <c r="AJ63" s="208">
        <f t="shared" si="155"/>
        <v>260785</v>
      </c>
      <c r="AK63" s="208">
        <f t="shared" si="155"/>
        <v>268222.5</v>
      </c>
      <c r="AL63" s="849">
        <f>SUM(Z63:AK63)</f>
        <v>2122260</v>
      </c>
      <c r="AM63" s="222"/>
    </row>
    <row r="64" spans="1:39" ht="12.75" customHeight="1">
      <c r="B64" s="204"/>
      <c r="F64" s="304"/>
      <c r="G64" s="53"/>
      <c r="H64" s="201"/>
      <c r="I64" s="201"/>
      <c r="J64" s="835"/>
      <c r="K64" s="219"/>
      <c r="L64" s="219"/>
      <c r="M64" s="208">
        <f>SUM(K63:M63)</f>
        <v>43333.333333333328</v>
      </c>
      <c r="N64" s="62"/>
      <c r="Y64" s="209"/>
      <c r="Z64" s="219"/>
      <c r="AA64" s="219"/>
      <c r="AB64" s="208">
        <f>SUM(Z63:AB63)</f>
        <v>335737.5</v>
      </c>
      <c r="AC64" s="62"/>
      <c r="AL64" s="55"/>
    </row>
    <row r="65" spans="2:39" ht="12.75" customHeight="1">
      <c r="B65" s="212"/>
      <c r="F65" s="304"/>
      <c r="G65" s="53"/>
      <c r="H65" s="201"/>
      <c r="I65" s="201"/>
      <c r="J65" s="835"/>
      <c r="K65" s="62"/>
      <c r="L65" s="62"/>
      <c r="M65" s="62"/>
      <c r="N65" s="62"/>
      <c r="W65" s="61" t="s">
        <v>90</v>
      </c>
      <c r="Y65" s="209"/>
      <c r="Z65" s="62"/>
      <c r="AA65" s="62"/>
      <c r="AB65" s="62"/>
      <c r="AC65" s="62"/>
      <c r="AL65" s="61" t="s">
        <v>90</v>
      </c>
    </row>
    <row r="66" spans="2:39" ht="12.75" customHeight="1">
      <c r="B66" s="204" t="s">
        <v>91</v>
      </c>
      <c r="F66" s="304"/>
      <c r="G66" s="53"/>
      <c r="H66" s="201"/>
      <c r="I66" s="201"/>
      <c r="J66" s="836">
        <f t="shared" ref="J66:V66" si="156">COUNTIF(J$3:J$37,"&gt;0")</f>
        <v>35</v>
      </c>
      <c r="K66" s="224">
        <f t="shared" si="156"/>
        <v>2</v>
      </c>
      <c r="L66" s="223">
        <f t="shared" si="156"/>
        <v>2</v>
      </c>
      <c r="M66" s="223">
        <f t="shared" si="156"/>
        <v>3</v>
      </c>
      <c r="N66" s="223">
        <f t="shared" si="156"/>
        <v>5</v>
      </c>
      <c r="O66" s="223">
        <f t="shared" si="156"/>
        <v>6</v>
      </c>
      <c r="P66" s="223">
        <f t="shared" si="156"/>
        <v>7</v>
      </c>
      <c r="Q66" s="223">
        <f t="shared" si="156"/>
        <v>7</v>
      </c>
      <c r="R66" s="223">
        <f t="shared" si="156"/>
        <v>9</v>
      </c>
      <c r="S66" s="223">
        <f t="shared" si="156"/>
        <v>11</v>
      </c>
      <c r="T66" s="223">
        <f t="shared" si="156"/>
        <v>12</v>
      </c>
      <c r="U66" s="223">
        <f t="shared" si="156"/>
        <v>14</v>
      </c>
      <c r="V66" s="223">
        <f t="shared" si="156"/>
        <v>15</v>
      </c>
      <c r="W66" s="851">
        <f>SUM(K66:V66)/12</f>
        <v>7.75</v>
      </c>
      <c r="Y66" s="209"/>
      <c r="Z66" s="224">
        <f t="shared" ref="Z66:AK66" si="157">COUNTIF(Z$3:Z$37,"&gt;0")</f>
        <v>15</v>
      </c>
      <c r="AA66" s="223">
        <f t="shared" si="157"/>
        <v>16</v>
      </c>
      <c r="AB66" s="223">
        <f t="shared" si="157"/>
        <v>16</v>
      </c>
      <c r="AC66" s="223">
        <f t="shared" si="157"/>
        <v>16</v>
      </c>
      <c r="AD66" s="223">
        <f t="shared" si="157"/>
        <v>19</v>
      </c>
      <c r="AE66" s="223">
        <f t="shared" si="157"/>
        <v>23</v>
      </c>
      <c r="AF66" s="223">
        <f t="shared" si="157"/>
        <v>24</v>
      </c>
      <c r="AG66" s="223">
        <f t="shared" si="157"/>
        <v>26</v>
      </c>
      <c r="AH66" s="223">
        <f t="shared" si="157"/>
        <v>28</v>
      </c>
      <c r="AI66" s="223">
        <f t="shared" si="157"/>
        <v>32</v>
      </c>
      <c r="AJ66" s="223">
        <f t="shared" si="157"/>
        <v>34</v>
      </c>
      <c r="AK66" s="223">
        <f t="shared" si="157"/>
        <v>35</v>
      </c>
      <c r="AL66" s="851">
        <f>SUM(Z66:AK66)/12</f>
        <v>23.666666666666668</v>
      </c>
    </row>
    <row r="67" spans="2:39" ht="12.75" customHeight="1">
      <c r="B67" s="204" t="s">
        <v>92</v>
      </c>
      <c r="F67" s="304"/>
      <c r="G67" s="53"/>
      <c r="H67" s="201"/>
      <c r="I67" s="201"/>
      <c r="J67" s="837">
        <f>COUNTIF(J$40:J$55,"&gt;0")</f>
        <v>5</v>
      </c>
      <c r="K67" s="824">
        <f t="shared" ref="K67:V67" si="158">COUNTIF(K$40:K$55,"&gt;0")/2</f>
        <v>0</v>
      </c>
      <c r="L67" s="715">
        <f t="shared" si="158"/>
        <v>0</v>
      </c>
      <c r="M67" s="715">
        <f t="shared" si="158"/>
        <v>0</v>
      </c>
      <c r="N67" s="715">
        <f t="shared" si="158"/>
        <v>0</v>
      </c>
      <c r="O67" s="715">
        <f t="shared" si="158"/>
        <v>0</v>
      </c>
      <c r="P67" s="715">
        <f t="shared" si="158"/>
        <v>0</v>
      </c>
      <c r="Q67" s="715">
        <f t="shared" si="158"/>
        <v>0</v>
      </c>
      <c r="R67" s="715">
        <f t="shared" si="158"/>
        <v>0.5</v>
      </c>
      <c r="S67" s="715">
        <f t="shared" si="158"/>
        <v>0.5</v>
      </c>
      <c r="T67" s="715">
        <f t="shared" si="158"/>
        <v>0.5</v>
      </c>
      <c r="U67" s="715">
        <f t="shared" si="158"/>
        <v>1</v>
      </c>
      <c r="V67" s="715">
        <f t="shared" si="158"/>
        <v>1</v>
      </c>
      <c r="W67" s="852">
        <f>SUM(K67:V67)/12</f>
        <v>0.29166666666666669</v>
      </c>
      <c r="Y67" s="209"/>
      <c r="Z67" s="863">
        <f t="shared" ref="Z67:AK67" si="159">COUNTIF(Z$40:Z$55,"&gt;0")/2</f>
        <v>1</v>
      </c>
      <c r="AA67" s="864">
        <f t="shared" si="159"/>
        <v>1</v>
      </c>
      <c r="AB67" s="864">
        <f t="shared" si="159"/>
        <v>1.5</v>
      </c>
      <c r="AC67" s="864">
        <f t="shared" si="159"/>
        <v>1.5</v>
      </c>
      <c r="AD67" s="864">
        <f t="shared" si="159"/>
        <v>1.5</v>
      </c>
      <c r="AE67" s="864">
        <f t="shared" si="159"/>
        <v>1.5</v>
      </c>
      <c r="AF67" s="864">
        <f t="shared" si="159"/>
        <v>2</v>
      </c>
      <c r="AG67" s="864">
        <f t="shared" si="159"/>
        <v>2</v>
      </c>
      <c r="AH67" s="864">
        <f t="shared" si="159"/>
        <v>2</v>
      </c>
      <c r="AI67" s="864">
        <f t="shared" si="159"/>
        <v>2.5</v>
      </c>
      <c r="AJ67" s="864">
        <f t="shared" si="159"/>
        <v>2.5</v>
      </c>
      <c r="AK67" s="864">
        <f t="shared" si="159"/>
        <v>2.5</v>
      </c>
      <c r="AL67" s="852">
        <f>SUM(Z67:AK67)/12</f>
        <v>1.7916666666666667</v>
      </c>
    </row>
    <row r="68" spans="2:39" ht="12.75" customHeight="1">
      <c r="B68" s="204" t="s">
        <v>93</v>
      </c>
      <c r="F68" s="304"/>
      <c r="G68" s="53"/>
      <c r="H68" s="201"/>
      <c r="I68" s="201"/>
      <c r="J68" s="838">
        <f t="shared" ref="J68" si="160">SUM(J66:J67)</f>
        <v>40</v>
      </c>
      <c r="K68" s="825">
        <f t="shared" ref="K68:V68" si="161">SUM(K66:K67)</f>
        <v>2</v>
      </c>
      <c r="L68" s="716">
        <f t="shared" si="161"/>
        <v>2</v>
      </c>
      <c r="M68" s="716">
        <f t="shared" si="161"/>
        <v>3</v>
      </c>
      <c r="N68" s="716">
        <f t="shared" si="161"/>
        <v>5</v>
      </c>
      <c r="O68" s="716">
        <f t="shared" si="161"/>
        <v>6</v>
      </c>
      <c r="P68" s="716">
        <f t="shared" si="161"/>
        <v>7</v>
      </c>
      <c r="Q68" s="716">
        <f t="shared" si="161"/>
        <v>7</v>
      </c>
      <c r="R68" s="716">
        <f t="shared" si="161"/>
        <v>9.5</v>
      </c>
      <c r="S68" s="716">
        <f t="shared" si="161"/>
        <v>11.5</v>
      </c>
      <c r="T68" s="716">
        <f t="shared" si="161"/>
        <v>12.5</v>
      </c>
      <c r="U68" s="716">
        <f t="shared" si="161"/>
        <v>15</v>
      </c>
      <c r="V68" s="716">
        <f t="shared" si="161"/>
        <v>16</v>
      </c>
      <c r="W68" s="853">
        <f t="shared" ref="W68" si="162">SUM(W66:W67)</f>
        <v>8.0416666666666661</v>
      </c>
      <c r="Y68" s="209"/>
      <c r="Z68" s="226">
        <f t="shared" ref="Z68:AL68" si="163">SUM(Z66:Z67)</f>
        <v>16</v>
      </c>
      <c r="AA68" s="225">
        <f t="shared" si="163"/>
        <v>17</v>
      </c>
      <c r="AB68" s="225">
        <f t="shared" si="163"/>
        <v>17.5</v>
      </c>
      <c r="AC68" s="225">
        <f t="shared" si="163"/>
        <v>17.5</v>
      </c>
      <c r="AD68" s="225">
        <f t="shared" si="163"/>
        <v>20.5</v>
      </c>
      <c r="AE68" s="225">
        <f t="shared" si="163"/>
        <v>24.5</v>
      </c>
      <c r="AF68" s="225">
        <f t="shared" si="163"/>
        <v>26</v>
      </c>
      <c r="AG68" s="225">
        <f t="shared" si="163"/>
        <v>28</v>
      </c>
      <c r="AH68" s="225">
        <f t="shared" si="163"/>
        <v>30</v>
      </c>
      <c r="AI68" s="225">
        <f t="shared" si="163"/>
        <v>34.5</v>
      </c>
      <c r="AJ68" s="225">
        <f t="shared" si="163"/>
        <v>36.5</v>
      </c>
      <c r="AK68" s="225">
        <f t="shared" si="163"/>
        <v>37.5</v>
      </c>
      <c r="AL68" s="853">
        <f t="shared" si="163"/>
        <v>25.458333333333336</v>
      </c>
    </row>
    <row r="69" spans="2:39" ht="14">
      <c r="B69" s="212"/>
      <c r="C69" s="823" t="s">
        <v>459</v>
      </c>
      <c r="F69" s="304"/>
      <c r="G69" s="53"/>
      <c r="H69" s="201"/>
      <c r="I69" s="201"/>
      <c r="J69" s="180"/>
      <c r="K69" s="62"/>
      <c r="L69" s="62"/>
      <c r="M69" s="62"/>
      <c r="N69" s="62"/>
      <c r="Z69" s="62"/>
      <c r="AA69" s="62"/>
      <c r="AB69" s="62"/>
      <c r="AC69" s="62"/>
    </row>
    <row r="70" spans="2:39" ht="14">
      <c r="B70" s="823" t="s">
        <v>459</v>
      </c>
      <c r="C70" s="228" t="s">
        <v>94</v>
      </c>
      <c r="F70" s="304"/>
      <c r="G70" s="53"/>
      <c r="H70" s="201"/>
      <c r="I70" s="201"/>
      <c r="J70" s="229"/>
    </row>
    <row r="71" spans="2:39" ht="14" customHeight="1">
      <c r="B71" s="230" t="s">
        <v>95</v>
      </c>
      <c r="C71" s="230" t="s">
        <v>96</v>
      </c>
      <c r="D71" s="230"/>
      <c r="I71" s="339"/>
      <c r="J71" s="856" t="s">
        <v>461</v>
      </c>
      <c r="Y71" s="232" t="s">
        <v>97</v>
      </c>
      <c r="AM71" s="232" t="s">
        <v>97</v>
      </c>
    </row>
    <row r="72" spans="2:39" ht="12" customHeight="1">
      <c r="B72" s="233" t="s">
        <v>442</v>
      </c>
      <c r="C72" s="53" t="s">
        <v>165</v>
      </c>
      <c r="D72" s="155"/>
      <c r="I72" s="339"/>
      <c r="J72" s="234">
        <f t="shared" ref="J72:V82" si="164">SUMIF($E$3:$E$38,$C72,J$3:J$38)</f>
        <v>1570000</v>
      </c>
      <c r="K72" s="234">
        <f t="shared" si="164"/>
        <v>5833.333333333333</v>
      </c>
      <c r="L72" s="234">
        <f t="shared" si="164"/>
        <v>5833.333333333333</v>
      </c>
      <c r="M72" s="234">
        <f t="shared" si="164"/>
        <v>11666.666666666666</v>
      </c>
      <c r="N72" s="234">
        <f t="shared" si="164"/>
        <v>11666.666666666666</v>
      </c>
      <c r="O72" s="234">
        <f t="shared" si="164"/>
        <v>17916.666666666664</v>
      </c>
      <c r="P72" s="234">
        <f t="shared" si="164"/>
        <v>23333.333333333332</v>
      </c>
      <c r="Q72" s="234">
        <f t="shared" si="164"/>
        <v>23333.333333333332</v>
      </c>
      <c r="R72" s="234">
        <f t="shared" si="164"/>
        <v>29166.666666666664</v>
      </c>
      <c r="S72" s="234">
        <f t="shared" si="164"/>
        <v>40833.333333333336</v>
      </c>
      <c r="T72" s="234">
        <f t="shared" si="164"/>
        <v>46250</v>
      </c>
      <c r="U72" s="234">
        <f t="shared" si="164"/>
        <v>59166.666666666664</v>
      </c>
      <c r="V72" s="234">
        <f t="shared" si="164"/>
        <v>67500</v>
      </c>
      <c r="W72" s="851">
        <f>SUM(K72:V72)</f>
        <v>342500</v>
      </c>
      <c r="Y72" s="237">
        <f>+Dev!R6</f>
        <v>342500</v>
      </c>
      <c r="Z72" s="234">
        <f t="shared" ref="Z72:AK82" si="165">SUMIF($E$3:$E$38,$C72,Z$3:Z$38)</f>
        <v>70875</v>
      </c>
      <c r="AA72" s="234">
        <f t="shared" si="165"/>
        <v>70875</v>
      </c>
      <c r="AB72" s="234">
        <f t="shared" si="165"/>
        <v>70875</v>
      </c>
      <c r="AC72" s="234">
        <f t="shared" si="165"/>
        <v>70875</v>
      </c>
      <c r="AD72" s="234">
        <f t="shared" si="165"/>
        <v>70875</v>
      </c>
      <c r="AE72" s="234">
        <f t="shared" si="165"/>
        <v>86625</v>
      </c>
      <c r="AF72" s="234">
        <f t="shared" si="165"/>
        <v>94062.5</v>
      </c>
      <c r="AG72" s="234">
        <f t="shared" si="165"/>
        <v>101062.5</v>
      </c>
      <c r="AH72" s="234">
        <f t="shared" si="165"/>
        <v>108937.5</v>
      </c>
      <c r="AI72" s="234">
        <f t="shared" si="165"/>
        <v>115937.5</v>
      </c>
      <c r="AJ72" s="234">
        <f t="shared" si="165"/>
        <v>129937.5</v>
      </c>
      <c r="AK72" s="234">
        <f t="shared" si="165"/>
        <v>137375</v>
      </c>
      <c r="AL72" s="851">
        <f>SUM(Z72:AK72)</f>
        <v>1128312.5</v>
      </c>
      <c r="AM72" s="237">
        <f>+Dev!AF6</f>
        <v>1128312.5</v>
      </c>
    </row>
    <row r="73" spans="2:39" ht="12" customHeight="1">
      <c r="B73" s="233" t="s">
        <v>443</v>
      </c>
      <c r="C73" s="53" t="s">
        <v>166</v>
      </c>
      <c r="D73" s="155"/>
      <c r="I73" s="339"/>
      <c r="J73" s="234">
        <f t="shared" si="164"/>
        <v>70000</v>
      </c>
      <c r="K73" s="234">
        <f t="shared" si="164"/>
        <v>0</v>
      </c>
      <c r="L73" s="234">
        <f t="shared" si="164"/>
        <v>0</v>
      </c>
      <c r="M73" s="234">
        <f t="shared" si="164"/>
        <v>0</v>
      </c>
      <c r="N73" s="234">
        <f t="shared" si="164"/>
        <v>0</v>
      </c>
      <c r="O73" s="234">
        <f t="shared" si="164"/>
        <v>0</v>
      </c>
      <c r="P73" s="234">
        <f t="shared" si="164"/>
        <v>0</v>
      </c>
      <c r="Q73" s="234">
        <f t="shared" si="164"/>
        <v>0</v>
      </c>
      <c r="R73" s="234">
        <f t="shared" si="164"/>
        <v>0</v>
      </c>
      <c r="S73" s="234">
        <f t="shared" si="164"/>
        <v>0</v>
      </c>
      <c r="T73" s="234">
        <f t="shared" si="164"/>
        <v>0</v>
      </c>
      <c r="U73" s="234">
        <f t="shared" si="164"/>
        <v>0</v>
      </c>
      <c r="V73" s="234">
        <f t="shared" si="164"/>
        <v>0</v>
      </c>
      <c r="W73" s="851">
        <f t="shared" ref="W73:W84" si="166">SUM(K73:V73)</f>
        <v>0</v>
      </c>
      <c r="Y73" s="237">
        <f>+IT!R6</f>
        <v>0</v>
      </c>
      <c r="Z73" s="234">
        <f t="shared" si="165"/>
        <v>0</v>
      </c>
      <c r="AA73" s="234">
        <f t="shared" si="165"/>
        <v>0</v>
      </c>
      <c r="AB73" s="234">
        <f t="shared" si="165"/>
        <v>0</v>
      </c>
      <c r="AC73" s="234">
        <f t="shared" si="165"/>
        <v>0</v>
      </c>
      <c r="AD73" s="234">
        <f t="shared" si="165"/>
        <v>6125</v>
      </c>
      <c r="AE73" s="234">
        <f t="shared" si="165"/>
        <v>6125</v>
      </c>
      <c r="AF73" s="234">
        <f t="shared" si="165"/>
        <v>6125</v>
      </c>
      <c r="AG73" s="234">
        <f t="shared" si="165"/>
        <v>6125</v>
      </c>
      <c r="AH73" s="234">
        <f t="shared" si="165"/>
        <v>6125</v>
      </c>
      <c r="AI73" s="234">
        <f t="shared" si="165"/>
        <v>6125</v>
      </c>
      <c r="AJ73" s="234">
        <f t="shared" si="165"/>
        <v>6125</v>
      </c>
      <c r="AK73" s="234">
        <f t="shared" si="165"/>
        <v>6125</v>
      </c>
      <c r="AL73" s="851">
        <f t="shared" ref="AL73:AL82" si="167">SUM(Z73:AK73)</f>
        <v>49000</v>
      </c>
      <c r="AM73" s="237">
        <f>+IT!AF6</f>
        <v>49000</v>
      </c>
    </row>
    <row r="74" spans="2:39" ht="12" customHeight="1">
      <c r="B74" s="233" t="s">
        <v>444</v>
      </c>
      <c r="C74" s="53" t="s">
        <v>174</v>
      </c>
      <c r="D74" s="155"/>
      <c r="F74" s="304"/>
      <c r="G74" s="53"/>
      <c r="H74" s="201"/>
      <c r="I74" s="201"/>
      <c r="J74" s="234">
        <f t="shared" si="164"/>
        <v>0</v>
      </c>
      <c r="K74" s="234">
        <f t="shared" si="164"/>
        <v>0</v>
      </c>
      <c r="L74" s="234">
        <f t="shared" si="164"/>
        <v>0</v>
      </c>
      <c r="M74" s="234">
        <f t="shared" si="164"/>
        <v>0</v>
      </c>
      <c r="N74" s="234">
        <f t="shared" si="164"/>
        <v>0</v>
      </c>
      <c r="O74" s="234">
        <f t="shared" si="164"/>
        <v>0</v>
      </c>
      <c r="P74" s="234">
        <f t="shared" si="164"/>
        <v>0</v>
      </c>
      <c r="Q74" s="234">
        <f t="shared" si="164"/>
        <v>0</v>
      </c>
      <c r="R74" s="234">
        <f t="shared" si="164"/>
        <v>0</v>
      </c>
      <c r="S74" s="234">
        <f t="shared" si="164"/>
        <v>0</v>
      </c>
      <c r="T74" s="234">
        <f t="shared" si="164"/>
        <v>0</v>
      </c>
      <c r="U74" s="234">
        <f t="shared" si="164"/>
        <v>0</v>
      </c>
      <c r="V74" s="234">
        <f t="shared" si="164"/>
        <v>0</v>
      </c>
      <c r="W74" s="851">
        <f t="shared" si="166"/>
        <v>0</v>
      </c>
      <c r="Y74" s="237">
        <f>+'Cust Supp'!R6</f>
        <v>0</v>
      </c>
      <c r="Z74" s="234">
        <f t="shared" si="165"/>
        <v>0</v>
      </c>
      <c r="AA74" s="234">
        <f t="shared" si="165"/>
        <v>0</v>
      </c>
      <c r="AB74" s="234">
        <f t="shared" si="165"/>
        <v>0</v>
      </c>
      <c r="AC74" s="234">
        <f t="shared" si="165"/>
        <v>0</v>
      </c>
      <c r="AD74" s="234">
        <f t="shared" si="165"/>
        <v>0</v>
      </c>
      <c r="AE74" s="234">
        <f t="shared" si="165"/>
        <v>0</v>
      </c>
      <c r="AF74" s="234">
        <f t="shared" si="165"/>
        <v>0</v>
      </c>
      <c r="AG74" s="234">
        <f t="shared" si="165"/>
        <v>0</v>
      </c>
      <c r="AH74" s="234">
        <f t="shared" si="165"/>
        <v>0</v>
      </c>
      <c r="AI74" s="234">
        <f t="shared" si="165"/>
        <v>0</v>
      </c>
      <c r="AJ74" s="234">
        <f t="shared" si="165"/>
        <v>0</v>
      </c>
      <c r="AK74" s="234">
        <f t="shared" si="165"/>
        <v>0</v>
      </c>
      <c r="AL74" s="851">
        <f t="shared" si="167"/>
        <v>0</v>
      </c>
      <c r="AM74" s="237">
        <f>+'Cust Supp'!AF6</f>
        <v>0</v>
      </c>
    </row>
    <row r="75" spans="2:39" ht="12" customHeight="1">
      <c r="B75" s="233" t="s">
        <v>445</v>
      </c>
      <c r="C75" s="53" t="s">
        <v>177</v>
      </c>
      <c r="D75" s="155"/>
      <c r="F75" s="304"/>
      <c r="G75" s="53"/>
      <c r="H75" s="201"/>
      <c r="I75" s="201"/>
      <c r="J75" s="234">
        <f t="shared" si="164"/>
        <v>0</v>
      </c>
      <c r="K75" s="234">
        <f t="shared" si="164"/>
        <v>0</v>
      </c>
      <c r="L75" s="234">
        <f t="shared" si="164"/>
        <v>0</v>
      </c>
      <c r="M75" s="234">
        <f t="shared" si="164"/>
        <v>0</v>
      </c>
      <c r="N75" s="234">
        <f t="shared" si="164"/>
        <v>0</v>
      </c>
      <c r="O75" s="234">
        <f t="shared" si="164"/>
        <v>0</v>
      </c>
      <c r="P75" s="234">
        <f t="shared" si="164"/>
        <v>0</v>
      </c>
      <c r="Q75" s="234">
        <f t="shared" si="164"/>
        <v>0</v>
      </c>
      <c r="R75" s="234">
        <f t="shared" si="164"/>
        <v>0</v>
      </c>
      <c r="S75" s="234">
        <f t="shared" si="164"/>
        <v>0</v>
      </c>
      <c r="T75" s="234">
        <f t="shared" si="164"/>
        <v>0</v>
      </c>
      <c r="U75" s="234">
        <f t="shared" si="164"/>
        <v>0</v>
      </c>
      <c r="V75" s="234">
        <f t="shared" si="164"/>
        <v>0</v>
      </c>
      <c r="W75" s="851">
        <f t="shared" si="166"/>
        <v>0</v>
      </c>
      <c r="Y75" s="237">
        <f>+'QA Testing'!R6</f>
        <v>0</v>
      </c>
      <c r="Z75" s="234">
        <f t="shared" si="165"/>
        <v>0</v>
      </c>
      <c r="AA75" s="234">
        <f t="shared" si="165"/>
        <v>0</v>
      </c>
      <c r="AB75" s="234">
        <f t="shared" si="165"/>
        <v>0</v>
      </c>
      <c r="AC75" s="234">
        <f t="shared" si="165"/>
        <v>0</v>
      </c>
      <c r="AD75" s="234">
        <f t="shared" si="165"/>
        <v>0</v>
      </c>
      <c r="AE75" s="234">
        <f t="shared" si="165"/>
        <v>0</v>
      </c>
      <c r="AF75" s="234">
        <f t="shared" si="165"/>
        <v>0</v>
      </c>
      <c r="AG75" s="234">
        <f t="shared" si="165"/>
        <v>0</v>
      </c>
      <c r="AH75" s="234">
        <f t="shared" si="165"/>
        <v>0</v>
      </c>
      <c r="AI75" s="234">
        <f t="shared" si="165"/>
        <v>0</v>
      </c>
      <c r="AJ75" s="234">
        <f t="shared" si="165"/>
        <v>0</v>
      </c>
      <c r="AK75" s="234">
        <f t="shared" si="165"/>
        <v>0</v>
      </c>
      <c r="AL75" s="851">
        <f t="shared" si="167"/>
        <v>0</v>
      </c>
      <c r="AM75" s="237">
        <f>+'QA Testing'!AF6</f>
        <v>0</v>
      </c>
    </row>
    <row r="76" spans="2:39" ht="12" customHeight="1">
      <c r="B76" s="233" t="s">
        <v>446</v>
      </c>
      <c r="C76" s="53" t="s">
        <v>612</v>
      </c>
      <c r="D76" s="155"/>
      <c r="F76" s="304"/>
      <c r="G76" s="53"/>
      <c r="H76" s="201"/>
      <c r="I76" s="201"/>
      <c r="J76" s="234">
        <f t="shared" si="164"/>
        <v>200000</v>
      </c>
      <c r="K76" s="234">
        <f t="shared" si="164"/>
        <v>0</v>
      </c>
      <c r="L76" s="234">
        <f t="shared" si="164"/>
        <v>0</v>
      </c>
      <c r="M76" s="234">
        <f t="shared" si="164"/>
        <v>0</v>
      </c>
      <c r="N76" s="234">
        <f t="shared" si="164"/>
        <v>0</v>
      </c>
      <c r="O76" s="234">
        <f t="shared" si="164"/>
        <v>0</v>
      </c>
      <c r="P76" s="234">
        <f t="shared" si="164"/>
        <v>0</v>
      </c>
      <c r="Q76" s="234">
        <f t="shared" si="164"/>
        <v>0</v>
      </c>
      <c r="R76" s="234">
        <f t="shared" si="164"/>
        <v>5000</v>
      </c>
      <c r="S76" s="234">
        <f t="shared" si="164"/>
        <v>5000</v>
      </c>
      <c r="T76" s="234">
        <f t="shared" si="164"/>
        <v>5000</v>
      </c>
      <c r="U76" s="234">
        <f t="shared" si="164"/>
        <v>5000</v>
      </c>
      <c r="V76" s="234">
        <f t="shared" si="164"/>
        <v>5000</v>
      </c>
      <c r="W76" s="851">
        <f t="shared" si="166"/>
        <v>25000</v>
      </c>
      <c r="Y76" s="237">
        <f>+Operations!R6</f>
        <v>25000</v>
      </c>
      <c r="Z76" s="234">
        <f t="shared" si="165"/>
        <v>5250</v>
      </c>
      <c r="AA76" s="234">
        <f t="shared" si="165"/>
        <v>5250</v>
      </c>
      <c r="AB76" s="234">
        <f t="shared" si="165"/>
        <v>5250</v>
      </c>
      <c r="AC76" s="234">
        <f t="shared" si="165"/>
        <v>5250</v>
      </c>
      <c r="AD76" s="234">
        <f t="shared" si="165"/>
        <v>11375</v>
      </c>
      <c r="AE76" s="234">
        <f t="shared" si="165"/>
        <v>11375</v>
      </c>
      <c r="AF76" s="234">
        <f t="shared" si="165"/>
        <v>11375</v>
      </c>
      <c r="AG76" s="234">
        <f t="shared" si="165"/>
        <v>11375</v>
      </c>
      <c r="AH76" s="234">
        <f t="shared" si="165"/>
        <v>11375</v>
      </c>
      <c r="AI76" s="234">
        <f t="shared" si="165"/>
        <v>17500</v>
      </c>
      <c r="AJ76" s="234">
        <f t="shared" si="165"/>
        <v>17500</v>
      </c>
      <c r="AK76" s="234">
        <f t="shared" si="165"/>
        <v>17500</v>
      </c>
      <c r="AL76" s="851">
        <f t="shared" si="167"/>
        <v>130375</v>
      </c>
      <c r="AM76" s="237">
        <f>+Operations!AF6</f>
        <v>130375</v>
      </c>
    </row>
    <row r="77" spans="2:39" ht="12" customHeight="1">
      <c r="B77" s="233" t="s">
        <v>447</v>
      </c>
      <c r="C77" s="53" t="s">
        <v>179</v>
      </c>
      <c r="D77" s="155"/>
      <c r="F77" s="304"/>
      <c r="G77" s="53"/>
      <c r="H77" s="201"/>
      <c r="I77" s="201"/>
      <c r="J77" s="234">
        <f t="shared" si="164"/>
        <v>0</v>
      </c>
      <c r="K77" s="234">
        <f t="shared" si="164"/>
        <v>0</v>
      </c>
      <c r="L77" s="234">
        <f t="shared" si="164"/>
        <v>0</v>
      </c>
      <c r="M77" s="234">
        <f t="shared" si="164"/>
        <v>0</v>
      </c>
      <c r="N77" s="234">
        <f t="shared" si="164"/>
        <v>0</v>
      </c>
      <c r="O77" s="234">
        <f t="shared" si="164"/>
        <v>0</v>
      </c>
      <c r="P77" s="234">
        <f t="shared" si="164"/>
        <v>0</v>
      </c>
      <c r="Q77" s="234">
        <f t="shared" si="164"/>
        <v>0</v>
      </c>
      <c r="R77" s="234">
        <f t="shared" si="164"/>
        <v>0</v>
      </c>
      <c r="S77" s="234">
        <f t="shared" si="164"/>
        <v>0</v>
      </c>
      <c r="T77" s="234">
        <f t="shared" si="164"/>
        <v>0</v>
      </c>
      <c r="U77" s="234">
        <f t="shared" si="164"/>
        <v>0</v>
      </c>
      <c r="V77" s="234">
        <f t="shared" si="164"/>
        <v>0</v>
      </c>
      <c r="W77" s="851">
        <f t="shared" si="166"/>
        <v>0</v>
      </c>
      <c r="Y77" s="237">
        <f>+'Dev #2'!R6</f>
        <v>0</v>
      </c>
      <c r="Z77" s="234">
        <f t="shared" si="165"/>
        <v>0</v>
      </c>
      <c r="AA77" s="234">
        <f t="shared" si="165"/>
        <v>0</v>
      </c>
      <c r="AB77" s="234">
        <f t="shared" si="165"/>
        <v>0</v>
      </c>
      <c r="AC77" s="234">
        <f t="shared" si="165"/>
        <v>0</v>
      </c>
      <c r="AD77" s="234">
        <f t="shared" si="165"/>
        <v>0</v>
      </c>
      <c r="AE77" s="234">
        <f t="shared" si="165"/>
        <v>0</v>
      </c>
      <c r="AF77" s="234">
        <f t="shared" si="165"/>
        <v>0</v>
      </c>
      <c r="AG77" s="234">
        <f t="shared" si="165"/>
        <v>0</v>
      </c>
      <c r="AH77" s="234">
        <f t="shared" si="165"/>
        <v>0</v>
      </c>
      <c r="AI77" s="234">
        <f t="shared" si="165"/>
        <v>0</v>
      </c>
      <c r="AJ77" s="234">
        <f t="shared" si="165"/>
        <v>0</v>
      </c>
      <c r="AK77" s="234">
        <f t="shared" si="165"/>
        <v>0</v>
      </c>
      <c r="AL77" s="851">
        <f t="shared" si="167"/>
        <v>0</v>
      </c>
      <c r="AM77" s="237">
        <f>+'Dev #2'!AF6</f>
        <v>0</v>
      </c>
    </row>
    <row r="78" spans="2:39" ht="12" customHeight="1">
      <c r="B78" s="233" t="s">
        <v>448</v>
      </c>
      <c r="C78" s="53" t="s">
        <v>62</v>
      </c>
      <c r="D78" s="155"/>
      <c r="F78" s="304"/>
      <c r="G78" s="53"/>
      <c r="H78" s="201"/>
      <c r="I78" s="201"/>
      <c r="J78" s="234">
        <f t="shared" si="164"/>
        <v>355000</v>
      </c>
      <c r="K78" s="234">
        <f t="shared" si="164"/>
        <v>0</v>
      </c>
      <c r="L78" s="234">
        <f t="shared" si="164"/>
        <v>0</v>
      </c>
      <c r="M78" s="234">
        <f t="shared" si="164"/>
        <v>0</v>
      </c>
      <c r="N78" s="234">
        <f t="shared" si="164"/>
        <v>5416.666666666667</v>
      </c>
      <c r="O78" s="234">
        <f t="shared" si="164"/>
        <v>5416.666666666667</v>
      </c>
      <c r="P78" s="234">
        <f t="shared" si="164"/>
        <v>5416.666666666667</v>
      </c>
      <c r="Q78" s="234">
        <f t="shared" si="164"/>
        <v>5416.666666666667</v>
      </c>
      <c r="R78" s="234">
        <f t="shared" si="164"/>
        <v>5416.666666666667</v>
      </c>
      <c r="S78" s="234">
        <f t="shared" si="164"/>
        <v>5416.666666666667</v>
      </c>
      <c r="T78" s="234">
        <f t="shared" si="164"/>
        <v>5416.666666666667</v>
      </c>
      <c r="U78" s="234">
        <f t="shared" si="164"/>
        <v>5416.666666666667</v>
      </c>
      <c r="V78" s="234">
        <f t="shared" si="164"/>
        <v>5416.666666666667</v>
      </c>
      <c r="W78" s="851">
        <f t="shared" si="166"/>
        <v>48750</v>
      </c>
      <c r="Y78" s="237">
        <f>+Sales!R6</f>
        <v>48750</v>
      </c>
      <c r="Z78" s="234">
        <f t="shared" si="165"/>
        <v>5687.5</v>
      </c>
      <c r="AA78" s="234">
        <f t="shared" si="165"/>
        <v>13562.5</v>
      </c>
      <c r="AB78" s="234">
        <f t="shared" si="165"/>
        <v>13562.5</v>
      </c>
      <c r="AC78" s="234">
        <f t="shared" si="165"/>
        <v>13562.5</v>
      </c>
      <c r="AD78" s="234">
        <f t="shared" si="165"/>
        <v>13562.5</v>
      </c>
      <c r="AE78" s="234">
        <f t="shared" si="165"/>
        <v>13562.5</v>
      </c>
      <c r="AF78" s="234">
        <f t="shared" si="165"/>
        <v>13562.5</v>
      </c>
      <c r="AG78" s="234">
        <f t="shared" si="165"/>
        <v>22312.5</v>
      </c>
      <c r="AH78" s="234">
        <f t="shared" si="165"/>
        <v>22312.5</v>
      </c>
      <c r="AI78" s="234">
        <f t="shared" si="165"/>
        <v>31062.5</v>
      </c>
      <c r="AJ78" s="234">
        <f t="shared" si="165"/>
        <v>31062.5</v>
      </c>
      <c r="AK78" s="234">
        <f t="shared" si="165"/>
        <v>31062.5</v>
      </c>
      <c r="AL78" s="851">
        <f t="shared" si="167"/>
        <v>224875</v>
      </c>
      <c r="AM78" s="237">
        <f>+Sales!AF6</f>
        <v>224875</v>
      </c>
    </row>
    <row r="79" spans="2:39" ht="12" customHeight="1">
      <c r="B79" s="233"/>
      <c r="C79" s="53" t="s">
        <v>63</v>
      </c>
      <c r="D79" s="155"/>
      <c r="I79" s="339"/>
      <c r="J79" s="234">
        <f t="shared" si="164"/>
        <v>75000</v>
      </c>
      <c r="K79" s="234">
        <f t="shared" si="164"/>
        <v>0</v>
      </c>
      <c r="L79" s="234">
        <f t="shared" si="164"/>
        <v>0</v>
      </c>
      <c r="M79" s="234">
        <f t="shared" si="164"/>
        <v>0</v>
      </c>
      <c r="N79" s="234">
        <f t="shared" si="164"/>
        <v>0</v>
      </c>
      <c r="O79" s="234">
        <f t="shared" si="164"/>
        <v>0</v>
      </c>
      <c r="P79" s="234">
        <f t="shared" si="164"/>
        <v>0</v>
      </c>
      <c r="Q79" s="234">
        <f t="shared" si="164"/>
        <v>0</v>
      </c>
      <c r="R79" s="234">
        <f t="shared" si="164"/>
        <v>0</v>
      </c>
      <c r="S79" s="234">
        <f t="shared" si="164"/>
        <v>0</v>
      </c>
      <c r="T79" s="234">
        <f t="shared" si="164"/>
        <v>0</v>
      </c>
      <c r="U79" s="234">
        <f t="shared" si="164"/>
        <v>0</v>
      </c>
      <c r="V79" s="234">
        <f t="shared" si="164"/>
        <v>0</v>
      </c>
      <c r="W79" s="851">
        <f t="shared" si="166"/>
        <v>0</v>
      </c>
      <c r="Y79" s="237">
        <f>+Mktg!R6</f>
        <v>0</v>
      </c>
      <c r="Z79" s="234">
        <f t="shared" si="165"/>
        <v>0</v>
      </c>
      <c r="AA79" s="234">
        <f t="shared" si="165"/>
        <v>0</v>
      </c>
      <c r="AB79" s="234">
        <f t="shared" si="165"/>
        <v>0</v>
      </c>
      <c r="AC79" s="234">
        <f t="shared" si="165"/>
        <v>0</v>
      </c>
      <c r="AD79" s="234">
        <f t="shared" si="165"/>
        <v>0</v>
      </c>
      <c r="AE79" s="234">
        <f t="shared" si="165"/>
        <v>6562.5</v>
      </c>
      <c r="AF79" s="234">
        <f t="shared" si="165"/>
        <v>6562.5</v>
      </c>
      <c r="AG79" s="234">
        <f t="shared" si="165"/>
        <v>6562.5</v>
      </c>
      <c r="AH79" s="234">
        <f t="shared" si="165"/>
        <v>6562.5</v>
      </c>
      <c r="AI79" s="234">
        <f t="shared" si="165"/>
        <v>6562.5</v>
      </c>
      <c r="AJ79" s="234">
        <f t="shared" si="165"/>
        <v>6562.5</v>
      </c>
      <c r="AK79" s="234">
        <f t="shared" si="165"/>
        <v>6562.5</v>
      </c>
      <c r="AL79" s="851">
        <f t="shared" si="167"/>
        <v>45937.5</v>
      </c>
      <c r="AM79" s="237">
        <f>+Mktg!AF6</f>
        <v>45937.5</v>
      </c>
    </row>
    <row r="80" spans="2:39" ht="12" customHeight="1">
      <c r="B80" s="233"/>
      <c r="C80" s="53" t="s">
        <v>180</v>
      </c>
      <c r="D80" s="155"/>
      <c r="I80" s="339"/>
      <c r="J80" s="234">
        <f t="shared" si="164"/>
        <v>135000</v>
      </c>
      <c r="K80" s="234">
        <f t="shared" si="164"/>
        <v>0</v>
      </c>
      <c r="L80" s="234">
        <f t="shared" si="164"/>
        <v>0</v>
      </c>
      <c r="M80" s="234">
        <f t="shared" si="164"/>
        <v>0</v>
      </c>
      <c r="N80" s="234">
        <f t="shared" si="164"/>
        <v>5000</v>
      </c>
      <c r="O80" s="234">
        <f t="shared" si="164"/>
        <v>5000</v>
      </c>
      <c r="P80" s="234">
        <f t="shared" si="164"/>
        <v>5000</v>
      </c>
      <c r="Q80" s="234">
        <f t="shared" si="164"/>
        <v>5000</v>
      </c>
      <c r="R80" s="234">
        <f t="shared" si="164"/>
        <v>5000</v>
      </c>
      <c r="S80" s="234">
        <f t="shared" si="164"/>
        <v>5000</v>
      </c>
      <c r="T80" s="234">
        <f t="shared" si="164"/>
        <v>5000</v>
      </c>
      <c r="U80" s="234">
        <f t="shared" si="164"/>
        <v>5000</v>
      </c>
      <c r="V80" s="234">
        <f t="shared" si="164"/>
        <v>5000</v>
      </c>
      <c r="W80" s="851">
        <f t="shared" si="166"/>
        <v>45000</v>
      </c>
      <c r="Y80" s="237">
        <f>+'Prod Mgmt'!R6</f>
        <v>45000</v>
      </c>
      <c r="Z80" s="234">
        <f t="shared" si="165"/>
        <v>5250</v>
      </c>
      <c r="AA80" s="234">
        <f t="shared" si="165"/>
        <v>5250</v>
      </c>
      <c r="AB80" s="234">
        <f t="shared" si="165"/>
        <v>5250</v>
      </c>
      <c r="AC80" s="234">
        <f t="shared" si="165"/>
        <v>5250</v>
      </c>
      <c r="AD80" s="234">
        <f t="shared" si="165"/>
        <v>5250</v>
      </c>
      <c r="AE80" s="234">
        <f t="shared" si="165"/>
        <v>5250</v>
      </c>
      <c r="AF80" s="234">
        <f t="shared" si="165"/>
        <v>5250</v>
      </c>
      <c r="AG80" s="234">
        <f t="shared" si="165"/>
        <v>5250</v>
      </c>
      <c r="AH80" s="234">
        <f t="shared" si="165"/>
        <v>11812.5</v>
      </c>
      <c r="AI80" s="234">
        <f t="shared" si="165"/>
        <v>11812.5</v>
      </c>
      <c r="AJ80" s="234">
        <f t="shared" si="165"/>
        <v>11812.5</v>
      </c>
      <c r="AK80" s="234">
        <f t="shared" si="165"/>
        <v>11812.5</v>
      </c>
      <c r="AL80" s="851">
        <f t="shared" si="167"/>
        <v>89250</v>
      </c>
      <c r="AM80" s="237">
        <f>+'Prod Mgmt'!AF6</f>
        <v>89250</v>
      </c>
    </row>
    <row r="81" spans="2:39">
      <c r="B81" s="233"/>
      <c r="C81" s="53" t="s">
        <v>175</v>
      </c>
      <c r="D81" s="155"/>
      <c r="I81" s="339"/>
      <c r="J81" s="234">
        <f t="shared" si="164"/>
        <v>100000</v>
      </c>
      <c r="K81" s="234">
        <f t="shared" si="164"/>
        <v>0</v>
      </c>
      <c r="L81" s="234">
        <f t="shared" si="164"/>
        <v>0</v>
      </c>
      <c r="M81" s="234">
        <f t="shared" si="164"/>
        <v>0</v>
      </c>
      <c r="N81" s="234">
        <f t="shared" si="164"/>
        <v>0</v>
      </c>
      <c r="O81" s="234">
        <f t="shared" si="164"/>
        <v>0</v>
      </c>
      <c r="P81" s="234">
        <f t="shared" si="164"/>
        <v>0</v>
      </c>
      <c r="Q81" s="234">
        <f t="shared" si="164"/>
        <v>0</v>
      </c>
      <c r="R81" s="234">
        <f t="shared" si="164"/>
        <v>0</v>
      </c>
      <c r="S81" s="234">
        <f t="shared" si="164"/>
        <v>0</v>
      </c>
      <c r="T81" s="234">
        <f t="shared" si="164"/>
        <v>0</v>
      </c>
      <c r="U81" s="234">
        <f t="shared" si="164"/>
        <v>0</v>
      </c>
      <c r="V81" s="234">
        <f t="shared" si="164"/>
        <v>0</v>
      </c>
      <c r="W81" s="851">
        <f t="shared" si="166"/>
        <v>0</v>
      </c>
      <c r="Y81" s="237">
        <f>+'Biz Dev'!R6</f>
        <v>0</v>
      </c>
      <c r="Z81" s="234">
        <f t="shared" si="165"/>
        <v>0</v>
      </c>
      <c r="AA81" s="234">
        <f t="shared" si="165"/>
        <v>0</v>
      </c>
      <c r="AB81" s="234">
        <f t="shared" si="165"/>
        <v>0</v>
      </c>
      <c r="AC81" s="234">
        <f t="shared" si="165"/>
        <v>0</v>
      </c>
      <c r="AD81" s="234">
        <f t="shared" si="165"/>
        <v>0</v>
      </c>
      <c r="AE81" s="234">
        <f t="shared" si="165"/>
        <v>8750</v>
      </c>
      <c r="AF81" s="234">
        <f t="shared" si="165"/>
        <v>8750</v>
      </c>
      <c r="AG81" s="234">
        <f t="shared" si="165"/>
        <v>8750</v>
      </c>
      <c r="AH81" s="234">
        <f t="shared" si="165"/>
        <v>8750</v>
      </c>
      <c r="AI81" s="234">
        <f t="shared" si="165"/>
        <v>8750</v>
      </c>
      <c r="AJ81" s="234">
        <f t="shared" si="165"/>
        <v>8750</v>
      </c>
      <c r="AK81" s="234">
        <f t="shared" si="165"/>
        <v>8750</v>
      </c>
      <c r="AL81" s="851">
        <f t="shared" si="167"/>
        <v>61250</v>
      </c>
      <c r="AM81" s="237">
        <f>+'Biz Dev'!AF6</f>
        <v>61250</v>
      </c>
    </row>
    <row r="82" spans="2:39">
      <c r="B82" s="233"/>
      <c r="C82" s="53" t="s">
        <v>77</v>
      </c>
      <c r="D82" s="155"/>
      <c r="I82" s="339"/>
      <c r="J82" s="234">
        <f t="shared" si="164"/>
        <v>210000</v>
      </c>
      <c r="K82" s="234">
        <f t="shared" si="164"/>
        <v>6666.666666666667</v>
      </c>
      <c r="L82" s="234">
        <f t="shared" si="164"/>
        <v>6666.666666666667</v>
      </c>
      <c r="M82" s="234">
        <f t="shared" si="164"/>
        <v>6666.666666666667</v>
      </c>
      <c r="N82" s="234">
        <f t="shared" si="164"/>
        <v>6666.666666666667</v>
      </c>
      <c r="O82" s="234">
        <f t="shared" si="164"/>
        <v>6666.666666666667</v>
      </c>
      <c r="P82" s="234">
        <f t="shared" si="164"/>
        <v>6666.666666666667</v>
      </c>
      <c r="Q82" s="234">
        <f t="shared" si="164"/>
        <v>6666.666666666667</v>
      </c>
      <c r="R82" s="234">
        <f t="shared" si="164"/>
        <v>6666.666666666667</v>
      </c>
      <c r="S82" s="234">
        <f t="shared" si="164"/>
        <v>6666.666666666667</v>
      </c>
      <c r="T82" s="234">
        <f t="shared" si="164"/>
        <v>6666.666666666667</v>
      </c>
      <c r="U82" s="234">
        <f t="shared" si="164"/>
        <v>6666.666666666667</v>
      </c>
      <c r="V82" s="234">
        <f t="shared" si="164"/>
        <v>6666.666666666667</v>
      </c>
      <c r="W82" s="851">
        <f t="shared" si="166"/>
        <v>80000</v>
      </c>
      <c r="Y82" s="237">
        <f>+'G&amp;A'!R6</f>
        <v>80000</v>
      </c>
      <c r="Z82" s="234">
        <f t="shared" si="165"/>
        <v>7000</v>
      </c>
      <c r="AA82" s="234">
        <f t="shared" si="165"/>
        <v>7000</v>
      </c>
      <c r="AB82" s="234">
        <f t="shared" si="165"/>
        <v>7000</v>
      </c>
      <c r="AC82" s="234">
        <f t="shared" si="165"/>
        <v>7000</v>
      </c>
      <c r="AD82" s="234">
        <f t="shared" si="165"/>
        <v>11375</v>
      </c>
      <c r="AE82" s="234">
        <f t="shared" si="165"/>
        <v>11375</v>
      </c>
      <c r="AF82" s="234">
        <f t="shared" si="165"/>
        <v>11375</v>
      </c>
      <c r="AG82" s="234">
        <f t="shared" si="165"/>
        <v>11375</v>
      </c>
      <c r="AH82" s="234">
        <f t="shared" si="165"/>
        <v>11375</v>
      </c>
      <c r="AI82" s="234">
        <f t="shared" si="165"/>
        <v>18375</v>
      </c>
      <c r="AJ82" s="234">
        <f t="shared" si="165"/>
        <v>18375</v>
      </c>
      <c r="AK82" s="234">
        <f t="shared" si="165"/>
        <v>18375</v>
      </c>
      <c r="AL82" s="851">
        <f t="shared" si="167"/>
        <v>140000</v>
      </c>
      <c r="AM82" s="237">
        <f>+'G&amp;A'!AF6</f>
        <v>140000</v>
      </c>
    </row>
    <row r="83" spans="2:39">
      <c r="B83" s="233"/>
      <c r="D83" s="155"/>
      <c r="I83" s="339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851">
        <f t="shared" si="166"/>
        <v>0</v>
      </c>
      <c r="Y83" s="237"/>
      <c r="Z83" s="238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236"/>
      <c r="AM83" s="237"/>
    </row>
    <row r="84" spans="2:39">
      <c r="B84" s="233"/>
      <c r="C84" s="53"/>
      <c r="D84" s="155"/>
      <c r="I84" s="339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851">
        <f t="shared" si="166"/>
        <v>0</v>
      </c>
      <c r="Y84" s="237"/>
      <c r="Z84" s="238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236"/>
      <c r="AM84" s="237"/>
    </row>
    <row r="85" spans="2:39">
      <c r="B85" s="233"/>
      <c r="I85" s="340"/>
      <c r="J85" s="239"/>
      <c r="K85" s="243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854"/>
      <c r="Y85" s="242"/>
      <c r="Z85" s="243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15"/>
      <c r="AM85" s="242"/>
    </row>
    <row r="86" spans="2:39">
      <c r="B86" s="233"/>
      <c r="D86" s="155"/>
      <c r="I86" s="341"/>
      <c r="J86" s="244"/>
      <c r="K86" s="245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853"/>
      <c r="Y86" s="185"/>
      <c r="Z86" s="245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25"/>
      <c r="AM86" s="185"/>
    </row>
    <row r="87" spans="2:39">
      <c r="B87" s="233"/>
      <c r="D87" s="155"/>
      <c r="I87" s="339"/>
      <c r="J87" s="234">
        <f>SUM(J72:J85)</f>
        <v>2715000</v>
      </c>
      <c r="K87" s="238">
        <f>SUM(K72:K85)</f>
        <v>12500</v>
      </c>
      <c r="L87" s="179">
        <f t="shared" ref="L87:W87" si="168">SUM(L72:L85)</f>
        <v>12500</v>
      </c>
      <c r="M87" s="179">
        <f t="shared" si="168"/>
        <v>18333.333333333332</v>
      </c>
      <c r="N87" s="179">
        <f t="shared" si="168"/>
        <v>28750</v>
      </c>
      <c r="O87" s="179">
        <f t="shared" si="168"/>
        <v>35000</v>
      </c>
      <c r="P87" s="179">
        <f t="shared" si="168"/>
        <v>40416.666666666664</v>
      </c>
      <c r="Q87" s="179">
        <f t="shared" si="168"/>
        <v>40416.666666666664</v>
      </c>
      <c r="R87" s="179">
        <f t="shared" si="168"/>
        <v>51249.999999999993</v>
      </c>
      <c r="S87" s="179">
        <f t="shared" si="168"/>
        <v>62916.666666666664</v>
      </c>
      <c r="T87" s="179">
        <f t="shared" si="168"/>
        <v>68333.333333333328</v>
      </c>
      <c r="U87" s="179">
        <f t="shared" si="168"/>
        <v>81250</v>
      </c>
      <c r="V87" s="179">
        <f t="shared" si="168"/>
        <v>89583.333333333343</v>
      </c>
      <c r="W87" s="855">
        <f t="shared" si="168"/>
        <v>541250</v>
      </c>
      <c r="Y87" s="184">
        <f>SUM(Y72:Y85)</f>
        <v>541250</v>
      </c>
      <c r="Z87" s="238">
        <f>SUM(Z72:Z85)</f>
        <v>94062.5</v>
      </c>
      <c r="AA87" s="179">
        <f t="shared" ref="AA87:AL87" si="169">SUM(AA72:AA85)</f>
        <v>101937.5</v>
      </c>
      <c r="AB87" s="179">
        <f t="shared" si="169"/>
        <v>101937.5</v>
      </c>
      <c r="AC87" s="179">
        <f t="shared" si="169"/>
        <v>101937.5</v>
      </c>
      <c r="AD87" s="179">
        <f t="shared" si="169"/>
        <v>118562.5</v>
      </c>
      <c r="AE87" s="179">
        <f t="shared" si="169"/>
        <v>149625</v>
      </c>
      <c r="AF87" s="179">
        <f t="shared" si="169"/>
        <v>157062.5</v>
      </c>
      <c r="AG87" s="179">
        <f t="shared" si="169"/>
        <v>172812.5</v>
      </c>
      <c r="AH87" s="179">
        <f t="shared" si="169"/>
        <v>187250</v>
      </c>
      <c r="AI87" s="179">
        <f t="shared" si="169"/>
        <v>216125</v>
      </c>
      <c r="AJ87" s="179">
        <f t="shared" si="169"/>
        <v>230125</v>
      </c>
      <c r="AK87" s="179">
        <f t="shared" si="169"/>
        <v>237562.5</v>
      </c>
      <c r="AL87" s="208">
        <f t="shared" si="169"/>
        <v>1869000</v>
      </c>
      <c r="AM87" s="184">
        <f>SUM(AM72:AM85)</f>
        <v>1869000</v>
      </c>
    </row>
    <row r="88" spans="2:39">
      <c r="B88" s="233"/>
      <c r="E88" s="179"/>
      <c r="I88" s="339"/>
      <c r="J88" s="229"/>
    </row>
    <row r="89" spans="2:39">
      <c r="B89" s="233"/>
      <c r="C89" s="228" t="s">
        <v>33</v>
      </c>
      <c r="E89" s="179"/>
      <c r="I89" s="339"/>
      <c r="J89" s="229"/>
      <c r="W89" s="855">
        <f>+'Op Exp Summ'!R6</f>
        <v>541250</v>
      </c>
    </row>
    <row r="90" spans="2:39" ht="14.25" customHeight="1">
      <c r="B90" s="233"/>
      <c r="C90" s="230" t="s">
        <v>96</v>
      </c>
      <c r="D90" s="230"/>
      <c r="E90" s="179"/>
      <c r="I90" s="340"/>
      <c r="J90" s="856" t="s">
        <v>98</v>
      </c>
      <c r="Y90" s="232" t="s">
        <v>97</v>
      </c>
      <c r="AM90" s="232" t="s">
        <v>97</v>
      </c>
    </row>
    <row r="91" spans="2:39">
      <c r="B91" s="233"/>
      <c r="C91" s="53" t="str">
        <f>+C72</f>
        <v>Development</v>
      </c>
      <c r="D91" s="155"/>
      <c r="E91" s="179"/>
      <c r="I91" s="342"/>
      <c r="J91" s="246">
        <f t="shared" ref="J91:V102" si="170">SUMIF($E$40:$E$55,$C91,J$40:J$55)</f>
        <v>350400</v>
      </c>
      <c r="K91" s="246">
        <f t="shared" si="170"/>
        <v>0</v>
      </c>
      <c r="L91" s="246">
        <f t="shared" si="170"/>
        <v>0</v>
      </c>
      <c r="M91" s="246">
        <f t="shared" si="170"/>
        <v>0</v>
      </c>
      <c r="N91" s="246">
        <f t="shared" si="170"/>
        <v>0</v>
      </c>
      <c r="O91" s="246">
        <f t="shared" si="170"/>
        <v>0</v>
      </c>
      <c r="P91" s="246">
        <f t="shared" si="170"/>
        <v>0</v>
      </c>
      <c r="Q91" s="246">
        <f t="shared" si="170"/>
        <v>0</v>
      </c>
      <c r="R91" s="246">
        <f t="shared" si="170"/>
        <v>6000</v>
      </c>
      <c r="S91" s="246">
        <f t="shared" si="170"/>
        <v>6000</v>
      </c>
      <c r="T91" s="246">
        <f t="shared" si="170"/>
        <v>6000</v>
      </c>
      <c r="U91" s="246">
        <f t="shared" si="170"/>
        <v>10000</v>
      </c>
      <c r="V91" s="246">
        <f t="shared" si="170"/>
        <v>10000</v>
      </c>
      <c r="W91" s="851">
        <f t="shared" ref="W91:W102" si="171">SUM(K91:V91)</f>
        <v>38000</v>
      </c>
      <c r="Y91" s="334">
        <f>+Dev!R30</f>
        <v>38000</v>
      </c>
      <c r="Z91" s="246">
        <f t="shared" ref="Z91:AK102" si="172">SUMIF($E$40:$E$55,$C91,Z$40:Z$55)</f>
        <v>10500</v>
      </c>
      <c r="AA91" s="246">
        <f t="shared" si="172"/>
        <v>10500</v>
      </c>
      <c r="AB91" s="246">
        <f t="shared" si="172"/>
        <v>16800</v>
      </c>
      <c r="AC91" s="246">
        <f t="shared" si="172"/>
        <v>16800</v>
      </c>
      <c r="AD91" s="246">
        <f t="shared" si="172"/>
        <v>16800</v>
      </c>
      <c r="AE91" s="246">
        <f t="shared" si="172"/>
        <v>16800</v>
      </c>
      <c r="AF91" s="246">
        <f t="shared" si="172"/>
        <v>24360</v>
      </c>
      <c r="AG91" s="246">
        <f t="shared" si="172"/>
        <v>24360</v>
      </c>
      <c r="AH91" s="246">
        <f t="shared" si="172"/>
        <v>24360</v>
      </c>
      <c r="AI91" s="246">
        <f t="shared" si="172"/>
        <v>30660</v>
      </c>
      <c r="AJ91" s="246">
        <f t="shared" si="172"/>
        <v>30660</v>
      </c>
      <c r="AK91" s="246">
        <f t="shared" si="172"/>
        <v>30660</v>
      </c>
      <c r="AL91" s="236">
        <f t="shared" ref="AL91:AL102" si="173">SUM(Z91:AK91)</f>
        <v>253260</v>
      </c>
      <c r="AM91" s="334">
        <f>+Dev!AF30</f>
        <v>253260</v>
      </c>
    </row>
    <row r="92" spans="2:39">
      <c r="B92" s="233"/>
      <c r="C92" s="53" t="str">
        <f t="shared" ref="C92:C101" si="174">+C73</f>
        <v>IT</v>
      </c>
      <c r="D92" s="155"/>
      <c r="E92" s="179"/>
      <c r="I92" s="342"/>
      <c r="J92" s="246">
        <f t="shared" si="170"/>
        <v>0</v>
      </c>
      <c r="K92" s="246">
        <f t="shared" si="170"/>
        <v>0</v>
      </c>
      <c r="L92" s="246">
        <f t="shared" si="170"/>
        <v>0</v>
      </c>
      <c r="M92" s="246">
        <f t="shared" si="170"/>
        <v>0</v>
      </c>
      <c r="N92" s="246">
        <f t="shared" si="170"/>
        <v>0</v>
      </c>
      <c r="O92" s="246">
        <f t="shared" si="170"/>
        <v>0</v>
      </c>
      <c r="P92" s="246">
        <f t="shared" si="170"/>
        <v>0</v>
      </c>
      <c r="Q92" s="246">
        <f t="shared" si="170"/>
        <v>0</v>
      </c>
      <c r="R92" s="246">
        <f t="shared" si="170"/>
        <v>0</v>
      </c>
      <c r="S92" s="246">
        <f t="shared" si="170"/>
        <v>0</v>
      </c>
      <c r="T92" s="246">
        <f t="shared" si="170"/>
        <v>0</v>
      </c>
      <c r="U92" s="246">
        <f t="shared" si="170"/>
        <v>0</v>
      </c>
      <c r="V92" s="246">
        <f t="shared" si="170"/>
        <v>0</v>
      </c>
      <c r="W92" s="851">
        <f t="shared" si="171"/>
        <v>0</v>
      </c>
      <c r="Y92" s="334">
        <f>+IT!R30</f>
        <v>0</v>
      </c>
      <c r="Z92" s="246">
        <f t="shared" si="172"/>
        <v>0</v>
      </c>
      <c r="AA92" s="246">
        <f t="shared" si="172"/>
        <v>0</v>
      </c>
      <c r="AB92" s="246">
        <f t="shared" si="172"/>
        <v>0</v>
      </c>
      <c r="AC92" s="246">
        <f t="shared" si="172"/>
        <v>0</v>
      </c>
      <c r="AD92" s="246">
        <f t="shared" si="172"/>
        <v>0</v>
      </c>
      <c r="AE92" s="246">
        <f t="shared" si="172"/>
        <v>0</v>
      </c>
      <c r="AF92" s="246">
        <f t="shared" si="172"/>
        <v>0</v>
      </c>
      <c r="AG92" s="246">
        <f t="shared" si="172"/>
        <v>0</v>
      </c>
      <c r="AH92" s="246">
        <f t="shared" si="172"/>
        <v>0</v>
      </c>
      <c r="AI92" s="246">
        <f t="shared" si="172"/>
        <v>0</v>
      </c>
      <c r="AJ92" s="246">
        <f t="shared" si="172"/>
        <v>0</v>
      </c>
      <c r="AK92" s="246">
        <f t="shared" si="172"/>
        <v>0</v>
      </c>
      <c r="AL92" s="236">
        <f t="shared" si="173"/>
        <v>0</v>
      </c>
      <c r="AM92" s="334">
        <f>+IT!AF30</f>
        <v>0</v>
      </c>
    </row>
    <row r="93" spans="2:39">
      <c r="B93" s="233"/>
      <c r="C93" s="53" t="str">
        <f t="shared" si="174"/>
        <v>Customer Support</v>
      </c>
      <c r="D93" s="155"/>
      <c r="E93" s="179"/>
      <c r="I93" s="342"/>
      <c r="J93" s="246">
        <f t="shared" si="170"/>
        <v>0</v>
      </c>
      <c r="K93" s="246">
        <f t="shared" si="170"/>
        <v>0</v>
      </c>
      <c r="L93" s="246">
        <f t="shared" si="170"/>
        <v>0</v>
      </c>
      <c r="M93" s="246">
        <f t="shared" si="170"/>
        <v>0</v>
      </c>
      <c r="N93" s="246">
        <f t="shared" si="170"/>
        <v>0</v>
      </c>
      <c r="O93" s="246">
        <f t="shared" si="170"/>
        <v>0</v>
      </c>
      <c r="P93" s="246">
        <f t="shared" si="170"/>
        <v>0</v>
      </c>
      <c r="Q93" s="246">
        <f t="shared" si="170"/>
        <v>0</v>
      </c>
      <c r="R93" s="246">
        <f t="shared" si="170"/>
        <v>0</v>
      </c>
      <c r="S93" s="246">
        <f t="shared" si="170"/>
        <v>0</v>
      </c>
      <c r="T93" s="246">
        <f t="shared" si="170"/>
        <v>0</v>
      </c>
      <c r="U93" s="246">
        <f t="shared" si="170"/>
        <v>0</v>
      </c>
      <c r="V93" s="246">
        <f t="shared" si="170"/>
        <v>0</v>
      </c>
      <c r="W93" s="851">
        <f t="shared" si="171"/>
        <v>0</v>
      </c>
      <c r="Y93" s="334">
        <f>+'Cust Supp'!R30</f>
        <v>0</v>
      </c>
      <c r="Z93" s="246">
        <f t="shared" si="172"/>
        <v>0</v>
      </c>
      <c r="AA93" s="246">
        <f t="shared" si="172"/>
        <v>0</v>
      </c>
      <c r="AB93" s="246">
        <f t="shared" si="172"/>
        <v>0</v>
      </c>
      <c r="AC93" s="246">
        <f t="shared" si="172"/>
        <v>0</v>
      </c>
      <c r="AD93" s="246">
        <f t="shared" si="172"/>
        <v>0</v>
      </c>
      <c r="AE93" s="246">
        <f t="shared" si="172"/>
        <v>0</v>
      </c>
      <c r="AF93" s="246">
        <f t="shared" si="172"/>
        <v>0</v>
      </c>
      <c r="AG93" s="246">
        <f t="shared" si="172"/>
        <v>0</v>
      </c>
      <c r="AH93" s="246">
        <f t="shared" si="172"/>
        <v>0</v>
      </c>
      <c r="AI93" s="246">
        <f t="shared" si="172"/>
        <v>0</v>
      </c>
      <c r="AJ93" s="246">
        <f t="shared" si="172"/>
        <v>0</v>
      </c>
      <c r="AK93" s="246">
        <f t="shared" si="172"/>
        <v>0</v>
      </c>
      <c r="AL93" s="236">
        <f t="shared" si="173"/>
        <v>0</v>
      </c>
      <c r="AM93" s="334">
        <f>+'Cust Supp'!AF30</f>
        <v>0</v>
      </c>
    </row>
    <row r="94" spans="2:39">
      <c r="B94" s="233"/>
      <c r="C94" s="53" t="str">
        <f t="shared" si="174"/>
        <v>QA Testing</v>
      </c>
      <c r="D94" s="155"/>
      <c r="E94" s="179"/>
      <c r="I94" s="342"/>
      <c r="J94" s="246">
        <f t="shared" si="170"/>
        <v>0</v>
      </c>
      <c r="K94" s="246">
        <f t="shared" si="170"/>
        <v>0</v>
      </c>
      <c r="L94" s="246">
        <f t="shared" si="170"/>
        <v>0</v>
      </c>
      <c r="M94" s="246">
        <f t="shared" si="170"/>
        <v>0</v>
      </c>
      <c r="N94" s="246">
        <f t="shared" si="170"/>
        <v>0</v>
      </c>
      <c r="O94" s="246">
        <f t="shared" si="170"/>
        <v>0</v>
      </c>
      <c r="P94" s="246">
        <f t="shared" si="170"/>
        <v>0</v>
      </c>
      <c r="Q94" s="246">
        <f t="shared" si="170"/>
        <v>0</v>
      </c>
      <c r="R94" s="246">
        <f t="shared" si="170"/>
        <v>0</v>
      </c>
      <c r="S94" s="246">
        <f t="shared" si="170"/>
        <v>0</v>
      </c>
      <c r="T94" s="246">
        <f t="shared" si="170"/>
        <v>0</v>
      </c>
      <c r="U94" s="246">
        <f t="shared" si="170"/>
        <v>0</v>
      </c>
      <c r="V94" s="246">
        <f t="shared" si="170"/>
        <v>0</v>
      </c>
      <c r="W94" s="851">
        <f t="shared" si="171"/>
        <v>0</v>
      </c>
      <c r="Y94" s="334">
        <f>+'QA Testing'!R30</f>
        <v>0</v>
      </c>
      <c r="Z94" s="246">
        <f t="shared" si="172"/>
        <v>0</v>
      </c>
      <c r="AA94" s="246">
        <f t="shared" si="172"/>
        <v>0</v>
      </c>
      <c r="AB94" s="246">
        <f t="shared" si="172"/>
        <v>0</v>
      </c>
      <c r="AC94" s="246">
        <f t="shared" si="172"/>
        <v>0</v>
      </c>
      <c r="AD94" s="246">
        <f t="shared" si="172"/>
        <v>0</v>
      </c>
      <c r="AE94" s="246">
        <f t="shared" si="172"/>
        <v>0</v>
      </c>
      <c r="AF94" s="246">
        <f t="shared" si="172"/>
        <v>0</v>
      </c>
      <c r="AG94" s="246">
        <f t="shared" si="172"/>
        <v>0</v>
      </c>
      <c r="AH94" s="246">
        <f t="shared" si="172"/>
        <v>0</v>
      </c>
      <c r="AI94" s="246">
        <f t="shared" si="172"/>
        <v>0</v>
      </c>
      <c r="AJ94" s="246">
        <f t="shared" si="172"/>
        <v>0</v>
      </c>
      <c r="AK94" s="246">
        <f t="shared" si="172"/>
        <v>0</v>
      </c>
      <c r="AL94" s="236">
        <f t="shared" si="173"/>
        <v>0</v>
      </c>
      <c r="AM94" s="334">
        <f>+'QA Testing'!AF30</f>
        <v>0</v>
      </c>
    </row>
    <row r="95" spans="2:39">
      <c r="B95" s="233"/>
      <c r="C95" s="53" t="str">
        <f t="shared" si="174"/>
        <v>Operations</v>
      </c>
      <c r="D95" s="155"/>
      <c r="E95" s="179"/>
      <c r="I95" s="342"/>
      <c r="J95" s="246">
        <f t="shared" si="170"/>
        <v>0</v>
      </c>
      <c r="K95" s="246">
        <f t="shared" si="170"/>
        <v>0</v>
      </c>
      <c r="L95" s="246">
        <f t="shared" si="170"/>
        <v>0</v>
      </c>
      <c r="M95" s="246">
        <f t="shared" si="170"/>
        <v>0</v>
      </c>
      <c r="N95" s="246">
        <f t="shared" si="170"/>
        <v>0</v>
      </c>
      <c r="O95" s="246">
        <f t="shared" si="170"/>
        <v>0</v>
      </c>
      <c r="P95" s="246">
        <f t="shared" si="170"/>
        <v>0</v>
      </c>
      <c r="Q95" s="246">
        <f t="shared" si="170"/>
        <v>0</v>
      </c>
      <c r="R95" s="246">
        <f t="shared" si="170"/>
        <v>0</v>
      </c>
      <c r="S95" s="246">
        <f t="shared" si="170"/>
        <v>0</v>
      </c>
      <c r="T95" s="246">
        <f t="shared" si="170"/>
        <v>0</v>
      </c>
      <c r="U95" s="246">
        <f t="shared" si="170"/>
        <v>0</v>
      </c>
      <c r="V95" s="246">
        <f t="shared" si="170"/>
        <v>0</v>
      </c>
      <c r="W95" s="851">
        <f t="shared" si="171"/>
        <v>0</v>
      </c>
      <c r="Y95" s="334">
        <f>+Operations!R30</f>
        <v>0</v>
      </c>
      <c r="Z95" s="246">
        <f t="shared" si="172"/>
        <v>0</v>
      </c>
      <c r="AA95" s="246">
        <f t="shared" si="172"/>
        <v>0</v>
      </c>
      <c r="AB95" s="246">
        <f t="shared" si="172"/>
        <v>0</v>
      </c>
      <c r="AC95" s="246">
        <f t="shared" si="172"/>
        <v>0</v>
      </c>
      <c r="AD95" s="246">
        <f t="shared" si="172"/>
        <v>0</v>
      </c>
      <c r="AE95" s="246">
        <f t="shared" si="172"/>
        <v>0</v>
      </c>
      <c r="AF95" s="246">
        <f t="shared" si="172"/>
        <v>0</v>
      </c>
      <c r="AG95" s="246">
        <f t="shared" si="172"/>
        <v>0</v>
      </c>
      <c r="AH95" s="246">
        <f t="shared" si="172"/>
        <v>0</v>
      </c>
      <c r="AI95" s="246">
        <f t="shared" si="172"/>
        <v>0</v>
      </c>
      <c r="AJ95" s="246">
        <f t="shared" si="172"/>
        <v>0</v>
      </c>
      <c r="AK95" s="246">
        <f t="shared" si="172"/>
        <v>0</v>
      </c>
      <c r="AL95" s="236">
        <f t="shared" si="173"/>
        <v>0</v>
      </c>
      <c r="AM95" s="334">
        <f>+Operations!AF30</f>
        <v>0</v>
      </c>
    </row>
    <row r="96" spans="2:39">
      <c r="B96" s="233"/>
      <c r="C96" s="53" t="str">
        <f t="shared" si="174"/>
        <v>Dev #2</v>
      </c>
      <c r="D96" s="155"/>
      <c r="E96" s="179"/>
      <c r="I96" s="342"/>
      <c r="J96" s="246">
        <f t="shared" si="170"/>
        <v>0</v>
      </c>
      <c r="K96" s="246">
        <f t="shared" si="170"/>
        <v>0</v>
      </c>
      <c r="L96" s="246">
        <f t="shared" si="170"/>
        <v>0</v>
      </c>
      <c r="M96" s="246">
        <f t="shared" si="170"/>
        <v>0</v>
      </c>
      <c r="N96" s="246">
        <f t="shared" si="170"/>
        <v>0</v>
      </c>
      <c r="O96" s="246">
        <f t="shared" si="170"/>
        <v>0</v>
      </c>
      <c r="P96" s="246">
        <f t="shared" si="170"/>
        <v>0</v>
      </c>
      <c r="Q96" s="246">
        <f t="shared" si="170"/>
        <v>0</v>
      </c>
      <c r="R96" s="246">
        <f t="shared" si="170"/>
        <v>0</v>
      </c>
      <c r="S96" s="246">
        <f t="shared" si="170"/>
        <v>0</v>
      </c>
      <c r="T96" s="246">
        <f t="shared" si="170"/>
        <v>0</v>
      </c>
      <c r="U96" s="246">
        <f t="shared" si="170"/>
        <v>0</v>
      </c>
      <c r="V96" s="246">
        <f t="shared" si="170"/>
        <v>0</v>
      </c>
      <c r="W96" s="851">
        <f t="shared" si="171"/>
        <v>0</v>
      </c>
      <c r="Y96" s="334">
        <f>+'Dev #2'!R30</f>
        <v>0</v>
      </c>
      <c r="Z96" s="246">
        <f t="shared" si="172"/>
        <v>0</v>
      </c>
      <c r="AA96" s="246">
        <f t="shared" si="172"/>
        <v>0</v>
      </c>
      <c r="AB96" s="246">
        <f t="shared" si="172"/>
        <v>0</v>
      </c>
      <c r="AC96" s="246">
        <f t="shared" si="172"/>
        <v>0</v>
      </c>
      <c r="AD96" s="246">
        <f t="shared" si="172"/>
        <v>0</v>
      </c>
      <c r="AE96" s="246">
        <f t="shared" si="172"/>
        <v>0</v>
      </c>
      <c r="AF96" s="246">
        <f t="shared" si="172"/>
        <v>0</v>
      </c>
      <c r="AG96" s="246">
        <f t="shared" si="172"/>
        <v>0</v>
      </c>
      <c r="AH96" s="246">
        <f t="shared" si="172"/>
        <v>0</v>
      </c>
      <c r="AI96" s="246">
        <f t="shared" si="172"/>
        <v>0</v>
      </c>
      <c r="AJ96" s="246">
        <f t="shared" si="172"/>
        <v>0</v>
      </c>
      <c r="AK96" s="246">
        <f t="shared" si="172"/>
        <v>0</v>
      </c>
      <c r="AL96" s="236">
        <f t="shared" si="173"/>
        <v>0</v>
      </c>
      <c r="AM96" s="334">
        <f>+'Dev #2'!AF30</f>
        <v>0</v>
      </c>
    </row>
    <row r="97" spans="2:39">
      <c r="B97" s="233"/>
      <c r="C97" s="53" t="str">
        <f t="shared" si="174"/>
        <v>Sales</v>
      </c>
      <c r="D97" s="155"/>
      <c r="E97" s="179"/>
      <c r="I97" s="342"/>
      <c r="J97" s="246">
        <f t="shared" si="170"/>
        <v>0</v>
      </c>
      <c r="K97" s="246">
        <f t="shared" si="170"/>
        <v>0</v>
      </c>
      <c r="L97" s="246">
        <f t="shared" si="170"/>
        <v>0</v>
      </c>
      <c r="M97" s="246">
        <f t="shared" si="170"/>
        <v>0</v>
      </c>
      <c r="N97" s="246">
        <f t="shared" si="170"/>
        <v>0</v>
      </c>
      <c r="O97" s="246">
        <f t="shared" si="170"/>
        <v>0</v>
      </c>
      <c r="P97" s="246">
        <f t="shared" si="170"/>
        <v>0</v>
      </c>
      <c r="Q97" s="246">
        <f t="shared" si="170"/>
        <v>0</v>
      </c>
      <c r="R97" s="246">
        <f t="shared" si="170"/>
        <v>0</v>
      </c>
      <c r="S97" s="246">
        <f t="shared" si="170"/>
        <v>0</v>
      </c>
      <c r="T97" s="246">
        <f t="shared" si="170"/>
        <v>0</v>
      </c>
      <c r="U97" s="246">
        <f t="shared" si="170"/>
        <v>0</v>
      </c>
      <c r="V97" s="246">
        <f t="shared" si="170"/>
        <v>0</v>
      </c>
      <c r="W97" s="851">
        <f t="shared" si="171"/>
        <v>0</v>
      </c>
      <c r="Y97" s="334">
        <f>+Sales!R30</f>
        <v>0</v>
      </c>
      <c r="Z97" s="246">
        <f t="shared" si="172"/>
        <v>0</v>
      </c>
      <c r="AA97" s="246">
        <f t="shared" si="172"/>
        <v>0</v>
      </c>
      <c r="AB97" s="246">
        <f t="shared" si="172"/>
        <v>0</v>
      </c>
      <c r="AC97" s="246">
        <f t="shared" si="172"/>
        <v>0</v>
      </c>
      <c r="AD97" s="246">
        <f t="shared" si="172"/>
        <v>0</v>
      </c>
      <c r="AE97" s="246">
        <f t="shared" si="172"/>
        <v>0</v>
      </c>
      <c r="AF97" s="246">
        <f t="shared" si="172"/>
        <v>0</v>
      </c>
      <c r="AG97" s="246">
        <f t="shared" si="172"/>
        <v>0</v>
      </c>
      <c r="AH97" s="246">
        <f t="shared" si="172"/>
        <v>0</v>
      </c>
      <c r="AI97" s="246">
        <f t="shared" si="172"/>
        <v>0</v>
      </c>
      <c r="AJ97" s="246">
        <f t="shared" si="172"/>
        <v>0</v>
      </c>
      <c r="AK97" s="246">
        <f t="shared" si="172"/>
        <v>0</v>
      </c>
      <c r="AL97" s="236">
        <f t="shared" si="173"/>
        <v>0</v>
      </c>
      <c r="AM97" s="334">
        <f>+Sales!AF30</f>
        <v>0</v>
      </c>
    </row>
    <row r="98" spans="2:39">
      <c r="B98" s="233"/>
      <c r="C98" s="53" t="str">
        <f t="shared" si="174"/>
        <v>Marketing</v>
      </c>
      <c r="D98" s="155"/>
      <c r="E98" s="179"/>
      <c r="I98" s="342"/>
      <c r="J98" s="246">
        <f t="shared" si="170"/>
        <v>0</v>
      </c>
      <c r="K98" s="246">
        <f t="shared" si="170"/>
        <v>0</v>
      </c>
      <c r="L98" s="246">
        <f t="shared" si="170"/>
        <v>0</v>
      </c>
      <c r="M98" s="246">
        <f t="shared" si="170"/>
        <v>0</v>
      </c>
      <c r="N98" s="246">
        <f t="shared" si="170"/>
        <v>0</v>
      </c>
      <c r="O98" s="246">
        <f t="shared" si="170"/>
        <v>0</v>
      </c>
      <c r="P98" s="246">
        <f t="shared" si="170"/>
        <v>0</v>
      </c>
      <c r="Q98" s="246">
        <f t="shared" si="170"/>
        <v>0</v>
      </c>
      <c r="R98" s="246">
        <f t="shared" si="170"/>
        <v>0</v>
      </c>
      <c r="S98" s="246">
        <f t="shared" si="170"/>
        <v>0</v>
      </c>
      <c r="T98" s="246">
        <f t="shared" si="170"/>
        <v>0</v>
      </c>
      <c r="U98" s="246">
        <f t="shared" si="170"/>
        <v>0</v>
      </c>
      <c r="V98" s="246">
        <f t="shared" si="170"/>
        <v>0</v>
      </c>
      <c r="W98" s="851">
        <f t="shared" si="171"/>
        <v>0</v>
      </c>
      <c r="Y98" s="334">
        <f>+Mktg!R30</f>
        <v>0</v>
      </c>
      <c r="Z98" s="246">
        <f t="shared" si="172"/>
        <v>0</v>
      </c>
      <c r="AA98" s="246">
        <f t="shared" si="172"/>
        <v>0</v>
      </c>
      <c r="AB98" s="246">
        <f t="shared" si="172"/>
        <v>0</v>
      </c>
      <c r="AC98" s="246">
        <f t="shared" si="172"/>
        <v>0</v>
      </c>
      <c r="AD98" s="246">
        <f t="shared" si="172"/>
        <v>0</v>
      </c>
      <c r="AE98" s="246">
        <f t="shared" si="172"/>
        <v>0</v>
      </c>
      <c r="AF98" s="246">
        <f t="shared" si="172"/>
        <v>0</v>
      </c>
      <c r="AG98" s="246">
        <f t="shared" si="172"/>
        <v>0</v>
      </c>
      <c r="AH98" s="246">
        <f t="shared" si="172"/>
        <v>0</v>
      </c>
      <c r="AI98" s="246">
        <f t="shared" si="172"/>
        <v>0</v>
      </c>
      <c r="AJ98" s="246">
        <f t="shared" si="172"/>
        <v>0</v>
      </c>
      <c r="AK98" s="246">
        <f t="shared" si="172"/>
        <v>0</v>
      </c>
      <c r="AL98" s="236">
        <f t="shared" si="173"/>
        <v>0</v>
      </c>
      <c r="AM98" s="334">
        <f>+Mktg!AF30</f>
        <v>0</v>
      </c>
    </row>
    <row r="99" spans="2:39">
      <c r="B99" s="233"/>
      <c r="C99" s="53" t="str">
        <f t="shared" si="174"/>
        <v>Product Mgmt</v>
      </c>
      <c r="D99" s="155"/>
      <c r="E99" s="179"/>
      <c r="I99" s="342"/>
      <c r="J99" s="246">
        <f t="shared" si="170"/>
        <v>0</v>
      </c>
      <c r="K99" s="246">
        <f t="shared" si="170"/>
        <v>0</v>
      </c>
      <c r="L99" s="246">
        <f t="shared" si="170"/>
        <v>0</v>
      </c>
      <c r="M99" s="246">
        <f t="shared" si="170"/>
        <v>0</v>
      </c>
      <c r="N99" s="246">
        <f t="shared" si="170"/>
        <v>0</v>
      </c>
      <c r="O99" s="246">
        <f t="shared" si="170"/>
        <v>0</v>
      </c>
      <c r="P99" s="246">
        <f t="shared" si="170"/>
        <v>0</v>
      </c>
      <c r="Q99" s="246">
        <f t="shared" si="170"/>
        <v>0</v>
      </c>
      <c r="R99" s="246">
        <f t="shared" si="170"/>
        <v>0</v>
      </c>
      <c r="S99" s="246">
        <f t="shared" si="170"/>
        <v>0</v>
      </c>
      <c r="T99" s="246">
        <f t="shared" si="170"/>
        <v>0</v>
      </c>
      <c r="U99" s="246">
        <f t="shared" si="170"/>
        <v>0</v>
      </c>
      <c r="V99" s="246">
        <f t="shared" si="170"/>
        <v>0</v>
      </c>
      <c r="W99" s="851">
        <f t="shared" si="171"/>
        <v>0</v>
      </c>
      <c r="Y99" s="334">
        <f>+'Prod Mgmt'!R30</f>
        <v>0</v>
      </c>
      <c r="Z99" s="246">
        <f t="shared" si="172"/>
        <v>0</v>
      </c>
      <c r="AA99" s="246">
        <f t="shared" si="172"/>
        <v>0</v>
      </c>
      <c r="AB99" s="246">
        <f t="shared" si="172"/>
        <v>0</v>
      </c>
      <c r="AC99" s="246">
        <f t="shared" si="172"/>
        <v>0</v>
      </c>
      <c r="AD99" s="246">
        <f t="shared" si="172"/>
        <v>0</v>
      </c>
      <c r="AE99" s="246">
        <f t="shared" si="172"/>
        <v>0</v>
      </c>
      <c r="AF99" s="246">
        <f t="shared" si="172"/>
        <v>0</v>
      </c>
      <c r="AG99" s="246">
        <f t="shared" si="172"/>
        <v>0</v>
      </c>
      <c r="AH99" s="246">
        <f t="shared" si="172"/>
        <v>0</v>
      </c>
      <c r="AI99" s="246">
        <f t="shared" si="172"/>
        <v>0</v>
      </c>
      <c r="AJ99" s="246">
        <f t="shared" si="172"/>
        <v>0</v>
      </c>
      <c r="AK99" s="246">
        <f t="shared" si="172"/>
        <v>0</v>
      </c>
      <c r="AL99" s="236">
        <f t="shared" si="173"/>
        <v>0</v>
      </c>
      <c r="AM99" s="334">
        <f>+'Prod Mgmt'!AF30</f>
        <v>0</v>
      </c>
    </row>
    <row r="100" spans="2:39">
      <c r="B100" s="233"/>
      <c r="C100" s="53" t="str">
        <f t="shared" si="174"/>
        <v>Biz Dev</v>
      </c>
      <c r="D100" s="155"/>
      <c r="E100" s="179"/>
      <c r="I100" s="342"/>
      <c r="J100" s="246">
        <f t="shared" si="170"/>
        <v>0</v>
      </c>
      <c r="K100" s="246">
        <f t="shared" si="170"/>
        <v>0</v>
      </c>
      <c r="L100" s="246">
        <f t="shared" si="170"/>
        <v>0</v>
      </c>
      <c r="M100" s="246">
        <f t="shared" si="170"/>
        <v>0</v>
      </c>
      <c r="N100" s="246">
        <f t="shared" si="170"/>
        <v>0</v>
      </c>
      <c r="O100" s="246">
        <f t="shared" si="170"/>
        <v>0</v>
      </c>
      <c r="P100" s="246">
        <f t="shared" si="170"/>
        <v>0</v>
      </c>
      <c r="Q100" s="246">
        <f t="shared" si="170"/>
        <v>0</v>
      </c>
      <c r="R100" s="246">
        <f t="shared" si="170"/>
        <v>0</v>
      </c>
      <c r="S100" s="246">
        <f t="shared" si="170"/>
        <v>0</v>
      </c>
      <c r="T100" s="246">
        <f t="shared" si="170"/>
        <v>0</v>
      </c>
      <c r="U100" s="246">
        <f t="shared" si="170"/>
        <v>0</v>
      </c>
      <c r="V100" s="246">
        <f t="shared" si="170"/>
        <v>0</v>
      </c>
      <c r="W100" s="851">
        <f t="shared" si="171"/>
        <v>0</v>
      </c>
      <c r="Y100" s="334">
        <f>+'Biz Dev'!R30</f>
        <v>0</v>
      </c>
      <c r="Z100" s="246">
        <f t="shared" si="172"/>
        <v>0</v>
      </c>
      <c r="AA100" s="246">
        <f t="shared" si="172"/>
        <v>0</v>
      </c>
      <c r="AB100" s="246">
        <f t="shared" si="172"/>
        <v>0</v>
      </c>
      <c r="AC100" s="246">
        <f t="shared" si="172"/>
        <v>0</v>
      </c>
      <c r="AD100" s="246">
        <f t="shared" si="172"/>
        <v>0</v>
      </c>
      <c r="AE100" s="246">
        <f t="shared" si="172"/>
        <v>0</v>
      </c>
      <c r="AF100" s="246">
        <f t="shared" si="172"/>
        <v>0</v>
      </c>
      <c r="AG100" s="246">
        <f t="shared" si="172"/>
        <v>0</v>
      </c>
      <c r="AH100" s="246">
        <f t="shared" si="172"/>
        <v>0</v>
      </c>
      <c r="AI100" s="246">
        <f t="shared" si="172"/>
        <v>0</v>
      </c>
      <c r="AJ100" s="246">
        <f t="shared" si="172"/>
        <v>0</v>
      </c>
      <c r="AK100" s="246">
        <f t="shared" si="172"/>
        <v>0</v>
      </c>
      <c r="AL100" s="236">
        <f t="shared" si="173"/>
        <v>0</v>
      </c>
      <c r="AM100" s="334">
        <f>+'Biz Dev'!AF30</f>
        <v>0</v>
      </c>
    </row>
    <row r="101" spans="2:39">
      <c r="B101" s="233"/>
      <c r="C101" s="53" t="str">
        <f t="shared" si="174"/>
        <v>G &amp; A</v>
      </c>
      <c r="D101" s="155"/>
      <c r="E101" s="179"/>
      <c r="I101" s="342"/>
      <c r="J101" s="246">
        <f t="shared" si="170"/>
        <v>0</v>
      </c>
      <c r="K101" s="246">
        <f t="shared" si="170"/>
        <v>0</v>
      </c>
      <c r="L101" s="246">
        <f t="shared" si="170"/>
        <v>0</v>
      </c>
      <c r="M101" s="246">
        <f t="shared" si="170"/>
        <v>0</v>
      </c>
      <c r="N101" s="246">
        <f t="shared" si="170"/>
        <v>0</v>
      </c>
      <c r="O101" s="246">
        <f t="shared" si="170"/>
        <v>0</v>
      </c>
      <c r="P101" s="246">
        <f t="shared" si="170"/>
        <v>0</v>
      </c>
      <c r="Q101" s="246">
        <f t="shared" si="170"/>
        <v>0</v>
      </c>
      <c r="R101" s="246">
        <f t="shared" si="170"/>
        <v>0</v>
      </c>
      <c r="S101" s="246">
        <f t="shared" si="170"/>
        <v>0</v>
      </c>
      <c r="T101" s="246">
        <f t="shared" si="170"/>
        <v>0</v>
      </c>
      <c r="U101" s="246">
        <f t="shared" si="170"/>
        <v>0</v>
      </c>
      <c r="V101" s="246">
        <f t="shared" si="170"/>
        <v>0</v>
      </c>
      <c r="W101" s="851">
        <f t="shared" si="171"/>
        <v>0</v>
      </c>
      <c r="Y101" s="334">
        <f>+'G&amp;A'!R30</f>
        <v>0</v>
      </c>
      <c r="Z101" s="246">
        <f t="shared" si="172"/>
        <v>0</v>
      </c>
      <c r="AA101" s="246">
        <f t="shared" si="172"/>
        <v>0</v>
      </c>
      <c r="AB101" s="246">
        <f t="shared" si="172"/>
        <v>0</v>
      </c>
      <c r="AC101" s="246">
        <f t="shared" si="172"/>
        <v>0</v>
      </c>
      <c r="AD101" s="246">
        <f t="shared" si="172"/>
        <v>0</v>
      </c>
      <c r="AE101" s="246">
        <f t="shared" si="172"/>
        <v>0</v>
      </c>
      <c r="AF101" s="246">
        <f t="shared" si="172"/>
        <v>0</v>
      </c>
      <c r="AG101" s="246">
        <f t="shared" si="172"/>
        <v>0</v>
      </c>
      <c r="AH101" s="246">
        <f t="shared" si="172"/>
        <v>0</v>
      </c>
      <c r="AI101" s="246">
        <f t="shared" si="172"/>
        <v>0</v>
      </c>
      <c r="AJ101" s="246">
        <f t="shared" si="172"/>
        <v>0</v>
      </c>
      <c r="AK101" s="246">
        <f t="shared" si="172"/>
        <v>0</v>
      </c>
      <c r="AL101" s="236">
        <f t="shared" si="173"/>
        <v>0</v>
      </c>
      <c r="AM101" s="334">
        <f>+'G&amp;A'!AF30</f>
        <v>0</v>
      </c>
    </row>
    <row r="102" spans="2:39">
      <c r="B102" s="233"/>
      <c r="C102" s="53"/>
      <c r="D102" s="155"/>
      <c r="E102" s="179"/>
      <c r="I102" s="342"/>
      <c r="J102" s="246">
        <f t="shared" si="170"/>
        <v>0</v>
      </c>
      <c r="K102" s="246">
        <f t="shared" si="170"/>
        <v>0</v>
      </c>
      <c r="L102" s="246">
        <f t="shared" si="170"/>
        <v>0</v>
      </c>
      <c r="M102" s="246">
        <f t="shared" si="170"/>
        <v>0</v>
      </c>
      <c r="N102" s="246">
        <f t="shared" si="170"/>
        <v>0</v>
      </c>
      <c r="O102" s="246">
        <f t="shared" si="170"/>
        <v>0</v>
      </c>
      <c r="P102" s="246">
        <f t="shared" si="170"/>
        <v>0</v>
      </c>
      <c r="Q102" s="246">
        <f t="shared" si="170"/>
        <v>0</v>
      </c>
      <c r="R102" s="246">
        <f t="shared" si="170"/>
        <v>0</v>
      </c>
      <c r="S102" s="246">
        <f t="shared" si="170"/>
        <v>0</v>
      </c>
      <c r="T102" s="246">
        <f t="shared" si="170"/>
        <v>0</v>
      </c>
      <c r="U102" s="246">
        <f t="shared" si="170"/>
        <v>0</v>
      </c>
      <c r="V102" s="246">
        <f t="shared" si="170"/>
        <v>0</v>
      </c>
      <c r="W102" s="851">
        <f t="shared" si="171"/>
        <v>0</v>
      </c>
      <c r="Y102" s="334"/>
      <c r="Z102" s="246">
        <f t="shared" si="172"/>
        <v>0</v>
      </c>
      <c r="AA102" s="246">
        <f t="shared" si="172"/>
        <v>0</v>
      </c>
      <c r="AB102" s="246">
        <f t="shared" si="172"/>
        <v>0</v>
      </c>
      <c r="AC102" s="246">
        <f t="shared" si="172"/>
        <v>0</v>
      </c>
      <c r="AD102" s="246">
        <f t="shared" si="172"/>
        <v>0</v>
      </c>
      <c r="AE102" s="246">
        <f t="shared" si="172"/>
        <v>0</v>
      </c>
      <c r="AF102" s="246">
        <f t="shared" si="172"/>
        <v>0</v>
      </c>
      <c r="AG102" s="246">
        <f t="shared" si="172"/>
        <v>0</v>
      </c>
      <c r="AH102" s="246">
        <f t="shared" si="172"/>
        <v>0</v>
      </c>
      <c r="AI102" s="246">
        <f t="shared" si="172"/>
        <v>0</v>
      </c>
      <c r="AJ102" s="246">
        <f t="shared" si="172"/>
        <v>0</v>
      </c>
      <c r="AK102" s="246">
        <f t="shared" si="172"/>
        <v>0</v>
      </c>
      <c r="AL102" s="236">
        <f t="shared" si="173"/>
        <v>0</v>
      </c>
      <c r="AM102" s="334"/>
    </row>
    <row r="103" spans="2:39">
      <c r="B103" s="233"/>
      <c r="E103" s="179"/>
      <c r="I103" s="340"/>
      <c r="J103" s="239"/>
      <c r="K103" s="243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854"/>
      <c r="Y103" s="242"/>
      <c r="Z103" s="243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15"/>
      <c r="AM103" s="242"/>
    </row>
    <row r="104" spans="2:39">
      <c r="B104" s="233"/>
      <c r="E104" s="179"/>
      <c r="I104" s="341"/>
      <c r="J104" s="244"/>
      <c r="K104" s="245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853"/>
      <c r="Y104" s="185"/>
      <c r="Z104" s="245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25"/>
      <c r="AM104" s="185"/>
    </row>
    <row r="105" spans="2:39">
      <c r="B105" s="233"/>
      <c r="E105" s="179"/>
      <c r="I105" s="339"/>
      <c r="J105" s="234">
        <f t="shared" ref="J105:W105" si="175">SUM(J91:J103)</f>
        <v>350400</v>
      </c>
      <c r="K105" s="238">
        <f t="shared" si="175"/>
        <v>0</v>
      </c>
      <c r="L105" s="179">
        <f t="shared" si="175"/>
        <v>0</v>
      </c>
      <c r="M105" s="179">
        <f t="shared" si="175"/>
        <v>0</v>
      </c>
      <c r="N105" s="179">
        <f t="shared" si="175"/>
        <v>0</v>
      </c>
      <c r="O105" s="179">
        <f t="shared" si="175"/>
        <v>0</v>
      </c>
      <c r="P105" s="179">
        <f t="shared" si="175"/>
        <v>0</v>
      </c>
      <c r="Q105" s="179">
        <f t="shared" si="175"/>
        <v>0</v>
      </c>
      <c r="R105" s="179">
        <f t="shared" si="175"/>
        <v>6000</v>
      </c>
      <c r="S105" s="179">
        <f t="shared" si="175"/>
        <v>6000</v>
      </c>
      <c r="T105" s="179">
        <f t="shared" si="175"/>
        <v>6000</v>
      </c>
      <c r="U105" s="179">
        <f t="shared" si="175"/>
        <v>10000</v>
      </c>
      <c r="V105" s="179">
        <f t="shared" si="175"/>
        <v>10000</v>
      </c>
      <c r="W105" s="855">
        <f t="shared" si="175"/>
        <v>38000</v>
      </c>
      <c r="Y105" s="184">
        <f t="shared" ref="Y105:AM105" si="176">SUM(Y91:Y103)</f>
        <v>38000</v>
      </c>
      <c r="Z105" s="238">
        <f t="shared" si="176"/>
        <v>10500</v>
      </c>
      <c r="AA105" s="179">
        <f t="shared" si="176"/>
        <v>10500</v>
      </c>
      <c r="AB105" s="179">
        <f t="shared" si="176"/>
        <v>16800</v>
      </c>
      <c r="AC105" s="179">
        <f t="shared" si="176"/>
        <v>16800</v>
      </c>
      <c r="AD105" s="179">
        <f t="shared" si="176"/>
        <v>16800</v>
      </c>
      <c r="AE105" s="179">
        <f t="shared" si="176"/>
        <v>16800</v>
      </c>
      <c r="AF105" s="179">
        <f t="shared" si="176"/>
        <v>24360</v>
      </c>
      <c r="AG105" s="179">
        <f t="shared" si="176"/>
        <v>24360</v>
      </c>
      <c r="AH105" s="179">
        <f t="shared" si="176"/>
        <v>24360</v>
      </c>
      <c r="AI105" s="179">
        <f t="shared" si="176"/>
        <v>30660</v>
      </c>
      <c r="AJ105" s="179">
        <f t="shared" si="176"/>
        <v>30660</v>
      </c>
      <c r="AK105" s="179">
        <f t="shared" si="176"/>
        <v>30660</v>
      </c>
      <c r="AL105" s="208">
        <f t="shared" si="176"/>
        <v>253260</v>
      </c>
      <c r="AM105" s="184">
        <f t="shared" si="176"/>
        <v>253260</v>
      </c>
    </row>
    <row r="106" spans="2:39">
      <c r="B106" s="233"/>
      <c r="C106" s="228" t="s">
        <v>12</v>
      </c>
      <c r="I106" s="340"/>
      <c r="J106" s="247"/>
      <c r="Y106" s="150" t="s">
        <v>99</v>
      </c>
    </row>
    <row r="107" spans="2:39" ht="14.25" customHeight="1">
      <c r="B107" s="233"/>
      <c r="C107" s="230" t="s">
        <v>96</v>
      </c>
      <c r="D107" s="230"/>
      <c r="I107" s="342"/>
      <c r="J107" s="59" t="s">
        <v>462</v>
      </c>
      <c r="K107" s="248" t="s">
        <v>181</v>
      </c>
      <c r="W107" s="960" t="s">
        <v>100</v>
      </c>
      <c r="Y107" s="249" t="s">
        <v>101</v>
      </c>
      <c r="Z107" s="248" t="s">
        <v>181</v>
      </c>
      <c r="AL107" s="960" t="s">
        <v>100</v>
      </c>
    </row>
    <row r="108" spans="2:39">
      <c r="B108" s="233"/>
      <c r="C108" s="53" t="str">
        <f>+C72</f>
        <v>Development</v>
      </c>
      <c r="D108" s="155"/>
      <c r="I108" s="342"/>
      <c r="J108" s="711">
        <v>0</v>
      </c>
      <c r="K108" s="250">
        <f t="shared" ref="K108:V118" si="177">SUMIF($E$126:$E$178,$C108,K$126:K$178)</f>
        <v>1</v>
      </c>
      <c r="L108" s="251">
        <f t="shared" si="177"/>
        <v>1</v>
      </c>
      <c r="M108" s="251">
        <f t="shared" si="177"/>
        <v>2</v>
      </c>
      <c r="N108" s="251">
        <f t="shared" si="177"/>
        <v>2</v>
      </c>
      <c r="O108" s="251">
        <f t="shared" si="177"/>
        <v>3</v>
      </c>
      <c r="P108" s="251">
        <f t="shared" si="177"/>
        <v>4</v>
      </c>
      <c r="Q108" s="251">
        <f t="shared" si="177"/>
        <v>4</v>
      </c>
      <c r="R108" s="251">
        <f t="shared" si="177"/>
        <v>5.5</v>
      </c>
      <c r="S108" s="251">
        <f t="shared" si="177"/>
        <v>7.5</v>
      </c>
      <c r="T108" s="251">
        <f t="shared" si="177"/>
        <v>8.5</v>
      </c>
      <c r="U108" s="251">
        <f t="shared" si="177"/>
        <v>11</v>
      </c>
      <c r="V108" s="251">
        <f t="shared" si="177"/>
        <v>12</v>
      </c>
      <c r="W108" s="961">
        <f t="shared" ref="W108:W118" si="178">SUM(K108:V108)/12</f>
        <v>5.125</v>
      </c>
      <c r="Y108" s="959">
        <f>IFERROR(W72/W108,0)</f>
        <v>66829.268292682929</v>
      </c>
      <c r="Z108" s="250">
        <f t="shared" ref="Z108:AK118" si="179">SUMIF($E$126:$E$178,$C108,Z$126:Z$178)</f>
        <v>12</v>
      </c>
      <c r="AA108" s="251">
        <f t="shared" si="179"/>
        <v>12</v>
      </c>
      <c r="AB108" s="251">
        <f t="shared" si="179"/>
        <v>12.5</v>
      </c>
      <c r="AC108" s="251">
        <f t="shared" si="179"/>
        <v>12.5</v>
      </c>
      <c r="AD108" s="251">
        <f t="shared" si="179"/>
        <v>12.5</v>
      </c>
      <c r="AE108" s="251">
        <f t="shared" si="179"/>
        <v>14.5</v>
      </c>
      <c r="AF108" s="251">
        <f t="shared" si="179"/>
        <v>15</v>
      </c>
      <c r="AG108" s="251">
        <f t="shared" si="179"/>
        <v>15</v>
      </c>
      <c r="AH108" s="251">
        <f t="shared" si="179"/>
        <v>15</v>
      </c>
      <c r="AI108" s="251">
        <f t="shared" si="179"/>
        <v>16.5</v>
      </c>
      <c r="AJ108" s="251">
        <f t="shared" si="179"/>
        <v>18.5</v>
      </c>
      <c r="AK108" s="251">
        <f t="shared" si="179"/>
        <v>18.5</v>
      </c>
      <c r="AL108" s="961">
        <f t="shared" ref="AL108:AL118" si="180">SUM(Z108:AK108)/12</f>
        <v>14.541666666666666</v>
      </c>
    </row>
    <row r="109" spans="2:39">
      <c r="B109" s="233"/>
      <c r="C109" s="53" t="str">
        <f t="shared" ref="C109:C118" si="181">+C73</f>
        <v>IT</v>
      </c>
      <c r="D109" s="155"/>
      <c r="F109" s="304"/>
      <c r="G109" s="53"/>
      <c r="H109" s="201"/>
      <c r="I109" s="201"/>
      <c r="J109" s="711">
        <v>0</v>
      </c>
      <c r="K109" s="250">
        <f t="shared" si="177"/>
        <v>0</v>
      </c>
      <c r="L109" s="251">
        <f t="shared" si="177"/>
        <v>0</v>
      </c>
      <c r="M109" s="251">
        <f t="shared" si="177"/>
        <v>0</v>
      </c>
      <c r="N109" s="251">
        <f t="shared" si="177"/>
        <v>0</v>
      </c>
      <c r="O109" s="251">
        <f t="shared" si="177"/>
        <v>0</v>
      </c>
      <c r="P109" s="251">
        <f t="shared" si="177"/>
        <v>0</v>
      </c>
      <c r="Q109" s="251">
        <f t="shared" si="177"/>
        <v>0</v>
      </c>
      <c r="R109" s="251">
        <f t="shared" si="177"/>
        <v>0</v>
      </c>
      <c r="S109" s="251">
        <f t="shared" si="177"/>
        <v>0</v>
      </c>
      <c r="T109" s="251">
        <f t="shared" si="177"/>
        <v>0</v>
      </c>
      <c r="U109" s="251">
        <f t="shared" si="177"/>
        <v>0</v>
      </c>
      <c r="V109" s="251">
        <f t="shared" si="177"/>
        <v>0</v>
      </c>
      <c r="W109" s="961">
        <f t="shared" si="178"/>
        <v>0</v>
      </c>
      <c r="Y109" s="959">
        <f t="shared" ref="Y109:Y118" si="182">IFERROR(W73/W109,0)</f>
        <v>0</v>
      </c>
      <c r="Z109" s="250">
        <f t="shared" si="179"/>
        <v>0</v>
      </c>
      <c r="AA109" s="251">
        <f t="shared" si="179"/>
        <v>0</v>
      </c>
      <c r="AB109" s="251">
        <f t="shared" si="179"/>
        <v>0</v>
      </c>
      <c r="AC109" s="251">
        <f t="shared" si="179"/>
        <v>0</v>
      </c>
      <c r="AD109" s="251">
        <f t="shared" si="179"/>
        <v>1</v>
      </c>
      <c r="AE109" s="251">
        <f t="shared" si="179"/>
        <v>1</v>
      </c>
      <c r="AF109" s="251">
        <f t="shared" si="179"/>
        <v>1</v>
      </c>
      <c r="AG109" s="251">
        <f t="shared" si="179"/>
        <v>1</v>
      </c>
      <c r="AH109" s="251">
        <f t="shared" si="179"/>
        <v>1</v>
      </c>
      <c r="AI109" s="251">
        <f t="shared" si="179"/>
        <v>1</v>
      </c>
      <c r="AJ109" s="251">
        <f t="shared" si="179"/>
        <v>1</v>
      </c>
      <c r="AK109" s="251">
        <f t="shared" si="179"/>
        <v>1</v>
      </c>
      <c r="AL109" s="961">
        <f t="shared" si="180"/>
        <v>0.66666666666666663</v>
      </c>
    </row>
    <row r="110" spans="2:39">
      <c r="B110" s="233"/>
      <c r="C110" s="53" t="str">
        <f t="shared" si="181"/>
        <v>Customer Support</v>
      </c>
      <c r="D110" s="155"/>
      <c r="F110" s="304"/>
      <c r="G110" s="53"/>
      <c r="H110" s="201"/>
      <c r="I110" s="201"/>
      <c r="J110" s="711">
        <v>0</v>
      </c>
      <c r="K110" s="250">
        <f t="shared" si="177"/>
        <v>0</v>
      </c>
      <c r="L110" s="251">
        <f t="shared" si="177"/>
        <v>0</v>
      </c>
      <c r="M110" s="251">
        <f t="shared" si="177"/>
        <v>0</v>
      </c>
      <c r="N110" s="251">
        <f t="shared" si="177"/>
        <v>0</v>
      </c>
      <c r="O110" s="251">
        <f t="shared" si="177"/>
        <v>0</v>
      </c>
      <c r="P110" s="251">
        <f t="shared" si="177"/>
        <v>0</v>
      </c>
      <c r="Q110" s="251">
        <f t="shared" si="177"/>
        <v>0</v>
      </c>
      <c r="R110" s="251">
        <f t="shared" si="177"/>
        <v>0</v>
      </c>
      <c r="S110" s="251">
        <f t="shared" si="177"/>
        <v>0</v>
      </c>
      <c r="T110" s="251">
        <f t="shared" si="177"/>
        <v>0</v>
      </c>
      <c r="U110" s="251">
        <f t="shared" si="177"/>
        <v>0</v>
      </c>
      <c r="V110" s="251">
        <f t="shared" si="177"/>
        <v>0</v>
      </c>
      <c r="W110" s="961">
        <f t="shared" si="178"/>
        <v>0</v>
      </c>
      <c r="Y110" s="959">
        <f t="shared" si="182"/>
        <v>0</v>
      </c>
      <c r="Z110" s="250">
        <f t="shared" si="179"/>
        <v>0</v>
      </c>
      <c r="AA110" s="251">
        <f t="shared" si="179"/>
        <v>0</v>
      </c>
      <c r="AB110" s="251">
        <f t="shared" si="179"/>
        <v>0</v>
      </c>
      <c r="AC110" s="251">
        <f t="shared" si="179"/>
        <v>0</v>
      </c>
      <c r="AD110" s="251">
        <f t="shared" si="179"/>
        <v>0</v>
      </c>
      <c r="AE110" s="251">
        <f t="shared" si="179"/>
        <v>0</v>
      </c>
      <c r="AF110" s="251">
        <f t="shared" si="179"/>
        <v>0</v>
      </c>
      <c r="AG110" s="251">
        <f t="shared" si="179"/>
        <v>0</v>
      </c>
      <c r="AH110" s="251">
        <f t="shared" si="179"/>
        <v>0</v>
      </c>
      <c r="AI110" s="251">
        <f t="shared" si="179"/>
        <v>0</v>
      </c>
      <c r="AJ110" s="251">
        <f t="shared" si="179"/>
        <v>0</v>
      </c>
      <c r="AK110" s="251">
        <f t="shared" si="179"/>
        <v>0</v>
      </c>
      <c r="AL110" s="961">
        <f t="shared" si="180"/>
        <v>0</v>
      </c>
    </row>
    <row r="111" spans="2:39">
      <c r="B111" s="233"/>
      <c r="C111" s="53" t="str">
        <f t="shared" si="181"/>
        <v>QA Testing</v>
      </c>
      <c r="D111" s="155"/>
      <c r="F111" s="304"/>
      <c r="G111" s="53"/>
      <c r="H111" s="201"/>
      <c r="I111" s="201"/>
      <c r="J111" s="711">
        <v>0</v>
      </c>
      <c r="K111" s="250">
        <f t="shared" si="177"/>
        <v>0</v>
      </c>
      <c r="L111" s="251">
        <f t="shared" si="177"/>
        <v>0</v>
      </c>
      <c r="M111" s="251">
        <f t="shared" si="177"/>
        <v>0</v>
      </c>
      <c r="N111" s="251">
        <f t="shared" si="177"/>
        <v>0</v>
      </c>
      <c r="O111" s="251">
        <f t="shared" si="177"/>
        <v>0</v>
      </c>
      <c r="P111" s="251">
        <f t="shared" si="177"/>
        <v>0</v>
      </c>
      <c r="Q111" s="251">
        <f t="shared" si="177"/>
        <v>0</v>
      </c>
      <c r="R111" s="251">
        <f t="shared" si="177"/>
        <v>0</v>
      </c>
      <c r="S111" s="251">
        <f t="shared" si="177"/>
        <v>0</v>
      </c>
      <c r="T111" s="251">
        <f t="shared" si="177"/>
        <v>0</v>
      </c>
      <c r="U111" s="251">
        <f t="shared" si="177"/>
        <v>0</v>
      </c>
      <c r="V111" s="251">
        <f t="shared" si="177"/>
        <v>0</v>
      </c>
      <c r="W111" s="961">
        <f t="shared" si="178"/>
        <v>0</v>
      </c>
      <c r="Y111" s="959">
        <f t="shared" si="182"/>
        <v>0</v>
      </c>
      <c r="Z111" s="250">
        <f t="shared" si="179"/>
        <v>0</v>
      </c>
      <c r="AA111" s="251">
        <f t="shared" si="179"/>
        <v>0</v>
      </c>
      <c r="AB111" s="251">
        <f t="shared" si="179"/>
        <v>0</v>
      </c>
      <c r="AC111" s="251">
        <f t="shared" si="179"/>
        <v>0</v>
      </c>
      <c r="AD111" s="251">
        <f t="shared" si="179"/>
        <v>0</v>
      </c>
      <c r="AE111" s="251">
        <f t="shared" si="179"/>
        <v>0</v>
      </c>
      <c r="AF111" s="251">
        <f t="shared" si="179"/>
        <v>0</v>
      </c>
      <c r="AG111" s="251">
        <f t="shared" si="179"/>
        <v>0</v>
      </c>
      <c r="AH111" s="251">
        <f t="shared" si="179"/>
        <v>0</v>
      </c>
      <c r="AI111" s="251">
        <f t="shared" si="179"/>
        <v>0</v>
      </c>
      <c r="AJ111" s="251">
        <f t="shared" si="179"/>
        <v>0</v>
      </c>
      <c r="AK111" s="251">
        <f t="shared" si="179"/>
        <v>0</v>
      </c>
      <c r="AL111" s="961">
        <f t="shared" si="180"/>
        <v>0</v>
      </c>
    </row>
    <row r="112" spans="2:39">
      <c r="B112" s="233"/>
      <c r="C112" s="53" t="str">
        <f t="shared" si="181"/>
        <v>Operations</v>
      </c>
      <c r="D112" s="155"/>
      <c r="F112" s="304"/>
      <c r="G112" s="53"/>
      <c r="H112" s="201"/>
      <c r="I112" s="201"/>
      <c r="J112" s="711">
        <v>0</v>
      </c>
      <c r="K112" s="250">
        <f t="shared" si="177"/>
        <v>0</v>
      </c>
      <c r="L112" s="251">
        <f t="shared" si="177"/>
        <v>0</v>
      </c>
      <c r="M112" s="251">
        <f t="shared" si="177"/>
        <v>0</v>
      </c>
      <c r="N112" s="251">
        <f t="shared" si="177"/>
        <v>0</v>
      </c>
      <c r="O112" s="251">
        <f t="shared" si="177"/>
        <v>0</v>
      </c>
      <c r="P112" s="251">
        <f t="shared" si="177"/>
        <v>0</v>
      </c>
      <c r="Q112" s="251">
        <f t="shared" si="177"/>
        <v>0</v>
      </c>
      <c r="R112" s="251">
        <f t="shared" si="177"/>
        <v>1</v>
      </c>
      <c r="S112" s="251">
        <f t="shared" si="177"/>
        <v>1</v>
      </c>
      <c r="T112" s="251">
        <f t="shared" si="177"/>
        <v>1</v>
      </c>
      <c r="U112" s="251">
        <f t="shared" si="177"/>
        <v>1</v>
      </c>
      <c r="V112" s="251">
        <f t="shared" si="177"/>
        <v>1</v>
      </c>
      <c r="W112" s="961">
        <f t="shared" si="178"/>
        <v>0.41666666666666669</v>
      </c>
      <c r="Y112" s="959">
        <f t="shared" si="182"/>
        <v>60000</v>
      </c>
      <c r="Z112" s="250">
        <f t="shared" si="179"/>
        <v>1</v>
      </c>
      <c r="AA112" s="251">
        <f t="shared" si="179"/>
        <v>1</v>
      </c>
      <c r="AB112" s="251">
        <f t="shared" si="179"/>
        <v>1</v>
      </c>
      <c r="AC112" s="251">
        <f t="shared" si="179"/>
        <v>1</v>
      </c>
      <c r="AD112" s="251">
        <f t="shared" si="179"/>
        <v>2</v>
      </c>
      <c r="AE112" s="251">
        <f t="shared" si="179"/>
        <v>2</v>
      </c>
      <c r="AF112" s="251">
        <f t="shared" si="179"/>
        <v>2</v>
      </c>
      <c r="AG112" s="251">
        <f t="shared" si="179"/>
        <v>2</v>
      </c>
      <c r="AH112" s="251">
        <f t="shared" si="179"/>
        <v>2</v>
      </c>
      <c r="AI112" s="251">
        <f t="shared" si="179"/>
        <v>3</v>
      </c>
      <c r="AJ112" s="251">
        <f t="shared" si="179"/>
        <v>3</v>
      </c>
      <c r="AK112" s="251">
        <f t="shared" si="179"/>
        <v>3</v>
      </c>
      <c r="AL112" s="961">
        <f t="shared" si="180"/>
        <v>1.9166666666666667</v>
      </c>
    </row>
    <row r="113" spans="1:38">
      <c r="B113" s="233"/>
      <c r="C113" s="53" t="str">
        <f t="shared" si="181"/>
        <v>Dev #2</v>
      </c>
      <c r="D113" s="155"/>
      <c r="F113" s="304"/>
      <c r="G113" s="53"/>
      <c r="H113" s="201"/>
      <c r="I113" s="201"/>
      <c r="J113" s="711">
        <v>0</v>
      </c>
      <c r="K113" s="250">
        <f t="shared" si="177"/>
        <v>0</v>
      </c>
      <c r="L113" s="251">
        <f t="shared" si="177"/>
        <v>0</v>
      </c>
      <c r="M113" s="251">
        <f t="shared" si="177"/>
        <v>0</v>
      </c>
      <c r="N113" s="251">
        <f t="shared" si="177"/>
        <v>0</v>
      </c>
      <c r="O113" s="251">
        <f t="shared" si="177"/>
        <v>0</v>
      </c>
      <c r="P113" s="251">
        <f t="shared" si="177"/>
        <v>0</v>
      </c>
      <c r="Q113" s="251">
        <f t="shared" si="177"/>
        <v>0</v>
      </c>
      <c r="R113" s="251">
        <f t="shared" si="177"/>
        <v>0</v>
      </c>
      <c r="S113" s="251">
        <f t="shared" si="177"/>
        <v>0</v>
      </c>
      <c r="T113" s="251">
        <f t="shared" si="177"/>
        <v>0</v>
      </c>
      <c r="U113" s="251">
        <f t="shared" si="177"/>
        <v>0</v>
      </c>
      <c r="V113" s="251">
        <f t="shared" si="177"/>
        <v>0</v>
      </c>
      <c r="W113" s="961">
        <f t="shared" si="178"/>
        <v>0</v>
      </c>
      <c r="Y113" s="959">
        <f t="shared" si="182"/>
        <v>0</v>
      </c>
      <c r="Z113" s="250">
        <f t="shared" si="179"/>
        <v>0</v>
      </c>
      <c r="AA113" s="251">
        <f t="shared" si="179"/>
        <v>0</v>
      </c>
      <c r="AB113" s="251">
        <f t="shared" si="179"/>
        <v>0</v>
      </c>
      <c r="AC113" s="251">
        <f t="shared" si="179"/>
        <v>0</v>
      </c>
      <c r="AD113" s="251">
        <f t="shared" si="179"/>
        <v>0</v>
      </c>
      <c r="AE113" s="251">
        <f t="shared" si="179"/>
        <v>0</v>
      </c>
      <c r="AF113" s="251">
        <f t="shared" si="179"/>
        <v>0</v>
      </c>
      <c r="AG113" s="251">
        <f t="shared" si="179"/>
        <v>0</v>
      </c>
      <c r="AH113" s="251">
        <f t="shared" si="179"/>
        <v>0</v>
      </c>
      <c r="AI113" s="251">
        <f t="shared" si="179"/>
        <v>0</v>
      </c>
      <c r="AJ113" s="251">
        <f t="shared" si="179"/>
        <v>0</v>
      </c>
      <c r="AK113" s="251">
        <f t="shared" si="179"/>
        <v>0</v>
      </c>
      <c r="AL113" s="961">
        <f t="shared" si="180"/>
        <v>0</v>
      </c>
    </row>
    <row r="114" spans="1:38">
      <c r="B114" s="233"/>
      <c r="C114" s="53" t="str">
        <f t="shared" si="181"/>
        <v>Sales</v>
      </c>
      <c r="D114" s="155"/>
      <c r="I114" s="342"/>
      <c r="J114" s="711">
        <v>0</v>
      </c>
      <c r="K114" s="250">
        <f t="shared" si="177"/>
        <v>0</v>
      </c>
      <c r="L114" s="251">
        <f t="shared" si="177"/>
        <v>0</v>
      </c>
      <c r="M114" s="251">
        <f t="shared" si="177"/>
        <v>0</v>
      </c>
      <c r="N114" s="251">
        <f t="shared" si="177"/>
        <v>1</v>
      </c>
      <c r="O114" s="251">
        <f t="shared" si="177"/>
        <v>1</v>
      </c>
      <c r="P114" s="251">
        <f t="shared" si="177"/>
        <v>1</v>
      </c>
      <c r="Q114" s="251">
        <f t="shared" si="177"/>
        <v>1</v>
      </c>
      <c r="R114" s="251">
        <f t="shared" si="177"/>
        <v>1</v>
      </c>
      <c r="S114" s="251">
        <f t="shared" si="177"/>
        <v>1</v>
      </c>
      <c r="T114" s="251">
        <f t="shared" si="177"/>
        <v>1</v>
      </c>
      <c r="U114" s="251">
        <f t="shared" si="177"/>
        <v>1</v>
      </c>
      <c r="V114" s="251">
        <f t="shared" si="177"/>
        <v>1</v>
      </c>
      <c r="W114" s="961">
        <f t="shared" si="178"/>
        <v>0.75</v>
      </c>
      <c r="Y114" s="959">
        <f t="shared" si="182"/>
        <v>65000</v>
      </c>
      <c r="Z114" s="250">
        <f t="shared" si="179"/>
        <v>1</v>
      </c>
      <c r="AA114" s="251">
        <f t="shared" si="179"/>
        <v>2</v>
      </c>
      <c r="AB114" s="251">
        <f t="shared" si="179"/>
        <v>2</v>
      </c>
      <c r="AC114" s="251">
        <f t="shared" si="179"/>
        <v>2</v>
      </c>
      <c r="AD114" s="251">
        <f t="shared" si="179"/>
        <v>2</v>
      </c>
      <c r="AE114" s="251">
        <f t="shared" si="179"/>
        <v>2</v>
      </c>
      <c r="AF114" s="251">
        <f t="shared" si="179"/>
        <v>2</v>
      </c>
      <c r="AG114" s="251">
        <f t="shared" si="179"/>
        <v>3</v>
      </c>
      <c r="AH114" s="251">
        <f t="shared" si="179"/>
        <v>3</v>
      </c>
      <c r="AI114" s="251">
        <f t="shared" si="179"/>
        <v>4</v>
      </c>
      <c r="AJ114" s="251">
        <f t="shared" si="179"/>
        <v>4</v>
      </c>
      <c r="AK114" s="251">
        <f t="shared" si="179"/>
        <v>4</v>
      </c>
      <c r="AL114" s="961">
        <f t="shared" si="180"/>
        <v>2.5833333333333335</v>
      </c>
    </row>
    <row r="115" spans="1:38">
      <c r="B115" s="233"/>
      <c r="C115" s="53" t="str">
        <f t="shared" si="181"/>
        <v>Marketing</v>
      </c>
      <c r="D115" s="155"/>
      <c r="I115" s="342"/>
      <c r="J115" s="711">
        <v>0</v>
      </c>
      <c r="K115" s="250">
        <f t="shared" si="177"/>
        <v>0</v>
      </c>
      <c r="L115" s="251">
        <f t="shared" si="177"/>
        <v>0</v>
      </c>
      <c r="M115" s="251">
        <f t="shared" si="177"/>
        <v>0</v>
      </c>
      <c r="N115" s="251">
        <f t="shared" si="177"/>
        <v>0</v>
      </c>
      <c r="O115" s="251">
        <f t="shared" si="177"/>
        <v>0</v>
      </c>
      <c r="P115" s="251">
        <f t="shared" si="177"/>
        <v>0</v>
      </c>
      <c r="Q115" s="251">
        <f t="shared" si="177"/>
        <v>0</v>
      </c>
      <c r="R115" s="251">
        <f t="shared" si="177"/>
        <v>0</v>
      </c>
      <c r="S115" s="251">
        <f t="shared" si="177"/>
        <v>0</v>
      </c>
      <c r="T115" s="251">
        <f t="shared" si="177"/>
        <v>0</v>
      </c>
      <c r="U115" s="251">
        <f t="shared" si="177"/>
        <v>0</v>
      </c>
      <c r="V115" s="251">
        <f t="shared" si="177"/>
        <v>0</v>
      </c>
      <c r="W115" s="961">
        <f t="shared" si="178"/>
        <v>0</v>
      </c>
      <c r="Y115" s="959">
        <f t="shared" si="182"/>
        <v>0</v>
      </c>
      <c r="Z115" s="250">
        <f t="shared" si="179"/>
        <v>0</v>
      </c>
      <c r="AA115" s="251">
        <f t="shared" si="179"/>
        <v>0</v>
      </c>
      <c r="AB115" s="251">
        <f t="shared" si="179"/>
        <v>0</v>
      </c>
      <c r="AC115" s="251">
        <f t="shared" si="179"/>
        <v>0</v>
      </c>
      <c r="AD115" s="251">
        <f t="shared" si="179"/>
        <v>0</v>
      </c>
      <c r="AE115" s="251">
        <f t="shared" si="179"/>
        <v>1</v>
      </c>
      <c r="AF115" s="251">
        <f t="shared" si="179"/>
        <v>1</v>
      </c>
      <c r="AG115" s="251">
        <f t="shared" si="179"/>
        <v>1</v>
      </c>
      <c r="AH115" s="251">
        <f t="shared" si="179"/>
        <v>1</v>
      </c>
      <c r="AI115" s="251">
        <f t="shared" si="179"/>
        <v>1</v>
      </c>
      <c r="AJ115" s="251">
        <f t="shared" si="179"/>
        <v>1</v>
      </c>
      <c r="AK115" s="251">
        <f t="shared" si="179"/>
        <v>1</v>
      </c>
      <c r="AL115" s="961">
        <f t="shared" si="180"/>
        <v>0.58333333333333337</v>
      </c>
    </row>
    <row r="116" spans="1:38">
      <c r="B116" s="233"/>
      <c r="C116" s="53" t="str">
        <f t="shared" si="181"/>
        <v>Product Mgmt</v>
      </c>
      <c r="D116" s="155"/>
      <c r="I116" s="342"/>
      <c r="J116" s="711">
        <v>0</v>
      </c>
      <c r="K116" s="250">
        <f t="shared" si="177"/>
        <v>0</v>
      </c>
      <c r="L116" s="251">
        <f t="shared" si="177"/>
        <v>0</v>
      </c>
      <c r="M116" s="251">
        <f t="shared" si="177"/>
        <v>0</v>
      </c>
      <c r="N116" s="251">
        <f t="shared" si="177"/>
        <v>1</v>
      </c>
      <c r="O116" s="251">
        <f t="shared" si="177"/>
        <v>1</v>
      </c>
      <c r="P116" s="251">
        <f t="shared" si="177"/>
        <v>1</v>
      </c>
      <c r="Q116" s="251">
        <f t="shared" si="177"/>
        <v>1</v>
      </c>
      <c r="R116" s="251">
        <f t="shared" si="177"/>
        <v>1</v>
      </c>
      <c r="S116" s="251">
        <f t="shared" si="177"/>
        <v>1</v>
      </c>
      <c r="T116" s="251">
        <f t="shared" si="177"/>
        <v>1</v>
      </c>
      <c r="U116" s="251">
        <f t="shared" si="177"/>
        <v>1</v>
      </c>
      <c r="V116" s="251">
        <f t="shared" si="177"/>
        <v>1</v>
      </c>
      <c r="W116" s="961">
        <f t="shared" si="178"/>
        <v>0.75</v>
      </c>
      <c r="Y116" s="959">
        <f t="shared" si="182"/>
        <v>60000</v>
      </c>
      <c r="Z116" s="250">
        <f t="shared" si="179"/>
        <v>1</v>
      </c>
      <c r="AA116" s="251">
        <f t="shared" si="179"/>
        <v>1</v>
      </c>
      <c r="AB116" s="251">
        <f t="shared" si="179"/>
        <v>1</v>
      </c>
      <c r="AC116" s="251">
        <f t="shared" si="179"/>
        <v>1</v>
      </c>
      <c r="AD116" s="251">
        <f t="shared" si="179"/>
        <v>1</v>
      </c>
      <c r="AE116" s="251">
        <f t="shared" si="179"/>
        <v>1</v>
      </c>
      <c r="AF116" s="251">
        <f t="shared" si="179"/>
        <v>1</v>
      </c>
      <c r="AG116" s="251">
        <f t="shared" si="179"/>
        <v>1</v>
      </c>
      <c r="AH116" s="251">
        <f t="shared" si="179"/>
        <v>1</v>
      </c>
      <c r="AI116" s="251">
        <f t="shared" si="179"/>
        <v>1</v>
      </c>
      <c r="AJ116" s="251">
        <f t="shared" si="179"/>
        <v>1</v>
      </c>
      <c r="AK116" s="251">
        <f t="shared" si="179"/>
        <v>1</v>
      </c>
      <c r="AL116" s="961">
        <f t="shared" si="180"/>
        <v>1</v>
      </c>
    </row>
    <row r="117" spans="1:38">
      <c r="B117" s="233"/>
      <c r="C117" s="53" t="str">
        <f t="shared" si="181"/>
        <v>Biz Dev</v>
      </c>
      <c r="D117" s="155"/>
      <c r="I117" s="342"/>
      <c r="J117" s="711">
        <v>0</v>
      </c>
      <c r="K117" s="250">
        <f t="shared" si="177"/>
        <v>0</v>
      </c>
      <c r="L117" s="251">
        <f t="shared" si="177"/>
        <v>0</v>
      </c>
      <c r="M117" s="251">
        <f t="shared" si="177"/>
        <v>0</v>
      </c>
      <c r="N117" s="251">
        <f t="shared" si="177"/>
        <v>0</v>
      </c>
      <c r="O117" s="251">
        <f t="shared" si="177"/>
        <v>0</v>
      </c>
      <c r="P117" s="251">
        <f t="shared" si="177"/>
        <v>0</v>
      </c>
      <c r="Q117" s="251">
        <f t="shared" si="177"/>
        <v>0</v>
      </c>
      <c r="R117" s="251">
        <f t="shared" si="177"/>
        <v>0</v>
      </c>
      <c r="S117" s="251">
        <f t="shared" si="177"/>
        <v>0</v>
      </c>
      <c r="T117" s="251">
        <f t="shared" si="177"/>
        <v>0</v>
      </c>
      <c r="U117" s="251">
        <f t="shared" si="177"/>
        <v>0</v>
      </c>
      <c r="V117" s="251">
        <f t="shared" si="177"/>
        <v>0</v>
      </c>
      <c r="W117" s="961">
        <f t="shared" si="178"/>
        <v>0</v>
      </c>
      <c r="Y117" s="959">
        <f t="shared" si="182"/>
        <v>0</v>
      </c>
      <c r="Z117" s="250">
        <f t="shared" si="179"/>
        <v>0</v>
      </c>
      <c r="AA117" s="251">
        <f t="shared" si="179"/>
        <v>0</v>
      </c>
      <c r="AB117" s="251">
        <f t="shared" si="179"/>
        <v>0</v>
      </c>
      <c r="AC117" s="251">
        <f t="shared" si="179"/>
        <v>0</v>
      </c>
      <c r="AD117" s="251">
        <f t="shared" si="179"/>
        <v>0</v>
      </c>
      <c r="AE117" s="251">
        <f t="shared" si="179"/>
        <v>0</v>
      </c>
      <c r="AF117" s="251">
        <f t="shared" si="179"/>
        <v>0</v>
      </c>
      <c r="AG117" s="251">
        <f t="shared" si="179"/>
        <v>0</v>
      </c>
      <c r="AH117" s="251">
        <f t="shared" si="179"/>
        <v>0</v>
      </c>
      <c r="AI117" s="251">
        <f t="shared" si="179"/>
        <v>0</v>
      </c>
      <c r="AJ117" s="251">
        <f t="shared" si="179"/>
        <v>0</v>
      </c>
      <c r="AK117" s="251">
        <f t="shared" si="179"/>
        <v>0</v>
      </c>
      <c r="AL117" s="961">
        <f t="shared" si="180"/>
        <v>0</v>
      </c>
    </row>
    <row r="118" spans="1:38">
      <c r="B118" s="233"/>
      <c r="C118" s="53" t="str">
        <f t="shared" si="181"/>
        <v>G &amp; A</v>
      </c>
      <c r="D118" s="155"/>
      <c r="I118" s="342"/>
      <c r="J118" s="711">
        <v>0</v>
      </c>
      <c r="K118" s="250">
        <f t="shared" si="177"/>
        <v>1</v>
      </c>
      <c r="L118" s="251">
        <f t="shared" si="177"/>
        <v>1</v>
      </c>
      <c r="M118" s="251">
        <f t="shared" si="177"/>
        <v>1</v>
      </c>
      <c r="N118" s="251">
        <f t="shared" si="177"/>
        <v>1</v>
      </c>
      <c r="O118" s="251">
        <f t="shared" si="177"/>
        <v>1</v>
      </c>
      <c r="P118" s="251">
        <f t="shared" si="177"/>
        <v>1</v>
      </c>
      <c r="Q118" s="251">
        <f t="shared" si="177"/>
        <v>1</v>
      </c>
      <c r="R118" s="251">
        <f t="shared" si="177"/>
        <v>1</v>
      </c>
      <c r="S118" s="251">
        <f t="shared" si="177"/>
        <v>1</v>
      </c>
      <c r="T118" s="251">
        <f t="shared" si="177"/>
        <v>1</v>
      </c>
      <c r="U118" s="251">
        <f t="shared" si="177"/>
        <v>1</v>
      </c>
      <c r="V118" s="251">
        <f t="shared" si="177"/>
        <v>1</v>
      </c>
      <c r="W118" s="961">
        <f t="shared" si="178"/>
        <v>1</v>
      </c>
      <c r="Y118" s="959">
        <f t="shared" si="182"/>
        <v>80000</v>
      </c>
      <c r="Z118" s="250">
        <f t="shared" si="179"/>
        <v>1</v>
      </c>
      <c r="AA118" s="251">
        <f t="shared" si="179"/>
        <v>1</v>
      </c>
      <c r="AB118" s="251">
        <f t="shared" si="179"/>
        <v>1</v>
      </c>
      <c r="AC118" s="251">
        <f t="shared" si="179"/>
        <v>1</v>
      </c>
      <c r="AD118" s="251">
        <f t="shared" si="179"/>
        <v>2</v>
      </c>
      <c r="AE118" s="251">
        <f t="shared" si="179"/>
        <v>2</v>
      </c>
      <c r="AF118" s="251">
        <f t="shared" si="179"/>
        <v>2</v>
      </c>
      <c r="AG118" s="251">
        <f t="shared" si="179"/>
        <v>2</v>
      </c>
      <c r="AH118" s="251">
        <f t="shared" si="179"/>
        <v>2</v>
      </c>
      <c r="AI118" s="251">
        <f t="shared" si="179"/>
        <v>3</v>
      </c>
      <c r="AJ118" s="251">
        <f t="shared" si="179"/>
        <v>3</v>
      </c>
      <c r="AK118" s="251">
        <f t="shared" si="179"/>
        <v>3</v>
      </c>
      <c r="AL118" s="961">
        <f t="shared" si="180"/>
        <v>1.9166666666666667</v>
      </c>
    </row>
    <row r="119" spans="1:38" ht="13" customHeight="1">
      <c r="B119" s="233"/>
      <c r="C119" s="53"/>
      <c r="D119" s="155"/>
      <c r="I119" s="342"/>
      <c r="J119" s="711"/>
      <c r="K119" s="250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3"/>
      <c r="W119" s="961"/>
      <c r="Z119" s="250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3"/>
      <c r="AL119" s="961"/>
    </row>
    <row r="120" spans="1:38" ht="3" customHeight="1">
      <c r="B120" s="233"/>
      <c r="I120" s="343"/>
      <c r="J120" s="712"/>
      <c r="K120" s="240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962"/>
      <c r="Y120" s="252"/>
      <c r="Z120" s="240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962"/>
    </row>
    <row r="121" spans="1:38">
      <c r="B121" s="233"/>
      <c r="D121" s="155"/>
      <c r="I121" s="344"/>
      <c r="J121" s="713">
        <f t="shared" ref="J121:W121" si="183">SUM(J108:J120)</f>
        <v>0</v>
      </c>
      <c r="K121" s="235">
        <f t="shared" si="183"/>
        <v>2</v>
      </c>
      <c r="L121" s="238">
        <f t="shared" si="183"/>
        <v>2</v>
      </c>
      <c r="M121" s="238">
        <f t="shared" si="183"/>
        <v>3</v>
      </c>
      <c r="N121" s="238">
        <f t="shared" si="183"/>
        <v>5</v>
      </c>
      <c r="O121" s="238">
        <f t="shared" si="183"/>
        <v>6</v>
      </c>
      <c r="P121" s="238">
        <f t="shared" si="183"/>
        <v>7</v>
      </c>
      <c r="Q121" s="238">
        <f t="shared" si="183"/>
        <v>7</v>
      </c>
      <c r="R121" s="238">
        <f t="shared" si="183"/>
        <v>9.5</v>
      </c>
      <c r="S121" s="238">
        <f t="shared" si="183"/>
        <v>11.5</v>
      </c>
      <c r="T121" s="238">
        <f t="shared" si="183"/>
        <v>12.5</v>
      </c>
      <c r="U121" s="238">
        <f t="shared" si="183"/>
        <v>15</v>
      </c>
      <c r="V121" s="238">
        <f t="shared" si="183"/>
        <v>16</v>
      </c>
      <c r="W121" s="963">
        <f t="shared" si="183"/>
        <v>8.0416666666666679</v>
      </c>
      <c r="Y121" s="959">
        <f>+W87/W121</f>
        <v>67305.699481865275</v>
      </c>
      <c r="Z121" s="235">
        <f t="shared" ref="Z121:AL121" si="184">SUM(Z108:Z120)</f>
        <v>16</v>
      </c>
      <c r="AA121" s="238">
        <f t="shared" si="184"/>
        <v>17</v>
      </c>
      <c r="AB121" s="238">
        <f t="shared" si="184"/>
        <v>17.5</v>
      </c>
      <c r="AC121" s="238">
        <f t="shared" si="184"/>
        <v>17.5</v>
      </c>
      <c r="AD121" s="238">
        <f t="shared" si="184"/>
        <v>20.5</v>
      </c>
      <c r="AE121" s="238">
        <f t="shared" si="184"/>
        <v>23.5</v>
      </c>
      <c r="AF121" s="238">
        <f t="shared" si="184"/>
        <v>24</v>
      </c>
      <c r="AG121" s="238">
        <f t="shared" si="184"/>
        <v>25</v>
      </c>
      <c r="AH121" s="238">
        <f t="shared" si="184"/>
        <v>25</v>
      </c>
      <c r="AI121" s="238">
        <f t="shared" si="184"/>
        <v>29.5</v>
      </c>
      <c r="AJ121" s="238">
        <f t="shared" si="184"/>
        <v>31.5</v>
      </c>
      <c r="AK121" s="238">
        <f t="shared" si="184"/>
        <v>31.5</v>
      </c>
      <c r="AL121" s="963">
        <f t="shared" si="184"/>
        <v>23.208333333333332</v>
      </c>
    </row>
    <row r="122" spans="1:38">
      <c r="B122" s="233"/>
      <c r="I122" s="342"/>
      <c r="J122" s="254"/>
      <c r="V122" s="723"/>
      <c r="AK122" s="723"/>
    </row>
    <row r="123" spans="1:38">
      <c r="B123" s="233"/>
      <c r="I123" s="345"/>
      <c r="J123" s="200"/>
    </row>
    <row r="124" spans="1:38" ht="12.75" customHeight="1">
      <c r="B124" s="255" t="s">
        <v>102</v>
      </c>
      <c r="J124" s="177"/>
      <c r="W124" s="53"/>
      <c r="AL124" s="53"/>
    </row>
    <row r="125" spans="1:38" ht="12.75" customHeight="1" outlineLevel="1">
      <c r="B125" s="171" t="s">
        <v>84</v>
      </c>
      <c r="C125" s="172"/>
      <c r="D125" s="173" t="s">
        <v>85</v>
      </c>
      <c r="E125" s="173" t="s">
        <v>85</v>
      </c>
      <c r="F125" s="944"/>
      <c r="G125" s="172"/>
      <c r="H125" s="174"/>
      <c r="I125" s="336"/>
      <c r="J125" s="349"/>
      <c r="W125" s="53"/>
      <c r="AL125" s="53"/>
    </row>
    <row r="126" spans="1:38" ht="12.75" customHeight="1" outlineLevel="1">
      <c r="A126" s="53">
        <f t="shared" ref="A126:E135" si="185">+A3</f>
        <v>1</v>
      </c>
      <c r="B126" s="176" t="str">
        <f t="shared" si="185"/>
        <v>CEO name</v>
      </c>
      <c r="C126" s="176" t="str">
        <f t="shared" si="185"/>
        <v>CEO</v>
      </c>
      <c r="D126" s="176" t="str">
        <f t="shared" si="185"/>
        <v>Manager 1</v>
      </c>
      <c r="E126" s="176" t="str">
        <f t="shared" si="185"/>
        <v>G &amp; A</v>
      </c>
      <c r="F126" s="951"/>
      <c r="G126" s="256"/>
      <c r="H126" s="178">
        <f t="shared" ref="H126:H148" si="186">+H3</f>
        <v>43831</v>
      </c>
      <c r="I126" s="337"/>
      <c r="J126" s="350"/>
      <c r="K126" s="183">
        <f t="shared" ref="K126:U126" si="187">IF(AND(K$1&gt;=$H126,IF(K$1&lt;=$H126,$H126&lt;L$1,1)),1,0)</f>
        <v>1</v>
      </c>
      <c r="L126" s="183">
        <f t="shared" si="187"/>
        <v>1</v>
      </c>
      <c r="M126" s="183">
        <f t="shared" si="187"/>
        <v>1</v>
      </c>
      <c r="N126" s="183">
        <f t="shared" si="187"/>
        <v>1</v>
      </c>
      <c r="O126" s="183">
        <f t="shared" si="187"/>
        <v>1</v>
      </c>
      <c r="P126" s="183">
        <f t="shared" si="187"/>
        <v>1</v>
      </c>
      <c r="Q126" s="183">
        <f t="shared" si="187"/>
        <v>1</v>
      </c>
      <c r="R126" s="183">
        <f t="shared" si="187"/>
        <v>1</v>
      </c>
      <c r="S126" s="183">
        <f t="shared" si="187"/>
        <v>1</v>
      </c>
      <c r="T126" s="183">
        <f t="shared" si="187"/>
        <v>1</v>
      </c>
      <c r="U126" s="183">
        <f t="shared" si="187"/>
        <v>1</v>
      </c>
      <c r="V126" s="183">
        <f t="shared" ref="V126" si="188">IF(AND(V$1&gt;=$H126,IF(V$1&lt;=$H126,$H126&lt;Z$1,1)),1,0)</f>
        <v>1</v>
      </c>
      <c r="W126" s="53"/>
      <c r="Z126" s="183">
        <f t="shared" ref="Z126" si="189">IF(AND(Z$1&gt;=$H126,IF(Z$1&lt;=$H126,$H126&lt;AA$1,1)),1,0)</f>
        <v>1</v>
      </c>
      <c r="AA126" s="183">
        <f t="shared" ref="AA126" si="190">IF(AND(AA$1&gt;=$H126,IF(AA$1&lt;=$H126,$H126&lt;AB$1,1)),1,0)</f>
        <v>1</v>
      </c>
      <c r="AB126" s="183">
        <f t="shared" ref="AB126" si="191">IF(AND(AB$1&gt;=$H126,IF(AB$1&lt;=$H126,$H126&lt;AC$1,1)),1,0)</f>
        <v>1</v>
      </c>
      <c r="AC126" s="183">
        <f t="shared" ref="AC126" si="192">IF(AND(AC$1&gt;=$H126,IF(AC$1&lt;=$H126,$H126&lt;AD$1,1)),1,0)</f>
        <v>1</v>
      </c>
      <c r="AD126" s="183">
        <f t="shared" ref="AD126" si="193">IF(AND(AD$1&gt;=$H126,IF(AD$1&lt;=$H126,$H126&lt;AE$1,1)),1,0)</f>
        <v>1</v>
      </c>
      <c r="AE126" s="183">
        <f t="shared" ref="AE126" si="194">IF(AND(AE$1&gt;=$H126,IF(AE$1&lt;=$H126,$H126&lt;AF$1,1)),1,0)</f>
        <v>1</v>
      </c>
      <c r="AF126" s="183">
        <f t="shared" ref="AF126" si="195">IF(AND(AF$1&gt;=$H126,IF(AF$1&lt;=$H126,$H126&lt;AG$1,1)),1,0)</f>
        <v>1</v>
      </c>
      <c r="AG126" s="183">
        <f t="shared" ref="AG126" si="196">IF(AND(AG$1&gt;=$H126,IF(AG$1&lt;=$H126,$H126&lt;AH$1,1)),1,0)</f>
        <v>1</v>
      </c>
      <c r="AH126" s="183">
        <f t="shared" ref="AH126" si="197">IF(AND(AH$1&gt;=$H126,IF(AH$1&lt;=$H126,$H126&lt;AI$1,1)),1,0)</f>
        <v>1</v>
      </c>
      <c r="AI126" s="183">
        <f t="shared" ref="AI126" si="198">IF(AND(AI$1&gt;=$H126,IF(AI$1&lt;=$H126,$H126&lt;AJ$1,1)),1,0)</f>
        <v>1</v>
      </c>
      <c r="AJ126" s="183">
        <f t="shared" ref="AJ126" si="199">IF(AND(AJ$1&gt;=$H126,IF(AJ$1&lt;=$H126,$H126&lt;AK$1,1)),1,0)</f>
        <v>1</v>
      </c>
      <c r="AK126" s="183">
        <f t="shared" ref="AK126" si="200">IF(AND(AK$1&gt;=$H126,IF(AK$1&lt;=$H126,$H126&lt;AO$1,1)),1,0)</f>
        <v>1</v>
      </c>
      <c r="AL126" s="53"/>
    </row>
    <row r="127" spans="1:38" ht="12.75" customHeight="1" outlineLevel="1">
      <c r="A127" s="53">
        <f t="shared" si="185"/>
        <v>2</v>
      </c>
      <c r="B127" s="176" t="str">
        <f t="shared" si="185"/>
        <v>CTO name</v>
      </c>
      <c r="C127" s="176" t="str">
        <f t="shared" si="185"/>
        <v>CTO</v>
      </c>
      <c r="D127" s="176" t="str">
        <f t="shared" si="185"/>
        <v>Manager 2</v>
      </c>
      <c r="E127" s="176" t="str">
        <f t="shared" si="185"/>
        <v>Development</v>
      </c>
      <c r="F127" s="951"/>
      <c r="G127" s="256"/>
      <c r="H127" s="178">
        <f t="shared" si="186"/>
        <v>43831</v>
      </c>
      <c r="I127" s="337"/>
      <c r="J127" s="350"/>
      <c r="K127" s="183">
        <f t="shared" ref="K127:K155" si="201">IF(AND(K$1&gt;=$H127,IF(K$1&lt;=$H127,$H127&lt;L$1,1)),1,0)</f>
        <v>1</v>
      </c>
      <c r="L127" s="183">
        <f t="shared" ref="L127:L155" si="202">IF(AND(L$1&gt;=$H127,IF(L$1&lt;=$H127,$H127&lt;M$1,1)),1,0)</f>
        <v>1</v>
      </c>
      <c r="M127" s="183">
        <f t="shared" ref="M127:M155" si="203">IF(AND(M$1&gt;=$H127,IF(M$1&lt;=$H127,$H127&lt;N$1,1)),1,0)</f>
        <v>1</v>
      </c>
      <c r="N127" s="183">
        <f t="shared" ref="N127:N155" si="204">IF(AND(N$1&gt;=$H127,IF(N$1&lt;=$H127,$H127&lt;O$1,1)),1,0)</f>
        <v>1</v>
      </c>
      <c r="O127" s="183">
        <f t="shared" ref="O127:O155" si="205">IF(AND(O$1&gt;=$H127,IF(O$1&lt;=$H127,$H127&lt;P$1,1)),1,0)</f>
        <v>1</v>
      </c>
      <c r="P127" s="183">
        <f t="shared" ref="P127:P155" si="206">IF(AND(P$1&gt;=$H127,IF(P$1&lt;=$H127,$H127&lt;Q$1,1)),1,0)</f>
        <v>1</v>
      </c>
      <c r="Q127" s="183">
        <f t="shared" ref="Q127:Q155" si="207">IF(AND(Q$1&gt;=$H127,IF(Q$1&lt;=$H127,$H127&lt;R$1,1)),1,0)</f>
        <v>1</v>
      </c>
      <c r="R127" s="183">
        <f t="shared" ref="R127:R155" si="208">IF(AND(R$1&gt;=$H127,IF(R$1&lt;=$H127,$H127&lt;S$1,1)),1,0)</f>
        <v>1</v>
      </c>
      <c r="S127" s="183">
        <f t="shared" ref="S127:S155" si="209">IF(AND(S$1&gt;=$H127,IF(S$1&lt;=$H127,$H127&lt;T$1,1)),1,0)</f>
        <v>1</v>
      </c>
      <c r="T127" s="183">
        <f t="shared" ref="T127:T155" si="210">IF(AND(T$1&gt;=$H127,IF(T$1&lt;=$H127,$H127&lt;U$1,1)),1,0)</f>
        <v>1</v>
      </c>
      <c r="U127" s="183">
        <f t="shared" ref="U127:U155" si="211">IF(AND(U$1&gt;=$H127,IF(U$1&lt;=$H127,$H127&lt;V$1,1)),1,0)</f>
        <v>1</v>
      </c>
      <c r="V127" s="183">
        <f t="shared" ref="V127:V155" si="212">IF(AND(V$1&gt;=$H127,IF(V$1&lt;=$H127,$H127&lt;Z$1,1)),1,0)</f>
        <v>1</v>
      </c>
      <c r="W127" s="53"/>
      <c r="Z127" s="183">
        <f t="shared" ref="Z127:Z155" si="213">IF(AND(Z$1&gt;=$H127,IF(Z$1&lt;=$H127,$H127&lt;AA$1,1)),1,0)</f>
        <v>1</v>
      </c>
      <c r="AA127" s="183">
        <f t="shared" ref="AA127:AA155" si="214">IF(AND(AA$1&gt;=$H127,IF(AA$1&lt;=$H127,$H127&lt;AB$1,1)),1,0)</f>
        <v>1</v>
      </c>
      <c r="AB127" s="183">
        <f t="shared" ref="AB127:AB155" si="215">IF(AND(AB$1&gt;=$H127,IF(AB$1&lt;=$H127,$H127&lt;AC$1,1)),1,0)</f>
        <v>1</v>
      </c>
      <c r="AC127" s="183">
        <f t="shared" ref="AC127:AC155" si="216">IF(AND(AC$1&gt;=$H127,IF(AC$1&lt;=$H127,$H127&lt;AD$1,1)),1,0)</f>
        <v>1</v>
      </c>
      <c r="AD127" s="183">
        <f t="shared" ref="AD127:AD155" si="217">IF(AND(AD$1&gt;=$H127,IF(AD$1&lt;=$H127,$H127&lt;AE$1,1)),1,0)</f>
        <v>1</v>
      </c>
      <c r="AE127" s="183">
        <f t="shared" ref="AE127:AE155" si="218">IF(AND(AE$1&gt;=$H127,IF(AE$1&lt;=$H127,$H127&lt;AF$1,1)),1,0)</f>
        <v>1</v>
      </c>
      <c r="AF127" s="183">
        <f t="shared" ref="AF127:AF155" si="219">IF(AND(AF$1&gt;=$H127,IF(AF$1&lt;=$H127,$H127&lt;AG$1,1)),1,0)</f>
        <v>1</v>
      </c>
      <c r="AG127" s="183">
        <f t="shared" ref="AG127:AG155" si="220">IF(AND(AG$1&gt;=$H127,IF(AG$1&lt;=$H127,$H127&lt;AH$1,1)),1,0)</f>
        <v>1</v>
      </c>
      <c r="AH127" s="183">
        <f t="shared" ref="AH127:AH155" si="221">IF(AND(AH$1&gt;=$H127,IF(AH$1&lt;=$H127,$H127&lt;AI$1,1)),1,0)</f>
        <v>1</v>
      </c>
      <c r="AI127" s="183">
        <f t="shared" ref="AI127:AI155" si="222">IF(AND(AI$1&gt;=$H127,IF(AI$1&lt;=$H127,$H127&lt;AJ$1,1)),1,0)</f>
        <v>1</v>
      </c>
      <c r="AJ127" s="183">
        <f t="shared" ref="AJ127:AJ155" si="223">IF(AND(AJ$1&gt;=$H127,IF(AJ$1&lt;=$H127,$H127&lt;AK$1,1)),1,0)</f>
        <v>1</v>
      </c>
      <c r="AK127" s="183">
        <f t="shared" ref="AK127:AK155" si="224">IF(AND(AK$1&gt;=$H127,IF(AK$1&lt;=$H127,$H127&lt;AO$1,1)),1,0)</f>
        <v>1</v>
      </c>
      <c r="AL127" s="53"/>
    </row>
    <row r="128" spans="1:38" ht="12.75" customHeight="1" outlineLevel="1">
      <c r="A128" s="53">
        <f t="shared" si="185"/>
        <v>3</v>
      </c>
      <c r="B128" s="176" t="str">
        <f t="shared" si="185"/>
        <v>Employee 3</v>
      </c>
      <c r="C128" s="176" t="str">
        <f t="shared" si="185"/>
        <v>Title 3</v>
      </c>
      <c r="D128" s="176" t="str">
        <f t="shared" si="185"/>
        <v>Manager 3</v>
      </c>
      <c r="E128" s="176" t="str">
        <f t="shared" si="185"/>
        <v>Development</v>
      </c>
      <c r="F128" s="951"/>
      <c r="G128" s="256"/>
      <c r="H128" s="178">
        <f t="shared" si="186"/>
        <v>43891</v>
      </c>
      <c r="I128" s="337"/>
      <c r="J128" s="350"/>
      <c r="K128" s="183">
        <f t="shared" si="201"/>
        <v>0</v>
      </c>
      <c r="L128" s="183">
        <f t="shared" si="202"/>
        <v>0</v>
      </c>
      <c r="M128" s="183">
        <f t="shared" si="203"/>
        <v>1</v>
      </c>
      <c r="N128" s="183">
        <f t="shared" si="204"/>
        <v>1</v>
      </c>
      <c r="O128" s="183">
        <f t="shared" si="205"/>
        <v>1</v>
      </c>
      <c r="P128" s="183">
        <f t="shared" si="206"/>
        <v>1</v>
      </c>
      <c r="Q128" s="183">
        <f t="shared" si="207"/>
        <v>1</v>
      </c>
      <c r="R128" s="183">
        <f t="shared" si="208"/>
        <v>1</v>
      </c>
      <c r="S128" s="183">
        <f t="shared" si="209"/>
        <v>1</v>
      </c>
      <c r="T128" s="183">
        <f t="shared" si="210"/>
        <v>1</v>
      </c>
      <c r="U128" s="183">
        <f t="shared" si="211"/>
        <v>1</v>
      </c>
      <c r="V128" s="183">
        <f t="shared" si="212"/>
        <v>1</v>
      </c>
      <c r="W128" s="53"/>
      <c r="Z128" s="183">
        <f t="shared" si="213"/>
        <v>1</v>
      </c>
      <c r="AA128" s="183">
        <f t="shared" si="214"/>
        <v>1</v>
      </c>
      <c r="AB128" s="183">
        <f t="shared" si="215"/>
        <v>1</v>
      </c>
      <c r="AC128" s="183">
        <f t="shared" si="216"/>
        <v>1</v>
      </c>
      <c r="AD128" s="183">
        <f t="shared" si="217"/>
        <v>1</v>
      </c>
      <c r="AE128" s="183">
        <f t="shared" si="218"/>
        <v>1</v>
      </c>
      <c r="AF128" s="183">
        <f t="shared" si="219"/>
        <v>1</v>
      </c>
      <c r="AG128" s="183">
        <f t="shared" si="220"/>
        <v>1</v>
      </c>
      <c r="AH128" s="183">
        <f t="shared" si="221"/>
        <v>1</v>
      </c>
      <c r="AI128" s="183">
        <f t="shared" si="222"/>
        <v>1</v>
      </c>
      <c r="AJ128" s="183">
        <f t="shared" si="223"/>
        <v>1</v>
      </c>
      <c r="AK128" s="183">
        <f t="shared" si="224"/>
        <v>1</v>
      </c>
      <c r="AL128" s="53"/>
    </row>
    <row r="129" spans="1:38" ht="12.75" customHeight="1" outlineLevel="1">
      <c r="A129" s="53">
        <f t="shared" si="185"/>
        <v>4</v>
      </c>
      <c r="B129" s="176" t="str">
        <f t="shared" si="185"/>
        <v>Employee 4</v>
      </c>
      <c r="C129" s="176" t="str">
        <f t="shared" si="185"/>
        <v>Title 4</v>
      </c>
      <c r="D129" s="176" t="str">
        <f t="shared" si="185"/>
        <v>Manager 4</v>
      </c>
      <c r="E129" s="176" t="str">
        <f t="shared" si="185"/>
        <v>Sales</v>
      </c>
      <c r="F129" s="951"/>
      <c r="G129" s="256"/>
      <c r="H129" s="178">
        <f t="shared" si="186"/>
        <v>43922</v>
      </c>
      <c r="I129" s="337"/>
      <c r="J129" s="350"/>
      <c r="K129" s="183">
        <f t="shared" si="201"/>
        <v>0</v>
      </c>
      <c r="L129" s="183">
        <f t="shared" si="202"/>
        <v>0</v>
      </c>
      <c r="M129" s="183">
        <f t="shared" si="203"/>
        <v>0</v>
      </c>
      <c r="N129" s="183">
        <f t="shared" si="204"/>
        <v>1</v>
      </c>
      <c r="O129" s="183">
        <f t="shared" si="205"/>
        <v>1</v>
      </c>
      <c r="P129" s="183">
        <f t="shared" si="206"/>
        <v>1</v>
      </c>
      <c r="Q129" s="183">
        <f t="shared" si="207"/>
        <v>1</v>
      </c>
      <c r="R129" s="183">
        <f t="shared" si="208"/>
        <v>1</v>
      </c>
      <c r="S129" s="183">
        <f t="shared" si="209"/>
        <v>1</v>
      </c>
      <c r="T129" s="183">
        <f t="shared" si="210"/>
        <v>1</v>
      </c>
      <c r="U129" s="183">
        <f t="shared" si="211"/>
        <v>1</v>
      </c>
      <c r="V129" s="183">
        <f t="shared" si="212"/>
        <v>1</v>
      </c>
      <c r="W129" s="53"/>
      <c r="Z129" s="183">
        <f t="shared" si="213"/>
        <v>1</v>
      </c>
      <c r="AA129" s="183">
        <f t="shared" si="214"/>
        <v>1</v>
      </c>
      <c r="AB129" s="183">
        <f t="shared" si="215"/>
        <v>1</v>
      </c>
      <c r="AC129" s="183">
        <f t="shared" si="216"/>
        <v>1</v>
      </c>
      <c r="AD129" s="183">
        <f t="shared" si="217"/>
        <v>1</v>
      </c>
      <c r="AE129" s="183">
        <f t="shared" si="218"/>
        <v>1</v>
      </c>
      <c r="AF129" s="183">
        <f t="shared" si="219"/>
        <v>1</v>
      </c>
      <c r="AG129" s="183">
        <f t="shared" si="220"/>
        <v>1</v>
      </c>
      <c r="AH129" s="183">
        <f t="shared" si="221"/>
        <v>1</v>
      </c>
      <c r="AI129" s="183">
        <f t="shared" si="222"/>
        <v>1</v>
      </c>
      <c r="AJ129" s="183">
        <f t="shared" si="223"/>
        <v>1</v>
      </c>
      <c r="AK129" s="183">
        <f t="shared" si="224"/>
        <v>1</v>
      </c>
      <c r="AL129" s="53"/>
    </row>
    <row r="130" spans="1:38" ht="12.75" customHeight="1" outlineLevel="1">
      <c r="A130" s="53">
        <f t="shared" si="185"/>
        <v>5</v>
      </c>
      <c r="B130" s="176" t="str">
        <f t="shared" si="185"/>
        <v>Employee 5</v>
      </c>
      <c r="C130" s="176" t="str">
        <f t="shared" si="185"/>
        <v>Title 5</v>
      </c>
      <c r="D130" s="176" t="str">
        <f t="shared" si="185"/>
        <v>Manager 5</v>
      </c>
      <c r="E130" s="176" t="str">
        <f t="shared" si="185"/>
        <v>Development</v>
      </c>
      <c r="F130" s="951"/>
      <c r="G130" s="256"/>
      <c r="H130" s="178">
        <f t="shared" si="186"/>
        <v>43952</v>
      </c>
      <c r="I130" s="337"/>
      <c r="J130" s="350"/>
      <c r="K130" s="183">
        <f t="shared" si="201"/>
        <v>0</v>
      </c>
      <c r="L130" s="183">
        <f t="shared" si="202"/>
        <v>0</v>
      </c>
      <c r="M130" s="183">
        <f t="shared" si="203"/>
        <v>0</v>
      </c>
      <c r="N130" s="183">
        <f t="shared" si="204"/>
        <v>0</v>
      </c>
      <c r="O130" s="183">
        <f t="shared" si="205"/>
        <v>1</v>
      </c>
      <c r="P130" s="183">
        <f t="shared" si="206"/>
        <v>1</v>
      </c>
      <c r="Q130" s="183">
        <f t="shared" si="207"/>
        <v>1</v>
      </c>
      <c r="R130" s="183">
        <f t="shared" si="208"/>
        <v>1</v>
      </c>
      <c r="S130" s="183">
        <f t="shared" si="209"/>
        <v>1</v>
      </c>
      <c r="T130" s="183">
        <f t="shared" si="210"/>
        <v>1</v>
      </c>
      <c r="U130" s="183">
        <f t="shared" si="211"/>
        <v>1</v>
      </c>
      <c r="V130" s="183">
        <f t="shared" si="212"/>
        <v>1</v>
      </c>
      <c r="W130" s="53"/>
      <c r="Z130" s="183">
        <f t="shared" si="213"/>
        <v>1</v>
      </c>
      <c r="AA130" s="183">
        <f t="shared" si="214"/>
        <v>1</v>
      </c>
      <c r="AB130" s="183">
        <f t="shared" si="215"/>
        <v>1</v>
      </c>
      <c r="AC130" s="183">
        <f t="shared" si="216"/>
        <v>1</v>
      </c>
      <c r="AD130" s="183">
        <f t="shared" si="217"/>
        <v>1</v>
      </c>
      <c r="AE130" s="183">
        <f t="shared" si="218"/>
        <v>1</v>
      </c>
      <c r="AF130" s="183">
        <f t="shared" si="219"/>
        <v>1</v>
      </c>
      <c r="AG130" s="183">
        <f t="shared" si="220"/>
        <v>1</v>
      </c>
      <c r="AH130" s="183">
        <f t="shared" si="221"/>
        <v>1</v>
      </c>
      <c r="AI130" s="183">
        <f t="shared" si="222"/>
        <v>1</v>
      </c>
      <c r="AJ130" s="183">
        <f t="shared" si="223"/>
        <v>1</v>
      </c>
      <c r="AK130" s="183">
        <f t="shared" si="224"/>
        <v>1</v>
      </c>
      <c r="AL130" s="53"/>
    </row>
    <row r="131" spans="1:38" ht="12.75" customHeight="1" outlineLevel="1">
      <c r="A131" s="53">
        <f t="shared" si="185"/>
        <v>6</v>
      </c>
      <c r="B131" s="176" t="str">
        <f t="shared" si="185"/>
        <v>Employee 6</v>
      </c>
      <c r="C131" s="176" t="str">
        <f t="shared" si="185"/>
        <v>Title 6</v>
      </c>
      <c r="D131" s="176" t="str">
        <f t="shared" si="185"/>
        <v>Manager 6</v>
      </c>
      <c r="E131" s="176" t="str">
        <f t="shared" si="185"/>
        <v>Product Mgmt</v>
      </c>
      <c r="F131" s="951"/>
      <c r="G131" s="256"/>
      <c r="H131" s="178">
        <f t="shared" si="186"/>
        <v>43922</v>
      </c>
      <c r="I131" s="337"/>
      <c r="J131" s="350"/>
      <c r="K131" s="183">
        <f t="shared" si="201"/>
        <v>0</v>
      </c>
      <c r="L131" s="183">
        <f t="shared" si="202"/>
        <v>0</v>
      </c>
      <c r="M131" s="183">
        <f t="shared" si="203"/>
        <v>0</v>
      </c>
      <c r="N131" s="183">
        <f t="shared" si="204"/>
        <v>1</v>
      </c>
      <c r="O131" s="183">
        <f t="shared" si="205"/>
        <v>1</v>
      </c>
      <c r="P131" s="183">
        <f t="shared" si="206"/>
        <v>1</v>
      </c>
      <c r="Q131" s="183">
        <f t="shared" si="207"/>
        <v>1</v>
      </c>
      <c r="R131" s="183">
        <f t="shared" si="208"/>
        <v>1</v>
      </c>
      <c r="S131" s="183">
        <f t="shared" si="209"/>
        <v>1</v>
      </c>
      <c r="T131" s="183">
        <f t="shared" si="210"/>
        <v>1</v>
      </c>
      <c r="U131" s="183">
        <f t="shared" si="211"/>
        <v>1</v>
      </c>
      <c r="V131" s="183">
        <f t="shared" si="212"/>
        <v>1</v>
      </c>
      <c r="W131" s="53"/>
      <c r="Z131" s="183">
        <f t="shared" si="213"/>
        <v>1</v>
      </c>
      <c r="AA131" s="183">
        <f t="shared" si="214"/>
        <v>1</v>
      </c>
      <c r="AB131" s="183">
        <f t="shared" si="215"/>
        <v>1</v>
      </c>
      <c r="AC131" s="183">
        <f t="shared" si="216"/>
        <v>1</v>
      </c>
      <c r="AD131" s="183">
        <f t="shared" si="217"/>
        <v>1</v>
      </c>
      <c r="AE131" s="183">
        <f t="shared" si="218"/>
        <v>1</v>
      </c>
      <c r="AF131" s="183">
        <f t="shared" si="219"/>
        <v>1</v>
      </c>
      <c r="AG131" s="183">
        <f t="shared" si="220"/>
        <v>1</v>
      </c>
      <c r="AH131" s="183">
        <f t="shared" si="221"/>
        <v>1</v>
      </c>
      <c r="AI131" s="183">
        <f t="shared" si="222"/>
        <v>1</v>
      </c>
      <c r="AJ131" s="183">
        <f t="shared" si="223"/>
        <v>1</v>
      </c>
      <c r="AK131" s="183">
        <f t="shared" si="224"/>
        <v>1</v>
      </c>
      <c r="AL131" s="53"/>
    </row>
    <row r="132" spans="1:38" ht="12.75" customHeight="1" outlineLevel="1">
      <c r="A132" s="53">
        <f t="shared" si="185"/>
        <v>7</v>
      </c>
      <c r="B132" s="176" t="str">
        <f t="shared" si="185"/>
        <v>Employee 7</v>
      </c>
      <c r="C132" s="176" t="str">
        <f t="shared" si="185"/>
        <v>Title 7</v>
      </c>
      <c r="D132" s="176" t="str">
        <f t="shared" si="185"/>
        <v>Manager 7</v>
      </c>
      <c r="E132" s="176" t="str">
        <f t="shared" si="185"/>
        <v>Operations</v>
      </c>
      <c r="F132" s="951"/>
      <c r="G132" s="256"/>
      <c r="H132" s="178">
        <f t="shared" si="186"/>
        <v>44044</v>
      </c>
      <c r="I132" s="337"/>
      <c r="J132" s="350"/>
      <c r="K132" s="183">
        <f t="shared" si="201"/>
        <v>0</v>
      </c>
      <c r="L132" s="183">
        <f t="shared" si="202"/>
        <v>0</v>
      </c>
      <c r="M132" s="183">
        <f t="shared" si="203"/>
        <v>0</v>
      </c>
      <c r="N132" s="183">
        <f t="shared" si="204"/>
        <v>0</v>
      </c>
      <c r="O132" s="183">
        <f t="shared" si="205"/>
        <v>0</v>
      </c>
      <c r="P132" s="183">
        <f t="shared" si="206"/>
        <v>0</v>
      </c>
      <c r="Q132" s="183">
        <f t="shared" si="207"/>
        <v>0</v>
      </c>
      <c r="R132" s="183">
        <f t="shared" si="208"/>
        <v>1</v>
      </c>
      <c r="S132" s="183">
        <f t="shared" si="209"/>
        <v>1</v>
      </c>
      <c r="T132" s="183">
        <f t="shared" si="210"/>
        <v>1</v>
      </c>
      <c r="U132" s="183">
        <f t="shared" si="211"/>
        <v>1</v>
      </c>
      <c r="V132" s="183">
        <f t="shared" si="212"/>
        <v>1</v>
      </c>
      <c r="W132" s="53"/>
      <c r="Z132" s="183">
        <f t="shared" si="213"/>
        <v>1</v>
      </c>
      <c r="AA132" s="183">
        <f t="shared" si="214"/>
        <v>1</v>
      </c>
      <c r="AB132" s="183">
        <f t="shared" si="215"/>
        <v>1</v>
      </c>
      <c r="AC132" s="183">
        <f t="shared" si="216"/>
        <v>1</v>
      </c>
      <c r="AD132" s="183">
        <f t="shared" si="217"/>
        <v>1</v>
      </c>
      <c r="AE132" s="183">
        <f t="shared" si="218"/>
        <v>1</v>
      </c>
      <c r="AF132" s="183">
        <f t="shared" si="219"/>
        <v>1</v>
      </c>
      <c r="AG132" s="183">
        <f t="shared" si="220"/>
        <v>1</v>
      </c>
      <c r="AH132" s="183">
        <f t="shared" si="221"/>
        <v>1</v>
      </c>
      <c r="AI132" s="183">
        <f t="shared" si="222"/>
        <v>1</v>
      </c>
      <c r="AJ132" s="183">
        <f t="shared" si="223"/>
        <v>1</v>
      </c>
      <c r="AK132" s="183">
        <f t="shared" si="224"/>
        <v>1</v>
      </c>
      <c r="AL132" s="53"/>
    </row>
    <row r="133" spans="1:38" ht="12.75" customHeight="1" outlineLevel="1">
      <c r="A133" s="53">
        <f t="shared" si="185"/>
        <v>8</v>
      </c>
      <c r="B133" s="176" t="str">
        <f t="shared" si="185"/>
        <v>Employee 8</v>
      </c>
      <c r="C133" s="176" t="str">
        <f t="shared" si="185"/>
        <v>Title 8</v>
      </c>
      <c r="D133" s="176" t="str">
        <f t="shared" si="185"/>
        <v>Manager 1</v>
      </c>
      <c r="E133" s="176" t="str">
        <f t="shared" si="185"/>
        <v>Development</v>
      </c>
      <c r="F133" s="951"/>
      <c r="G133" s="256"/>
      <c r="H133" s="178">
        <f t="shared" si="186"/>
        <v>43983</v>
      </c>
      <c r="I133" s="337"/>
      <c r="J133" s="350"/>
      <c r="K133" s="183">
        <f t="shared" si="201"/>
        <v>0</v>
      </c>
      <c r="L133" s="183">
        <f t="shared" si="202"/>
        <v>0</v>
      </c>
      <c r="M133" s="183">
        <f t="shared" si="203"/>
        <v>0</v>
      </c>
      <c r="N133" s="183">
        <f t="shared" si="204"/>
        <v>0</v>
      </c>
      <c r="O133" s="183">
        <f t="shared" si="205"/>
        <v>0</v>
      </c>
      <c r="P133" s="183">
        <f t="shared" si="206"/>
        <v>1</v>
      </c>
      <c r="Q133" s="183">
        <f t="shared" si="207"/>
        <v>1</v>
      </c>
      <c r="R133" s="183">
        <f t="shared" si="208"/>
        <v>1</v>
      </c>
      <c r="S133" s="183">
        <f t="shared" si="209"/>
        <v>1</v>
      </c>
      <c r="T133" s="183">
        <f t="shared" si="210"/>
        <v>1</v>
      </c>
      <c r="U133" s="183">
        <f t="shared" si="211"/>
        <v>1</v>
      </c>
      <c r="V133" s="183">
        <f t="shared" si="212"/>
        <v>1</v>
      </c>
      <c r="W133" s="53"/>
      <c r="Z133" s="183">
        <f t="shared" si="213"/>
        <v>1</v>
      </c>
      <c r="AA133" s="183">
        <f t="shared" si="214"/>
        <v>1</v>
      </c>
      <c r="AB133" s="183">
        <f t="shared" si="215"/>
        <v>1</v>
      </c>
      <c r="AC133" s="183">
        <f t="shared" si="216"/>
        <v>1</v>
      </c>
      <c r="AD133" s="183">
        <f t="shared" si="217"/>
        <v>1</v>
      </c>
      <c r="AE133" s="183">
        <f t="shared" si="218"/>
        <v>1</v>
      </c>
      <c r="AF133" s="183">
        <f t="shared" si="219"/>
        <v>1</v>
      </c>
      <c r="AG133" s="183">
        <f t="shared" si="220"/>
        <v>1</v>
      </c>
      <c r="AH133" s="183">
        <f t="shared" si="221"/>
        <v>1</v>
      </c>
      <c r="AI133" s="183">
        <f t="shared" si="222"/>
        <v>1</v>
      </c>
      <c r="AJ133" s="183">
        <f t="shared" si="223"/>
        <v>1</v>
      </c>
      <c r="AK133" s="183">
        <f t="shared" si="224"/>
        <v>1</v>
      </c>
      <c r="AL133" s="53"/>
    </row>
    <row r="134" spans="1:38" ht="12.75" customHeight="1" outlineLevel="1">
      <c r="A134" s="53">
        <f t="shared" si="185"/>
        <v>9</v>
      </c>
      <c r="B134" s="176" t="str">
        <f t="shared" si="185"/>
        <v>Employee 9</v>
      </c>
      <c r="C134" s="176" t="str">
        <f t="shared" si="185"/>
        <v>Title 9</v>
      </c>
      <c r="D134" s="176" t="str">
        <f t="shared" si="185"/>
        <v>Manager 2</v>
      </c>
      <c r="E134" s="176" t="str">
        <f t="shared" si="185"/>
        <v>Development</v>
      </c>
      <c r="F134" s="951"/>
      <c r="G134" s="256"/>
      <c r="H134" s="178">
        <f t="shared" si="186"/>
        <v>44044</v>
      </c>
      <c r="I134" s="337"/>
      <c r="J134" s="350"/>
      <c r="K134" s="183">
        <f t="shared" si="201"/>
        <v>0</v>
      </c>
      <c r="L134" s="183">
        <f t="shared" si="202"/>
        <v>0</v>
      </c>
      <c r="M134" s="183">
        <f t="shared" si="203"/>
        <v>0</v>
      </c>
      <c r="N134" s="183">
        <f t="shared" si="204"/>
        <v>0</v>
      </c>
      <c r="O134" s="183">
        <f t="shared" si="205"/>
        <v>0</v>
      </c>
      <c r="P134" s="183">
        <f t="shared" si="206"/>
        <v>0</v>
      </c>
      <c r="Q134" s="183">
        <f t="shared" si="207"/>
        <v>0</v>
      </c>
      <c r="R134" s="183">
        <f t="shared" si="208"/>
        <v>1</v>
      </c>
      <c r="S134" s="183">
        <f t="shared" si="209"/>
        <v>1</v>
      </c>
      <c r="T134" s="183">
        <f t="shared" si="210"/>
        <v>1</v>
      </c>
      <c r="U134" s="183">
        <f t="shared" si="211"/>
        <v>1</v>
      </c>
      <c r="V134" s="183">
        <f t="shared" si="212"/>
        <v>1</v>
      </c>
      <c r="W134" s="53"/>
      <c r="Z134" s="183">
        <f t="shared" si="213"/>
        <v>1</v>
      </c>
      <c r="AA134" s="183">
        <f t="shared" si="214"/>
        <v>1</v>
      </c>
      <c r="AB134" s="183">
        <f t="shared" si="215"/>
        <v>1</v>
      </c>
      <c r="AC134" s="183">
        <f t="shared" si="216"/>
        <v>1</v>
      </c>
      <c r="AD134" s="183">
        <f t="shared" si="217"/>
        <v>1</v>
      </c>
      <c r="AE134" s="183">
        <f t="shared" si="218"/>
        <v>1</v>
      </c>
      <c r="AF134" s="183">
        <f t="shared" si="219"/>
        <v>1</v>
      </c>
      <c r="AG134" s="183">
        <f t="shared" si="220"/>
        <v>1</v>
      </c>
      <c r="AH134" s="183">
        <f t="shared" si="221"/>
        <v>1</v>
      </c>
      <c r="AI134" s="183">
        <f t="shared" si="222"/>
        <v>1</v>
      </c>
      <c r="AJ134" s="183">
        <f t="shared" si="223"/>
        <v>1</v>
      </c>
      <c r="AK134" s="183">
        <f t="shared" si="224"/>
        <v>1</v>
      </c>
      <c r="AL134" s="53"/>
    </row>
    <row r="135" spans="1:38" ht="12.75" customHeight="1" outlineLevel="1">
      <c r="A135" s="53">
        <f t="shared" si="185"/>
        <v>10</v>
      </c>
      <c r="B135" s="176" t="str">
        <f t="shared" si="185"/>
        <v>Employee 10</v>
      </c>
      <c r="C135" s="176" t="str">
        <f t="shared" si="185"/>
        <v>Title 10</v>
      </c>
      <c r="D135" s="176" t="str">
        <f t="shared" si="185"/>
        <v>Manager 3</v>
      </c>
      <c r="E135" s="176" t="str">
        <f t="shared" si="185"/>
        <v>Development</v>
      </c>
      <c r="F135" s="951"/>
      <c r="G135" s="256"/>
      <c r="H135" s="178">
        <f t="shared" si="186"/>
        <v>44075</v>
      </c>
      <c r="I135" s="337"/>
      <c r="J135" s="350"/>
      <c r="K135" s="183">
        <f t="shared" si="201"/>
        <v>0</v>
      </c>
      <c r="L135" s="183">
        <f t="shared" si="202"/>
        <v>0</v>
      </c>
      <c r="M135" s="183">
        <f t="shared" si="203"/>
        <v>0</v>
      </c>
      <c r="N135" s="183">
        <f t="shared" si="204"/>
        <v>0</v>
      </c>
      <c r="O135" s="183">
        <f t="shared" si="205"/>
        <v>0</v>
      </c>
      <c r="P135" s="183">
        <f t="shared" si="206"/>
        <v>0</v>
      </c>
      <c r="Q135" s="183">
        <f t="shared" si="207"/>
        <v>0</v>
      </c>
      <c r="R135" s="183">
        <f t="shared" si="208"/>
        <v>0</v>
      </c>
      <c r="S135" s="183">
        <f t="shared" si="209"/>
        <v>1</v>
      </c>
      <c r="T135" s="183">
        <f t="shared" si="210"/>
        <v>1</v>
      </c>
      <c r="U135" s="183">
        <f t="shared" si="211"/>
        <v>1</v>
      </c>
      <c r="V135" s="183">
        <f t="shared" si="212"/>
        <v>1</v>
      </c>
      <c r="W135" s="53"/>
      <c r="Z135" s="183">
        <f t="shared" si="213"/>
        <v>1</v>
      </c>
      <c r="AA135" s="183">
        <f t="shared" si="214"/>
        <v>1</v>
      </c>
      <c r="AB135" s="183">
        <f t="shared" si="215"/>
        <v>1</v>
      </c>
      <c r="AC135" s="183">
        <f t="shared" si="216"/>
        <v>1</v>
      </c>
      <c r="AD135" s="183">
        <f t="shared" si="217"/>
        <v>1</v>
      </c>
      <c r="AE135" s="183">
        <f t="shared" si="218"/>
        <v>1</v>
      </c>
      <c r="AF135" s="183">
        <f t="shared" si="219"/>
        <v>1</v>
      </c>
      <c r="AG135" s="183">
        <f t="shared" si="220"/>
        <v>1</v>
      </c>
      <c r="AH135" s="183">
        <f t="shared" si="221"/>
        <v>1</v>
      </c>
      <c r="AI135" s="183">
        <f t="shared" si="222"/>
        <v>1</v>
      </c>
      <c r="AJ135" s="183">
        <f t="shared" si="223"/>
        <v>1</v>
      </c>
      <c r="AK135" s="183">
        <f t="shared" si="224"/>
        <v>1</v>
      </c>
      <c r="AL135" s="53"/>
    </row>
    <row r="136" spans="1:38" ht="12.75" customHeight="1" outlineLevel="1">
      <c r="A136" s="53">
        <f t="shared" ref="A136:E145" si="225">+A13</f>
        <v>11</v>
      </c>
      <c r="B136" s="176" t="str">
        <f t="shared" si="225"/>
        <v>Employee 11</v>
      </c>
      <c r="C136" s="176" t="str">
        <f t="shared" si="225"/>
        <v>Title 11</v>
      </c>
      <c r="D136" s="176" t="str">
        <f t="shared" si="225"/>
        <v>Manager 4</v>
      </c>
      <c r="E136" s="176" t="str">
        <f t="shared" si="225"/>
        <v>Development</v>
      </c>
      <c r="F136" s="951"/>
      <c r="G136" s="256"/>
      <c r="H136" s="178">
        <f t="shared" si="186"/>
        <v>44075</v>
      </c>
      <c r="I136" s="337"/>
      <c r="J136" s="350"/>
      <c r="K136" s="183">
        <f t="shared" si="201"/>
        <v>0</v>
      </c>
      <c r="L136" s="183">
        <f t="shared" si="202"/>
        <v>0</v>
      </c>
      <c r="M136" s="183">
        <f t="shared" si="203"/>
        <v>0</v>
      </c>
      <c r="N136" s="183">
        <f t="shared" si="204"/>
        <v>0</v>
      </c>
      <c r="O136" s="183">
        <f t="shared" si="205"/>
        <v>0</v>
      </c>
      <c r="P136" s="183">
        <f t="shared" si="206"/>
        <v>0</v>
      </c>
      <c r="Q136" s="183">
        <f t="shared" si="207"/>
        <v>0</v>
      </c>
      <c r="R136" s="183">
        <f t="shared" si="208"/>
        <v>0</v>
      </c>
      <c r="S136" s="183">
        <f t="shared" si="209"/>
        <v>1</v>
      </c>
      <c r="T136" s="183">
        <f t="shared" si="210"/>
        <v>1</v>
      </c>
      <c r="U136" s="183">
        <f t="shared" si="211"/>
        <v>1</v>
      </c>
      <c r="V136" s="183">
        <f t="shared" si="212"/>
        <v>1</v>
      </c>
      <c r="W136" s="53"/>
      <c r="Z136" s="183">
        <f t="shared" si="213"/>
        <v>1</v>
      </c>
      <c r="AA136" s="183">
        <f t="shared" si="214"/>
        <v>1</v>
      </c>
      <c r="AB136" s="183">
        <f t="shared" si="215"/>
        <v>1</v>
      </c>
      <c r="AC136" s="183">
        <f t="shared" si="216"/>
        <v>1</v>
      </c>
      <c r="AD136" s="183">
        <f t="shared" si="217"/>
        <v>1</v>
      </c>
      <c r="AE136" s="183">
        <f t="shared" si="218"/>
        <v>1</v>
      </c>
      <c r="AF136" s="183">
        <f t="shared" si="219"/>
        <v>1</v>
      </c>
      <c r="AG136" s="183">
        <f t="shared" si="220"/>
        <v>1</v>
      </c>
      <c r="AH136" s="183">
        <f t="shared" si="221"/>
        <v>1</v>
      </c>
      <c r="AI136" s="183">
        <f t="shared" si="222"/>
        <v>1</v>
      </c>
      <c r="AJ136" s="183">
        <f t="shared" si="223"/>
        <v>1</v>
      </c>
      <c r="AK136" s="183">
        <f t="shared" si="224"/>
        <v>1</v>
      </c>
      <c r="AL136" s="53"/>
    </row>
    <row r="137" spans="1:38" ht="12.75" customHeight="1" outlineLevel="1">
      <c r="A137" s="53">
        <f t="shared" si="225"/>
        <v>12</v>
      </c>
      <c r="B137" s="176" t="str">
        <f t="shared" si="225"/>
        <v>Employee 12</v>
      </c>
      <c r="C137" s="176" t="str">
        <f t="shared" si="225"/>
        <v>Title 12</v>
      </c>
      <c r="D137" s="176" t="str">
        <f t="shared" si="225"/>
        <v>Manager 5</v>
      </c>
      <c r="E137" s="176" t="str">
        <f t="shared" si="225"/>
        <v>Development</v>
      </c>
      <c r="F137" s="951"/>
      <c r="G137" s="256"/>
      <c r="H137" s="178">
        <f t="shared" si="186"/>
        <v>44105</v>
      </c>
      <c r="I137" s="337"/>
      <c r="J137" s="350"/>
      <c r="K137" s="183">
        <f t="shared" si="201"/>
        <v>0</v>
      </c>
      <c r="L137" s="183">
        <f t="shared" si="202"/>
        <v>0</v>
      </c>
      <c r="M137" s="183">
        <f t="shared" si="203"/>
        <v>0</v>
      </c>
      <c r="N137" s="183">
        <f t="shared" si="204"/>
        <v>0</v>
      </c>
      <c r="O137" s="183">
        <f t="shared" si="205"/>
        <v>0</v>
      </c>
      <c r="P137" s="183">
        <f t="shared" si="206"/>
        <v>0</v>
      </c>
      <c r="Q137" s="183">
        <f t="shared" si="207"/>
        <v>0</v>
      </c>
      <c r="R137" s="183">
        <f t="shared" si="208"/>
        <v>0</v>
      </c>
      <c r="S137" s="183">
        <f t="shared" si="209"/>
        <v>0</v>
      </c>
      <c r="T137" s="183">
        <f t="shared" si="210"/>
        <v>1</v>
      </c>
      <c r="U137" s="183">
        <f t="shared" si="211"/>
        <v>1</v>
      </c>
      <c r="V137" s="183">
        <f t="shared" si="212"/>
        <v>1</v>
      </c>
      <c r="W137" s="53"/>
      <c r="Z137" s="183">
        <f t="shared" si="213"/>
        <v>1</v>
      </c>
      <c r="AA137" s="183">
        <f t="shared" si="214"/>
        <v>1</v>
      </c>
      <c r="AB137" s="183">
        <f t="shared" si="215"/>
        <v>1</v>
      </c>
      <c r="AC137" s="183">
        <f t="shared" si="216"/>
        <v>1</v>
      </c>
      <c r="AD137" s="183">
        <f t="shared" si="217"/>
        <v>1</v>
      </c>
      <c r="AE137" s="183">
        <f t="shared" si="218"/>
        <v>1</v>
      </c>
      <c r="AF137" s="183">
        <f t="shared" si="219"/>
        <v>1</v>
      </c>
      <c r="AG137" s="183">
        <f t="shared" si="220"/>
        <v>1</v>
      </c>
      <c r="AH137" s="183">
        <f t="shared" si="221"/>
        <v>1</v>
      </c>
      <c r="AI137" s="183">
        <f t="shared" si="222"/>
        <v>1</v>
      </c>
      <c r="AJ137" s="183">
        <f t="shared" si="223"/>
        <v>1</v>
      </c>
      <c r="AK137" s="183">
        <f t="shared" si="224"/>
        <v>1</v>
      </c>
      <c r="AL137" s="53"/>
    </row>
    <row r="138" spans="1:38" ht="12.75" customHeight="1" outlineLevel="1">
      <c r="A138" s="53">
        <f t="shared" si="225"/>
        <v>13</v>
      </c>
      <c r="B138" s="176" t="str">
        <f t="shared" si="225"/>
        <v>Employee 13</v>
      </c>
      <c r="C138" s="176" t="str">
        <f t="shared" si="225"/>
        <v>Title 13</v>
      </c>
      <c r="D138" s="176" t="str">
        <f t="shared" si="225"/>
        <v>Manager 6</v>
      </c>
      <c r="E138" s="176" t="str">
        <f t="shared" si="225"/>
        <v>Development</v>
      </c>
      <c r="F138" s="951"/>
      <c r="G138" s="256"/>
      <c r="H138" s="178">
        <f t="shared" si="186"/>
        <v>44136</v>
      </c>
      <c r="I138" s="337"/>
      <c r="J138" s="350"/>
      <c r="K138" s="183">
        <f t="shared" si="201"/>
        <v>0</v>
      </c>
      <c r="L138" s="183">
        <f t="shared" si="202"/>
        <v>0</v>
      </c>
      <c r="M138" s="183">
        <f t="shared" si="203"/>
        <v>0</v>
      </c>
      <c r="N138" s="183">
        <f t="shared" si="204"/>
        <v>0</v>
      </c>
      <c r="O138" s="183">
        <f t="shared" si="205"/>
        <v>0</v>
      </c>
      <c r="P138" s="183">
        <f t="shared" si="206"/>
        <v>0</v>
      </c>
      <c r="Q138" s="183">
        <f t="shared" si="207"/>
        <v>0</v>
      </c>
      <c r="R138" s="183">
        <f t="shared" si="208"/>
        <v>0</v>
      </c>
      <c r="S138" s="183">
        <f t="shared" si="209"/>
        <v>0</v>
      </c>
      <c r="T138" s="183">
        <f t="shared" si="210"/>
        <v>0</v>
      </c>
      <c r="U138" s="183">
        <f t="shared" si="211"/>
        <v>1</v>
      </c>
      <c r="V138" s="183">
        <f t="shared" si="212"/>
        <v>1</v>
      </c>
      <c r="W138" s="53"/>
      <c r="Z138" s="183">
        <f t="shared" si="213"/>
        <v>1</v>
      </c>
      <c r="AA138" s="183">
        <f t="shared" si="214"/>
        <v>1</v>
      </c>
      <c r="AB138" s="183">
        <f t="shared" si="215"/>
        <v>1</v>
      </c>
      <c r="AC138" s="183">
        <f t="shared" si="216"/>
        <v>1</v>
      </c>
      <c r="AD138" s="183">
        <f t="shared" si="217"/>
        <v>1</v>
      </c>
      <c r="AE138" s="183">
        <f t="shared" si="218"/>
        <v>1</v>
      </c>
      <c r="AF138" s="183">
        <f t="shared" si="219"/>
        <v>1</v>
      </c>
      <c r="AG138" s="183">
        <f t="shared" si="220"/>
        <v>1</v>
      </c>
      <c r="AH138" s="183">
        <f t="shared" si="221"/>
        <v>1</v>
      </c>
      <c r="AI138" s="183">
        <f t="shared" si="222"/>
        <v>1</v>
      </c>
      <c r="AJ138" s="183">
        <f t="shared" si="223"/>
        <v>1</v>
      </c>
      <c r="AK138" s="183">
        <f t="shared" si="224"/>
        <v>1</v>
      </c>
      <c r="AL138" s="53"/>
    </row>
    <row r="139" spans="1:38" ht="12.75" customHeight="1" outlineLevel="1">
      <c r="A139" s="53">
        <f t="shared" si="225"/>
        <v>14</v>
      </c>
      <c r="B139" s="176" t="str">
        <f t="shared" si="225"/>
        <v>Employee 14</v>
      </c>
      <c r="C139" s="176" t="str">
        <f t="shared" si="225"/>
        <v>Title 14</v>
      </c>
      <c r="D139" s="176" t="str">
        <f t="shared" si="225"/>
        <v>Manager 7</v>
      </c>
      <c r="E139" s="176" t="str">
        <f t="shared" si="225"/>
        <v>Development</v>
      </c>
      <c r="F139" s="951"/>
      <c r="G139" s="256"/>
      <c r="H139" s="178">
        <f t="shared" si="186"/>
        <v>44136</v>
      </c>
      <c r="I139" s="337"/>
      <c r="J139" s="350"/>
      <c r="K139" s="183">
        <f t="shared" si="201"/>
        <v>0</v>
      </c>
      <c r="L139" s="183">
        <f t="shared" si="202"/>
        <v>0</v>
      </c>
      <c r="M139" s="183">
        <f t="shared" si="203"/>
        <v>0</v>
      </c>
      <c r="N139" s="183">
        <f t="shared" si="204"/>
        <v>0</v>
      </c>
      <c r="O139" s="183">
        <f t="shared" si="205"/>
        <v>0</v>
      </c>
      <c r="P139" s="183">
        <f t="shared" si="206"/>
        <v>0</v>
      </c>
      <c r="Q139" s="183">
        <f t="shared" si="207"/>
        <v>0</v>
      </c>
      <c r="R139" s="183">
        <f t="shared" si="208"/>
        <v>0</v>
      </c>
      <c r="S139" s="183">
        <f t="shared" si="209"/>
        <v>0</v>
      </c>
      <c r="T139" s="183">
        <f t="shared" si="210"/>
        <v>0</v>
      </c>
      <c r="U139" s="183">
        <f t="shared" si="211"/>
        <v>1</v>
      </c>
      <c r="V139" s="183">
        <f t="shared" si="212"/>
        <v>1</v>
      </c>
      <c r="W139" s="53"/>
      <c r="Z139" s="183">
        <f t="shared" si="213"/>
        <v>1</v>
      </c>
      <c r="AA139" s="183">
        <f t="shared" si="214"/>
        <v>1</v>
      </c>
      <c r="AB139" s="183">
        <f t="shared" si="215"/>
        <v>1</v>
      </c>
      <c r="AC139" s="183">
        <f t="shared" si="216"/>
        <v>1</v>
      </c>
      <c r="AD139" s="183">
        <f t="shared" si="217"/>
        <v>1</v>
      </c>
      <c r="AE139" s="183">
        <f t="shared" si="218"/>
        <v>1</v>
      </c>
      <c r="AF139" s="183">
        <f t="shared" si="219"/>
        <v>1</v>
      </c>
      <c r="AG139" s="183">
        <f t="shared" si="220"/>
        <v>1</v>
      </c>
      <c r="AH139" s="183">
        <f t="shared" si="221"/>
        <v>1</v>
      </c>
      <c r="AI139" s="183">
        <f t="shared" si="222"/>
        <v>1</v>
      </c>
      <c r="AJ139" s="183">
        <f t="shared" si="223"/>
        <v>1</v>
      </c>
      <c r="AK139" s="183">
        <f t="shared" si="224"/>
        <v>1</v>
      </c>
      <c r="AL139" s="53"/>
    </row>
    <row r="140" spans="1:38" ht="12.75" customHeight="1" outlineLevel="1">
      <c r="A140" s="53">
        <f t="shared" si="225"/>
        <v>15</v>
      </c>
      <c r="B140" s="176" t="str">
        <f t="shared" si="225"/>
        <v>Employee 15</v>
      </c>
      <c r="C140" s="176" t="str">
        <f t="shared" si="225"/>
        <v>Title 15</v>
      </c>
      <c r="D140" s="176" t="str">
        <f t="shared" si="225"/>
        <v>Manager 1</v>
      </c>
      <c r="E140" s="176" t="str">
        <f t="shared" si="225"/>
        <v>Development</v>
      </c>
      <c r="F140" s="951"/>
      <c r="G140" s="256"/>
      <c r="H140" s="178">
        <f t="shared" si="186"/>
        <v>44166</v>
      </c>
      <c r="I140" s="337"/>
      <c r="J140" s="350"/>
      <c r="K140" s="183">
        <f t="shared" si="201"/>
        <v>0</v>
      </c>
      <c r="L140" s="183">
        <f t="shared" si="202"/>
        <v>0</v>
      </c>
      <c r="M140" s="183">
        <f t="shared" si="203"/>
        <v>0</v>
      </c>
      <c r="N140" s="183">
        <f t="shared" si="204"/>
        <v>0</v>
      </c>
      <c r="O140" s="183">
        <f t="shared" si="205"/>
        <v>0</v>
      </c>
      <c r="P140" s="183">
        <f t="shared" si="206"/>
        <v>0</v>
      </c>
      <c r="Q140" s="183">
        <f t="shared" si="207"/>
        <v>0</v>
      </c>
      <c r="R140" s="183">
        <f t="shared" si="208"/>
        <v>0</v>
      </c>
      <c r="S140" s="183">
        <f t="shared" si="209"/>
        <v>0</v>
      </c>
      <c r="T140" s="183">
        <f t="shared" si="210"/>
        <v>0</v>
      </c>
      <c r="U140" s="183">
        <f t="shared" si="211"/>
        <v>0</v>
      </c>
      <c r="V140" s="183">
        <f t="shared" si="212"/>
        <v>1</v>
      </c>
      <c r="W140" s="53"/>
      <c r="Z140" s="183">
        <f t="shared" si="213"/>
        <v>1</v>
      </c>
      <c r="AA140" s="183">
        <f t="shared" si="214"/>
        <v>1</v>
      </c>
      <c r="AB140" s="183">
        <f t="shared" si="215"/>
        <v>1</v>
      </c>
      <c r="AC140" s="183">
        <f t="shared" si="216"/>
        <v>1</v>
      </c>
      <c r="AD140" s="183">
        <f t="shared" si="217"/>
        <v>1</v>
      </c>
      <c r="AE140" s="183">
        <f t="shared" si="218"/>
        <v>1</v>
      </c>
      <c r="AF140" s="183">
        <f t="shared" si="219"/>
        <v>1</v>
      </c>
      <c r="AG140" s="183">
        <f t="shared" si="220"/>
        <v>1</v>
      </c>
      <c r="AH140" s="183">
        <f t="shared" si="221"/>
        <v>1</v>
      </c>
      <c r="AI140" s="183">
        <f t="shared" si="222"/>
        <v>1</v>
      </c>
      <c r="AJ140" s="183">
        <f t="shared" si="223"/>
        <v>1</v>
      </c>
      <c r="AK140" s="183">
        <f t="shared" si="224"/>
        <v>1</v>
      </c>
      <c r="AL140" s="53"/>
    </row>
    <row r="141" spans="1:38" ht="12.75" customHeight="1" outlineLevel="1">
      <c r="A141" s="53">
        <f t="shared" si="225"/>
        <v>16</v>
      </c>
      <c r="B141" s="176" t="str">
        <f t="shared" si="225"/>
        <v>Employee 16</v>
      </c>
      <c r="C141" s="176" t="str">
        <f t="shared" si="225"/>
        <v>Title 16</v>
      </c>
      <c r="D141" s="176" t="str">
        <f t="shared" si="225"/>
        <v>Manager 2</v>
      </c>
      <c r="E141" s="176" t="str">
        <f t="shared" si="225"/>
        <v>Operations</v>
      </c>
      <c r="F141" s="951"/>
      <c r="G141" s="256"/>
      <c r="H141" s="178">
        <f t="shared" si="186"/>
        <v>44317</v>
      </c>
      <c r="I141" s="337"/>
      <c r="J141" s="350"/>
      <c r="K141" s="183">
        <f t="shared" si="201"/>
        <v>0</v>
      </c>
      <c r="L141" s="183">
        <f t="shared" si="202"/>
        <v>0</v>
      </c>
      <c r="M141" s="183">
        <f t="shared" si="203"/>
        <v>0</v>
      </c>
      <c r="N141" s="183">
        <f t="shared" si="204"/>
        <v>0</v>
      </c>
      <c r="O141" s="183">
        <f t="shared" si="205"/>
        <v>0</v>
      </c>
      <c r="P141" s="183">
        <f t="shared" si="206"/>
        <v>0</v>
      </c>
      <c r="Q141" s="183">
        <f t="shared" si="207"/>
        <v>0</v>
      </c>
      <c r="R141" s="183">
        <f t="shared" si="208"/>
        <v>0</v>
      </c>
      <c r="S141" s="183">
        <f t="shared" si="209"/>
        <v>0</v>
      </c>
      <c r="T141" s="183">
        <f t="shared" si="210"/>
        <v>0</v>
      </c>
      <c r="U141" s="183">
        <f t="shared" si="211"/>
        <v>0</v>
      </c>
      <c r="V141" s="183">
        <f t="shared" si="212"/>
        <v>0</v>
      </c>
      <c r="W141" s="53"/>
      <c r="Z141" s="183">
        <f t="shared" si="213"/>
        <v>0</v>
      </c>
      <c r="AA141" s="183">
        <f t="shared" si="214"/>
        <v>0</v>
      </c>
      <c r="AB141" s="183">
        <f t="shared" si="215"/>
        <v>0</v>
      </c>
      <c r="AC141" s="183">
        <f t="shared" si="216"/>
        <v>0</v>
      </c>
      <c r="AD141" s="183">
        <f t="shared" si="217"/>
        <v>1</v>
      </c>
      <c r="AE141" s="183">
        <f t="shared" si="218"/>
        <v>1</v>
      </c>
      <c r="AF141" s="183">
        <f t="shared" si="219"/>
        <v>1</v>
      </c>
      <c r="AG141" s="183">
        <f t="shared" si="220"/>
        <v>1</v>
      </c>
      <c r="AH141" s="183">
        <f t="shared" si="221"/>
        <v>1</v>
      </c>
      <c r="AI141" s="183">
        <f t="shared" si="222"/>
        <v>1</v>
      </c>
      <c r="AJ141" s="183">
        <f t="shared" si="223"/>
        <v>1</v>
      </c>
      <c r="AK141" s="183">
        <f t="shared" si="224"/>
        <v>1</v>
      </c>
      <c r="AL141" s="53"/>
    </row>
    <row r="142" spans="1:38" ht="12.75" customHeight="1" outlineLevel="1">
      <c r="A142" s="53">
        <f t="shared" si="225"/>
        <v>17</v>
      </c>
      <c r="B142" s="176" t="str">
        <f t="shared" si="225"/>
        <v>Employee 17</v>
      </c>
      <c r="C142" s="176" t="str">
        <f t="shared" si="225"/>
        <v>Title 17</v>
      </c>
      <c r="D142" s="176" t="str">
        <f t="shared" si="225"/>
        <v>Manager 3</v>
      </c>
      <c r="E142" s="176" t="str">
        <f t="shared" si="225"/>
        <v>Operations</v>
      </c>
      <c r="F142" s="951"/>
      <c r="G142" s="256"/>
      <c r="H142" s="178">
        <f t="shared" si="186"/>
        <v>44470</v>
      </c>
      <c r="I142" s="337"/>
      <c r="J142" s="350"/>
      <c r="K142" s="183">
        <f t="shared" si="201"/>
        <v>0</v>
      </c>
      <c r="L142" s="183">
        <f t="shared" si="202"/>
        <v>0</v>
      </c>
      <c r="M142" s="183">
        <f t="shared" si="203"/>
        <v>0</v>
      </c>
      <c r="N142" s="183">
        <f t="shared" si="204"/>
        <v>0</v>
      </c>
      <c r="O142" s="183">
        <f t="shared" si="205"/>
        <v>0</v>
      </c>
      <c r="P142" s="183">
        <f t="shared" si="206"/>
        <v>0</v>
      </c>
      <c r="Q142" s="183">
        <f t="shared" si="207"/>
        <v>0</v>
      </c>
      <c r="R142" s="183">
        <f t="shared" si="208"/>
        <v>0</v>
      </c>
      <c r="S142" s="183">
        <f t="shared" si="209"/>
        <v>0</v>
      </c>
      <c r="T142" s="183">
        <f t="shared" si="210"/>
        <v>0</v>
      </c>
      <c r="U142" s="183">
        <f t="shared" si="211"/>
        <v>0</v>
      </c>
      <c r="V142" s="183">
        <f t="shared" si="212"/>
        <v>0</v>
      </c>
      <c r="W142" s="53"/>
      <c r="Z142" s="183">
        <f t="shared" si="213"/>
        <v>0</v>
      </c>
      <c r="AA142" s="183">
        <f t="shared" si="214"/>
        <v>0</v>
      </c>
      <c r="AB142" s="183">
        <f t="shared" si="215"/>
        <v>0</v>
      </c>
      <c r="AC142" s="183">
        <f t="shared" si="216"/>
        <v>0</v>
      </c>
      <c r="AD142" s="183">
        <f t="shared" si="217"/>
        <v>0</v>
      </c>
      <c r="AE142" s="183">
        <f t="shared" si="218"/>
        <v>0</v>
      </c>
      <c r="AF142" s="183">
        <f t="shared" si="219"/>
        <v>0</v>
      </c>
      <c r="AG142" s="183">
        <f t="shared" si="220"/>
        <v>0</v>
      </c>
      <c r="AH142" s="183">
        <f t="shared" si="221"/>
        <v>0</v>
      </c>
      <c r="AI142" s="183">
        <f t="shared" si="222"/>
        <v>1</v>
      </c>
      <c r="AJ142" s="183">
        <f t="shared" si="223"/>
        <v>1</v>
      </c>
      <c r="AK142" s="183">
        <f t="shared" si="224"/>
        <v>1</v>
      </c>
      <c r="AL142" s="53"/>
    </row>
    <row r="143" spans="1:38" ht="12.75" customHeight="1" outlineLevel="1">
      <c r="A143" s="53">
        <f t="shared" si="225"/>
        <v>18</v>
      </c>
      <c r="B143" s="176" t="str">
        <f t="shared" si="225"/>
        <v>Employee 18</v>
      </c>
      <c r="C143" s="176" t="str">
        <f t="shared" si="225"/>
        <v>Title 18</v>
      </c>
      <c r="D143" s="176" t="str">
        <f t="shared" si="225"/>
        <v>Manager 4</v>
      </c>
      <c r="E143" s="176" t="str">
        <f t="shared" si="225"/>
        <v>Sales</v>
      </c>
      <c r="F143" s="951"/>
      <c r="G143" s="256"/>
      <c r="H143" s="178">
        <f t="shared" si="186"/>
        <v>44228</v>
      </c>
      <c r="I143" s="337"/>
      <c r="J143" s="350"/>
      <c r="K143" s="183">
        <f t="shared" si="201"/>
        <v>0</v>
      </c>
      <c r="L143" s="183">
        <f t="shared" si="202"/>
        <v>0</v>
      </c>
      <c r="M143" s="183">
        <f t="shared" si="203"/>
        <v>0</v>
      </c>
      <c r="N143" s="183">
        <f t="shared" si="204"/>
        <v>0</v>
      </c>
      <c r="O143" s="183">
        <f t="shared" si="205"/>
        <v>0</v>
      </c>
      <c r="P143" s="183">
        <f t="shared" si="206"/>
        <v>0</v>
      </c>
      <c r="Q143" s="183">
        <f t="shared" si="207"/>
        <v>0</v>
      </c>
      <c r="R143" s="183">
        <f t="shared" si="208"/>
        <v>0</v>
      </c>
      <c r="S143" s="183">
        <f t="shared" si="209"/>
        <v>0</v>
      </c>
      <c r="T143" s="183">
        <f t="shared" si="210"/>
        <v>0</v>
      </c>
      <c r="U143" s="183">
        <f t="shared" si="211"/>
        <v>0</v>
      </c>
      <c r="V143" s="183">
        <f t="shared" si="212"/>
        <v>0</v>
      </c>
      <c r="W143" s="53"/>
      <c r="Z143" s="183">
        <f t="shared" si="213"/>
        <v>0</v>
      </c>
      <c r="AA143" s="183">
        <f t="shared" si="214"/>
        <v>1</v>
      </c>
      <c r="AB143" s="183">
        <f t="shared" si="215"/>
        <v>1</v>
      </c>
      <c r="AC143" s="183">
        <f t="shared" si="216"/>
        <v>1</v>
      </c>
      <c r="AD143" s="183">
        <f t="shared" si="217"/>
        <v>1</v>
      </c>
      <c r="AE143" s="183">
        <f t="shared" si="218"/>
        <v>1</v>
      </c>
      <c r="AF143" s="183">
        <f t="shared" si="219"/>
        <v>1</v>
      </c>
      <c r="AG143" s="183">
        <f t="shared" si="220"/>
        <v>1</v>
      </c>
      <c r="AH143" s="183">
        <f t="shared" si="221"/>
        <v>1</v>
      </c>
      <c r="AI143" s="183">
        <f t="shared" si="222"/>
        <v>1</v>
      </c>
      <c r="AJ143" s="183">
        <f t="shared" si="223"/>
        <v>1</v>
      </c>
      <c r="AK143" s="183">
        <f t="shared" si="224"/>
        <v>1</v>
      </c>
      <c r="AL143" s="53"/>
    </row>
    <row r="144" spans="1:38" ht="12.75" customHeight="1" outlineLevel="1">
      <c r="A144" s="53">
        <f t="shared" si="225"/>
        <v>19</v>
      </c>
      <c r="B144" s="176" t="str">
        <f t="shared" si="225"/>
        <v>Employee 19</v>
      </c>
      <c r="C144" s="176" t="str">
        <f t="shared" si="225"/>
        <v>Title 19</v>
      </c>
      <c r="D144" s="176" t="str">
        <f t="shared" si="225"/>
        <v>Manager 5</v>
      </c>
      <c r="E144" s="176" t="str">
        <f t="shared" si="225"/>
        <v>G &amp; A</v>
      </c>
      <c r="F144" s="951"/>
      <c r="G144" s="256"/>
      <c r="H144" s="178">
        <f t="shared" si="186"/>
        <v>44317</v>
      </c>
      <c r="I144" s="337"/>
      <c r="J144" s="350"/>
      <c r="K144" s="183">
        <f t="shared" si="201"/>
        <v>0</v>
      </c>
      <c r="L144" s="183">
        <f t="shared" si="202"/>
        <v>0</v>
      </c>
      <c r="M144" s="183">
        <f t="shared" si="203"/>
        <v>0</v>
      </c>
      <c r="N144" s="183">
        <f t="shared" si="204"/>
        <v>0</v>
      </c>
      <c r="O144" s="183">
        <f t="shared" si="205"/>
        <v>0</v>
      </c>
      <c r="P144" s="183">
        <f t="shared" si="206"/>
        <v>0</v>
      </c>
      <c r="Q144" s="183">
        <f t="shared" si="207"/>
        <v>0</v>
      </c>
      <c r="R144" s="183">
        <f t="shared" si="208"/>
        <v>0</v>
      </c>
      <c r="S144" s="183">
        <f t="shared" si="209"/>
        <v>0</v>
      </c>
      <c r="T144" s="183">
        <f t="shared" si="210"/>
        <v>0</v>
      </c>
      <c r="U144" s="183">
        <f t="shared" si="211"/>
        <v>0</v>
      </c>
      <c r="V144" s="183">
        <f t="shared" si="212"/>
        <v>0</v>
      </c>
      <c r="W144" s="53"/>
      <c r="Z144" s="183">
        <f t="shared" si="213"/>
        <v>0</v>
      </c>
      <c r="AA144" s="183">
        <f t="shared" si="214"/>
        <v>0</v>
      </c>
      <c r="AB144" s="183">
        <f t="shared" si="215"/>
        <v>0</v>
      </c>
      <c r="AC144" s="183">
        <f t="shared" si="216"/>
        <v>0</v>
      </c>
      <c r="AD144" s="183">
        <f t="shared" si="217"/>
        <v>1</v>
      </c>
      <c r="AE144" s="183">
        <f t="shared" si="218"/>
        <v>1</v>
      </c>
      <c r="AF144" s="183">
        <f t="shared" si="219"/>
        <v>1</v>
      </c>
      <c r="AG144" s="183">
        <f t="shared" si="220"/>
        <v>1</v>
      </c>
      <c r="AH144" s="183">
        <f t="shared" si="221"/>
        <v>1</v>
      </c>
      <c r="AI144" s="183">
        <f t="shared" si="222"/>
        <v>1</v>
      </c>
      <c r="AJ144" s="183">
        <f t="shared" si="223"/>
        <v>1</v>
      </c>
      <c r="AK144" s="183">
        <f t="shared" si="224"/>
        <v>1</v>
      </c>
      <c r="AL144" s="53"/>
    </row>
    <row r="145" spans="1:38" ht="12.75" customHeight="1" outlineLevel="1">
      <c r="A145" s="53">
        <f t="shared" si="225"/>
        <v>20</v>
      </c>
      <c r="B145" s="176" t="str">
        <f t="shared" si="225"/>
        <v>Employee 20</v>
      </c>
      <c r="C145" s="176" t="str">
        <f t="shared" si="225"/>
        <v>Title 20</v>
      </c>
      <c r="D145" s="176" t="str">
        <f t="shared" si="225"/>
        <v>Manager 6</v>
      </c>
      <c r="E145" s="176" t="str">
        <f t="shared" si="225"/>
        <v>IT</v>
      </c>
      <c r="F145" s="951"/>
      <c r="G145" s="256"/>
      <c r="H145" s="178">
        <f t="shared" si="186"/>
        <v>44317</v>
      </c>
      <c r="I145" s="337"/>
      <c r="J145" s="350"/>
      <c r="K145" s="183">
        <f t="shared" si="201"/>
        <v>0</v>
      </c>
      <c r="L145" s="183">
        <f t="shared" si="202"/>
        <v>0</v>
      </c>
      <c r="M145" s="183">
        <f t="shared" si="203"/>
        <v>0</v>
      </c>
      <c r="N145" s="183">
        <f t="shared" si="204"/>
        <v>0</v>
      </c>
      <c r="O145" s="183">
        <f t="shared" si="205"/>
        <v>0</v>
      </c>
      <c r="P145" s="183">
        <f t="shared" si="206"/>
        <v>0</v>
      </c>
      <c r="Q145" s="183">
        <f t="shared" si="207"/>
        <v>0</v>
      </c>
      <c r="R145" s="183">
        <f t="shared" si="208"/>
        <v>0</v>
      </c>
      <c r="S145" s="183">
        <f t="shared" si="209"/>
        <v>0</v>
      </c>
      <c r="T145" s="183">
        <f t="shared" si="210"/>
        <v>0</v>
      </c>
      <c r="U145" s="183">
        <f t="shared" si="211"/>
        <v>0</v>
      </c>
      <c r="V145" s="183">
        <f t="shared" si="212"/>
        <v>0</v>
      </c>
      <c r="W145" s="53"/>
      <c r="Z145" s="183">
        <f t="shared" si="213"/>
        <v>0</v>
      </c>
      <c r="AA145" s="183">
        <f t="shared" si="214"/>
        <v>0</v>
      </c>
      <c r="AB145" s="183">
        <f t="shared" si="215"/>
        <v>0</v>
      </c>
      <c r="AC145" s="183">
        <f t="shared" si="216"/>
        <v>0</v>
      </c>
      <c r="AD145" s="183">
        <f t="shared" si="217"/>
        <v>1</v>
      </c>
      <c r="AE145" s="183">
        <f t="shared" si="218"/>
        <v>1</v>
      </c>
      <c r="AF145" s="183">
        <f t="shared" si="219"/>
        <v>1</v>
      </c>
      <c r="AG145" s="183">
        <f t="shared" si="220"/>
        <v>1</v>
      </c>
      <c r="AH145" s="183">
        <f t="shared" si="221"/>
        <v>1</v>
      </c>
      <c r="AI145" s="183">
        <f t="shared" si="222"/>
        <v>1</v>
      </c>
      <c r="AJ145" s="183">
        <f t="shared" si="223"/>
        <v>1</v>
      </c>
      <c r="AK145" s="183">
        <f t="shared" si="224"/>
        <v>1</v>
      </c>
      <c r="AL145" s="53"/>
    </row>
    <row r="146" spans="1:38" ht="12.75" customHeight="1" outlineLevel="1">
      <c r="A146" s="53">
        <f t="shared" ref="A146:E148" si="226">+A23</f>
        <v>21</v>
      </c>
      <c r="B146" s="176" t="str">
        <f t="shared" si="226"/>
        <v>Employee 21</v>
      </c>
      <c r="C146" s="176" t="str">
        <f t="shared" si="226"/>
        <v>Title 21</v>
      </c>
      <c r="D146" s="176" t="str">
        <f t="shared" si="226"/>
        <v>Manager 7</v>
      </c>
      <c r="E146" s="176" t="str">
        <f t="shared" si="226"/>
        <v>Development</v>
      </c>
      <c r="F146" s="951"/>
      <c r="G146" s="256"/>
      <c r="H146" s="178">
        <f t="shared" si="186"/>
        <v>44348</v>
      </c>
      <c r="I146" s="337"/>
      <c r="J146" s="350"/>
      <c r="K146" s="183">
        <f t="shared" si="201"/>
        <v>0</v>
      </c>
      <c r="L146" s="183">
        <f t="shared" si="202"/>
        <v>0</v>
      </c>
      <c r="M146" s="183">
        <f t="shared" si="203"/>
        <v>0</v>
      </c>
      <c r="N146" s="183">
        <f t="shared" si="204"/>
        <v>0</v>
      </c>
      <c r="O146" s="183">
        <f t="shared" si="205"/>
        <v>0</v>
      </c>
      <c r="P146" s="183">
        <f t="shared" si="206"/>
        <v>0</v>
      </c>
      <c r="Q146" s="183">
        <f t="shared" si="207"/>
        <v>0</v>
      </c>
      <c r="R146" s="183">
        <f t="shared" si="208"/>
        <v>0</v>
      </c>
      <c r="S146" s="183">
        <f t="shared" si="209"/>
        <v>0</v>
      </c>
      <c r="T146" s="183">
        <f t="shared" si="210"/>
        <v>0</v>
      </c>
      <c r="U146" s="183">
        <f t="shared" si="211"/>
        <v>0</v>
      </c>
      <c r="V146" s="183">
        <f t="shared" si="212"/>
        <v>0</v>
      </c>
      <c r="W146" s="53"/>
      <c r="Z146" s="183">
        <f t="shared" si="213"/>
        <v>0</v>
      </c>
      <c r="AA146" s="183">
        <f t="shared" si="214"/>
        <v>0</v>
      </c>
      <c r="AB146" s="183">
        <f t="shared" si="215"/>
        <v>0</v>
      </c>
      <c r="AC146" s="183">
        <f t="shared" si="216"/>
        <v>0</v>
      </c>
      <c r="AD146" s="183">
        <f t="shared" si="217"/>
        <v>0</v>
      </c>
      <c r="AE146" s="183">
        <f t="shared" si="218"/>
        <v>1</v>
      </c>
      <c r="AF146" s="183">
        <f t="shared" si="219"/>
        <v>1</v>
      </c>
      <c r="AG146" s="183">
        <f t="shared" si="220"/>
        <v>1</v>
      </c>
      <c r="AH146" s="183">
        <f t="shared" si="221"/>
        <v>1</v>
      </c>
      <c r="AI146" s="183">
        <f t="shared" si="222"/>
        <v>1</v>
      </c>
      <c r="AJ146" s="183">
        <f t="shared" si="223"/>
        <v>1</v>
      </c>
      <c r="AK146" s="183">
        <f t="shared" si="224"/>
        <v>1</v>
      </c>
      <c r="AL146" s="53"/>
    </row>
    <row r="147" spans="1:38" ht="12.75" customHeight="1" outlineLevel="1">
      <c r="A147" s="53">
        <f t="shared" si="226"/>
        <v>22</v>
      </c>
      <c r="B147" s="176" t="str">
        <f t="shared" si="226"/>
        <v>Employee 22</v>
      </c>
      <c r="C147" s="176" t="str">
        <f t="shared" si="226"/>
        <v>Title 22</v>
      </c>
      <c r="D147" s="176" t="str">
        <f t="shared" si="226"/>
        <v>Manager 1</v>
      </c>
      <c r="E147" s="176" t="str">
        <f t="shared" si="226"/>
        <v>Development</v>
      </c>
      <c r="F147" s="951"/>
      <c r="G147" s="256"/>
      <c r="H147" s="178">
        <f t="shared" si="186"/>
        <v>44348</v>
      </c>
      <c r="I147" s="337"/>
      <c r="J147" s="350"/>
      <c r="K147" s="183">
        <f t="shared" si="201"/>
        <v>0</v>
      </c>
      <c r="L147" s="183">
        <f t="shared" si="202"/>
        <v>0</v>
      </c>
      <c r="M147" s="183">
        <f t="shared" si="203"/>
        <v>0</v>
      </c>
      <c r="N147" s="183">
        <f t="shared" si="204"/>
        <v>0</v>
      </c>
      <c r="O147" s="183">
        <f t="shared" si="205"/>
        <v>0</v>
      </c>
      <c r="P147" s="183">
        <f t="shared" si="206"/>
        <v>0</v>
      </c>
      <c r="Q147" s="183">
        <f t="shared" si="207"/>
        <v>0</v>
      </c>
      <c r="R147" s="183">
        <f t="shared" si="208"/>
        <v>0</v>
      </c>
      <c r="S147" s="183">
        <f t="shared" si="209"/>
        <v>0</v>
      </c>
      <c r="T147" s="183">
        <f t="shared" si="210"/>
        <v>0</v>
      </c>
      <c r="U147" s="183">
        <f t="shared" si="211"/>
        <v>0</v>
      </c>
      <c r="V147" s="183">
        <f t="shared" si="212"/>
        <v>0</v>
      </c>
      <c r="W147" s="53"/>
      <c r="Z147" s="183">
        <f t="shared" si="213"/>
        <v>0</v>
      </c>
      <c r="AA147" s="183">
        <f t="shared" si="214"/>
        <v>0</v>
      </c>
      <c r="AB147" s="183">
        <f t="shared" si="215"/>
        <v>0</v>
      </c>
      <c r="AC147" s="183">
        <f t="shared" si="216"/>
        <v>0</v>
      </c>
      <c r="AD147" s="183">
        <f t="shared" si="217"/>
        <v>0</v>
      </c>
      <c r="AE147" s="183">
        <f t="shared" si="218"/>
        <v>1</v>
      </c>
      <c r="AF147" s="183">
        <f t="shared" si="219"/>
        <v>1</v>
      </c>
      <c r="AG147" s="183">
        <f t="shared" si="220"/>
        <v>1</v>
      </c>
      <c r="AH147" s="183">
        <f t="shared" si="221"/>
        <v>1</v>
      </c>
      <c r="AI147" s="183">
        <f t="shared" si="222"/>
        <v>1</v>
      </c>
      <c r="AJ147" s="183">
        <f t="shared" si="223"/>
        <v>1</v>
      </c>
      <c r="AK147" s="183">
        <f t="shared" si="224"/>
        <v>1</v>
      </c>
      <c r="AL147" s="53"/>
    </row>
    <row r="148" spans="1:38" ht="12.75" customHeight="1" outlineLevel="1">
      <c r="A148" s="53">
        <f t="shared" si="226"/>
        <v>23</v>
      </c>
      <c r="B148" s="176" t="str">
        <f t="shared" si="226"/>
        <v>Employee 23</v>
      </c>
      <c r="C148" s="176" t="str">
        <f t="shared" si="226"/>
        <v>Title 23</v>
      </c>
      <c r="D148" s="176" t="str">
        <f t="shared" si="226"/>
        <v>Manager 2</v>
      </c>
      <c r="E148" s="176" t="str">
        <f t="shared" si="226"/>
        <v>Marketing</v>
      </c>
      <c r="F148" s="951"/>
      <c r="G148" s="256"/>
      <c r="H148" s="178">
        <f t="shared" si="186"/>
        <v>44348</v>
      </c>
      <c r="I148" s="337"/>
      <c r="J148" s="350"/>
      <c r="K148" s="183">
        <f t="shared" si="201"/>
        <v>0</v>
      </c>
      <c r="L148" s="183">
        <f t="shared" si="202"/>
        <v>0</v>
      </c>
      <c r="M148" s="183">
        <f t="shared" si="203"/>
        <v>0</v>
      </c>
      <c r="N148" s="183">
        <f t="shared" si="204"/>
        <v>0</v>
      </c>
      <c r="O148" s="183">
        <f t="shared" si="205"/>
        <v>0</v>
      </c>
      <c r="P148" s="183">
        <f t="shared" si="206"/>
        <v>0</v>
      </c>
      <c r="Q148" s="183">
        <f t="shared" si="207"/>
        <v>0</v>
      </c>
      <c r="R148" s="183">
        <f t="shared" si="208"/>
        <v>0</v>
      </c>
      <c r="S148" s="183">
        <f t="shared" si="209"/>
        <v>0</v>
      </c>
      <c r="T148" s="183">
        <f t="shared" si="210"/>
        <v>0</v>
      </c>
      <c r="U148" s="183">
        <f t="shared" si="211"/>
        <v>0</v>
      </c>
      <c r="V148" s="183">
        <f t="shared" si="212"/>
        <v>0</v>
      </c>
      <c r="W148" s="53"/>
      <c r="Z148" s="183">
        <f t="shared" si="213"/>
        <v>0</v>
      </c>
      <c r="AA148" s="183">
        <f t="shared" si="214"/>
        <v>0</v>
      </c>
      <c r="AB148" s="183">
        <f t="shared" si="215"/>
        <v>0</v>
      </c>
      <c r="AC148" s="183">
        <f t="shared" si="216"/>
        <v>0</v>
      </c>
      <c r="AD148" s="183">
        <f t="shared" si="217"/>
        <v>0</v>
      </c>
      <c r="AE148" s="183">
        <f t="shared" si="218"/>
        <v>1</v>
      </c>
      <c r="AF148" s="183">
        <f t="shared" si="219"/>
        <v>1</v>
      </c>
      <c r="AG148" s="183">
        <f t="shared" si="220"/>
        <v>1</v>
      </c>
      <c r="AH148" s="183">
        <f t="shared" si="221"/>
        <v>1</v>
      </c>
      <c r="AI148" s="183">
        <f t="shared" si="222"/>
        <v>1</v>
      </c>
      <c r="AJ148" s="183">
        <f t="shared" si="223"/>
        <v>1</v>
      </c>
      <c r="AK148" s="183">
        <f t="shared" si="224"/>
        <v>1</v>
      </c>
      <c r="AL148" s="53"/>
    </row>
    <row r="149" spans="1:38" ht="12.75" customHeight="1" outlineLevel="1">
      <c r="A149" s="53">
        <f t="shared" ref="A149:E155" si="227">+A31</f>
        <v>29</v>
      </c>
      <c r="B149" s="176" t="str">
        <f t="shared" si="227"/>
        <v>Employee 29</v>
      </c>
      <c r="C149" s="176" t="str">
        <f t="shared" si="227"/>
        <v>Title 29</v>
      </c>
      <c r="D149" s="176" t="str">
        <f t="shared" si="227"/>
        <v>Manager 1</v>
      </c>
      <c r="E149" s="176" t="str">
        <f t="shared" si="227"/>
        <v>Development</v>
      </c>
      <c r="F149" s="951"/>
      <c r="G149" s="256"/>
      <c r="H149" s="858">
        <f t="shared" ref="H149:H155" si="228">+H31</f>
        <v>44470</v>
      </c>
      <c r="I149" s="859"/>
      <c r="J149" s="350"/>
      <c r="K149" s="183">
        <f t="shared" si="201"/>
        <v>0</v>
      </c>
      <c r="L149" s="183">
        <f t="shared" si="202"/>
        <v>0</v>
      </c>
      <c r="M149" s="183">
        <f t="shared" si="203"/>
        <v>0</v>
      </c>
      <c r="N149" s="183">
        <f t="shared" si="204"/>
        <v>0</v>
      </c>
      <c r="O149" s="183">
        <f t="shared" si="205"/>
        <v>0</v>
      </c>
      <c r="P149" s="183">
        <f t="shared" si="206"/>
        <v>0</v>
      </c>
      <c r="Q149" s="183">
        <f t="shared" si="207"/>
        <v>0</v>
      </c>
      <c r="R149" s="183">
        <f t="shared" si="208"/>
        <v>0</v>
      </c>
      <c r="S149" s="183">
        <f t="shared" si="209"/>
        <v>0</v>
      </c>
      <c r="T149" s="183">
        <f t="shared" si="210"/>
        <v>0</v>
      </c>
      <c r="U149" s="183">
        <f t="shared" si="211"/>
        <v>0</v>
      </c>
      <c r="V149" s="183">
        <f t="shared" si="212"/>
        <v>0</v>
      </c>
      <c r="W149" s="53"/>
      <c r="Z149" s="183">
        <f t="shared" si="213"/>
        <v>0</v>
      </c>
      <c r="AA149" s="183">
        <f t="shared" si="214"/>
        <v>0</v>
      </c>
      <c r="AB149" s="183">
        <f t="shared" si="215"/>
        <v>0</v>
      </c>
      <c r="AC149" s="183">
        <f t="shared" si="216"/>
        <v>0</v>
      </c>
      <c r="AD149" s="183">
        <f t="shared" si="217"/>
        <v>0</v>
      </c>
      <c r="AE149" s="183">
        <f t="shared" si="218"/>
        <v>0</v>
      </c>
      <c r="AF149" s="183">
        <f t="shared" si="219"/>
        <v>0</v>
      </c>
      <c r="AG149" s="183">
        <f t="shared" si="220"/>
        <v>0</v>
      </c>
      <c r="AH149" s="183">
        <f t="shared" si="221"/>
        <v>0</v>
      </c>
      <c r="AI149" s="183">
        <f t="shared" si="222"/>
        <v>1</v>
      </c>
      <c r="AJ149" s="183">
        <f t="shared" si="223"/>
        <v>1</v>
      </c>
      <c r="AK149" s="183">
        <f t="shared" si="224"/>
        <v>1</v>
      </c>
      <c r="AL149" s="53"/>
    </row>
    <row r="150" spans="1:38" ht="12.75" customHeight="1" outlineLevel="1">
      <c r="A150" s="53">
        <f t="shared" si="227"/>
        <v>30</v>
      </c>
      <c r="B150" s="176" t="str">
        <f t="shared" si="227"/>
        <v>Employee 30</v>
      </c>
      <c r="C150" s="176" t="str">
        <f t="shared" si="227"/>
        <v>Title 30</v>
      </c>
      <c r="D150" s="176" t="str">
        <f t="shared" si="227"/>
        <v>Manager 2</v>
      </c>
      <c r="E150" s="176" t="str">
        <f t="shared" si="227"/>
        <v>G &amp; A</v>
      </c>
      <c r="F150" s="951"/>
      <c r="G150" s="256"/>
      <c r="H150" s="858">
        <f t="shared" si="228"/>
        <v>44470</v>
      </c>
      <c r="I150" s="859"/>
      <c r="J150" s="350"/>
      <c r="K150" s="183">
        <f t="shared" ref="K150:K154" si="229">IF(AND(K$1&gt;=$H150,IF(K$1&lt;=$H150,$H150&lt;L$1,1)),1,0)</f>
        <v>0</v>
      </c>
      <c r="L150" s="183">
        <f t="shared" ref="L150:L154" si="230">IF(AND(L$1&gt;=$H150,IF(L$1&lt;=$H150,$H150&lt;M$1,1)),1,0)</f>
        <v>0</v>
      </c>
      <c r="M150" s="183">
        <f t="shared" ref="M150:M154" si="231">IF(AND(M$1&gt;=$H150,IF(M$1&lt;=$H150,$H150&lt;N$1,1)),1,0)</f>
        <v>0</v>
      </c>
      <c r="N150" s="183">
        <f t="shared" ref="N150:N154" si="232">IF(AND(N$1&gt;=$H150,IF(N$1&lt;=$H150,$H150&lt;O$1,1)),1,0)</f>
        <v>0</v>
      </c>
      <c r="O150" s="183">
        <f t="shared" ref="O150:O154" si="233">IF(AND(O$1&gt;=$H150,IF(O$1&lt;=$H150,$H150&lt;P$1,1)),1,0)</f>
        <v>0</v>
      </c>
      <c r="P150" s="183">
        <f t="shared" ref="P150:P154" si="234">IF(AND(P$1&gt;=$H150,IF(P$1&lt;=$H150,$H150&lt;Q$1,1)),1,0)</f>
        <v>0</v>
      </c>
      <c r="Q150" s="183">
        <f t="shared" ref="Q150:Q154" si="235">IF(AND(Q$1&gt;=$H150,IF(Q$1&lt;=$H150,$H150&lt;R$1,1)),1,0)</f>
        <v>0</v>
      </c>
      <c r="R150" s="183">
        <f t="shared" ref="R150:R154" si="236">IF(AND(R$1&gt;=$H150,IF(R$1&lt;=$H150,$H150&lt;S$1,1)),1,0)</f>
        <v>0</v>
      </c>
      <c r="S150" s="183">
        <f t="shared" ref="S150:S154" si="237">IF(AND(S$1&gt;=$H150,IF(S$1&lt;=$H150,$H150&lt;T$1,1)),1,0)</f>
        <v>0</v>
      </c>
      <c r="T150" s="183">
        <f t="shared" ref="T150:T154" si="238">IF(AND(T$1&gt;=$H150,IF(T$1&lt;=$H150,$H150&lt;U$1,1)),1,0)</f>
        <v>0</v>
      </c>
      <c r="U150" s="183">
        <f t="shared" ref="U150:U154" si="239">IF(AND(U$1&gt;=$H150,IF(U$1&lt;=$H150,$H150&lt;V$1,1)),1,0)</f>
        <v>0</v>
      </c>
      <c r="V150" s="183">
        <f t="shared" ref="V150:V154" si="240">IF(AND(V$1&gt;=$H150,IF(V$1&lt;=$H150,$H150&lt;Z$1,1)),1,0)</f>
        <v>0</v>
      </c>
      <c r="W150" s="53"/>
      <c r="Z150" s="183">
        <f t="shared" ref="Z150:Z154" si="241">IF(AND(Z$1&gt;=$H150,IF(Z$1&lt;=$H150,$H150&lt;AA$1,1)),1,0)</f>
        <v>0</v>
      </c>
      <c r="AA150" s="183">
        <f t="shared" ref="AA150:AA154" si="242">IF(AND(AA$1&gt;=$H150,IF(AA$1&lt;=$H150,$H150&lt;AB$1,1)),1,0)</f>
        <v>0</v>
      </c>
      <c r="AB150" s="183">
        <f t="shared" ref="AB150:AB154" si="243">IF(AND(AB$1&gt;=$H150,IF(AB$1&lt;=$H150,$H150&lt;AC$1,1)),1,0)</f>
        <v>0</v>
      </c>
      <c r="AC150" s="183">
        <f t="shared" ref="AC150:AC154" si="244">IF(AND(AC$1&gt;=$H150,IF(AC$1&lt;=$H150,$H150&lt;AD$1,1)),1,0)</f>
        <v>0</v>
      </c>
      <c r="AD150" s="183">
        <f t="shared" ref="AD150:AD154" si="245">IF(AND(AD$1&gt;=$H150,IF(AD$1&lt;=$H150,$H150&lt;AE$1,1)),1,0)</f>
        <v>0</v>
      </c>
      <c r="AE150" s="183">
        <f t="shared" ref="AE150:AE154" si="246">IF(AND(AE$1&gt;=$H150,IF(AE$1&lt;=$H150,$H150&lt;AF$1,1)),1,0)</f>
        <v>0</v>
      </c>
      <c r="AF150" s="183">
        <f t="shared" ref="AF150:AF154" si="247">IF(AND(AF$1&gt;=$H150,IF(AF$1&lt;=$H150,$H150&lt;AG$1,1)),1,0)</f>
        <v>0</v>
      </c>
      <c r="AG150" s="183">
        <f t="shared" ref="AG150:AG154" si="248">IF(AND(AG$1&gt;=$H150,IF(AG$1&lt;=$H150,$H150&lt;AH$1,1)),1,0)</f>
        <v>0</v>
      </c>
      <c r="AH150" s="183">
        <f t="shared" ref="AH150:AH154" si="249">IF(AND(AH$1&gt;=$H150,IF(AH$1&lt;=$H150,$H150&lt;AI$1,1)),1,0)</f>
        <v>0</v>
      </c>
      <c r="AI150" s="183">
        <f t="shared" ref="AI150:AI154" si="250">IF(AND(AI$1&gt;=$H150,IF(AI$1&lt;=$H150,$H150&lt;AJ$1,1)),1,0)</f>
        <v>1</v>
      </c>
      <c r="AJ150" s="183">
        <f t="shared" ref="AJ150:AJ154" si="251">IF(AND(AJ$1&gt;=$H150,IF(AJ$1&lt;=$H150,$H150&lt;AK$1,1)),1,0)</f>
        <v>1</v>
      </c>
      <c r="AK150" s="183">
        <f t="shared" ref="AK150:AK154" si="252">IF(AND(AK$1&gt;=$H150,IF(AK$1&lt;=$H150,$H150&lt;AO$1,1)),1,0)</f>
        <v>1</v>
      </c>
      <c r="AL150" s="53"/>
    </row>
    <row r="151" spans="1:38" ht="12.75" customHeight="1" outlineLevel="1">
      <c r="A151" s="53">
        <f t="shared" si="227"/>
        <v>31</v>
      </c>
      <c r="B151" s="176" t="str">
        <f t="shared" si="227"/>
        <v>Employee 31</v>
      </c>
      <c r="C151" s="176" t="str">
        <f t="shared" si="227"/>
        <v>Title 31</v>
      </c>
      <c r="D151" s="176" t="str">
        <f t="shared" si="227"/>
        <v>Manager 3</v>
      </c>
      <c r="E151" s="176" t="str">
        <f t="shared" si="227"/>
        <v>Sales</v>
      </c>
      <c r="F151" s="951"/>
      <c r="G151" s="256"/>
      <c r="H151" s="858">
        <f t="shared" si="228"/>
        <v>44409</v>
      </c>
      <c r="I151" s="859"/>
      <c r="J151" s="350"/>
      <c r="K151" s="183">
        <f t="shared" si="229"/>
        <v>0</v>
      </c>
      <c r="L151" s="183">
        <f t="shared" si="230"/>
        <v>0</v>
      </c>
      <c r="M151" s="183">
        <f t="shared" si="231"/>
        <v>0</v>
      </c>
      <c r="N151" s="183">
        <f t="shared" si="232"/>
        <v>0</v>
      </c>
      <c r="O151" s="183">
        <f t="shared" si="233"/>
        <v>0</v>
      </c>
      <c r="P151" s="183">
        <f t="shared" si="234"/>
        <v>0</v>
      </c>
      <c r="Q151" s="183">
        <f t="shared" si="235"/>
        <v>0</v>
      </c>
      <c r="R151" s="183">
        <f t="shared" si="236"/>
        <v>0</v>
      </c>
      <c r="S151" s="183">
        <f t="shared" si="237"/>
        <v>0</v>
      </c>
      <c r="T151" s="183">
        <f t="shared" si="238"/>
        <v>0</v>
      </c>
      <c r="U151" s="183">
        <f t="shared" si="239"/>
        <v>0</v>
      </c>
      <c r="V151" s="183">
        <f t="shared" si="240"/>
        <v>0</v>
      </c>
      <c r="W151" s="53"/>
      <c r="Z151" s="183">
        <f t="shared" si="241"/>
        <v>0</v>
      </c>
      <c r="AA151" s="183">
        <f t="shared" si="242"/>
        <v>0</v>
      </c>
      <c r="AB151" s="183">
        <f t="shared" si="243"/>
        <v>0</v>
      </c>
      <c r="AC151" s="183">
        <f t="shared" si="244"/>
        <v>0</v>
      </c>
      <c r="AD151" s="183">
        <f t="shared" si="245"/>
        <v>0</v>
      </c>
      <c r="AE151" s="183">
        <f t="shared" si="246"/>
        <v>0</v>
      </c>
      <c r="AF151" s="183">
        <f t="shared" si="247"/>
        <v>0</v>
      </c>
      <c r="AG151" s="183">
        <f t="shared" si="248"/>
        <v>1</v>
      </c>
      <c r="AH151" s="183">
        <f t="shared" si="249"/>
        <v>1</v>
      </c>
      <c r="AI151" s="183">
        <f t="shared" si="250"/>
        <v>1</v>
      </c>
      <c r="AJ151" s="183">
        <f t="shared" si="251"/>
        <v>1</v>
      </c>
      <c r="AK151" s="183">
        <f t="shared" si="252"/>
        <v>1</v>
      </c>
      <c r="AL151" s="53"/>
    </row>
    <row r="152" spans="1:38" ht="12.75" customHeight="1" outlineLevel="1">
      <c r="A152" s="53">
        <f t="shared" si="227"/>
        <v>32</v>
      </c>
      <c r="B152" s="176" t="str">
        <f t="shared" si="227"/>
        <v>Employee 32</v>
      </c>
      <c r="C152" s="176" t="str">
        <f t="shared" si="227"/>
        <v>Title 32</v>
      </c>
      <c r="D152" s="176" t="str">
        <f t="shared" si="227"/>
        <v>Manager 4</v>
      </c>
      <c r="E152" s="176" t="str">
        <f t="shared" si="227"/>
        <v>Development</v>
      </c>
      <c r="F152" s="951"/>
      <c r="G152" s="256"/>
      <c r="H152" s="858">
        <f t="shared" si="228"/>
        <v>44501</v>
      </c>
      <c r="I152" s="859"/>
      <c r="J152" s="350"/>
      <c r="K152" s="183">
        <f t="shared" si="229"/>
        <v>0</v>
      </c>
      <c r="L152" s="183">
        <f t="shared" si="230"/>
        <v>0</v>
      </c>
      <c r="M152" s="183">
        <f t="shared" si="231"/>
        <v>0</v>
      </c>
      <c r="N152" s="183">
        <f t="shared" si="232"/>
        <v>0</v>
      </c>
      <c r="O152" s="183">
        <f t="shared" si="233"/>
        <v>0</v>
      </c>
      <c r="P152" s="183">
        <f t="shared" si="234"/>
        <v>0</v>
      </c>
      <c r="Q152" s="183">
        <f t="shared" si="235"/>
        <v>0</v>
      </c>
      <c r="R152" s="183">
        <f t="shared" si="236"/>
        <v>0</v>
      </c>
      <c r="S152" s="183">
        <f t="shared" si="237"/>
        <v>0</v>
      </c>
      <c r="T152" s="183">
        <f t="shared" si="238"/>
        <v>0</v>
      </c>
      <c r="U152" s="183">
        <f t="shared" si="239"/>
        <v>0</v>
      </c>
      <c r="V152" s="183">
        <f t="shared" si="240"/>
        <v>0</v>
      </c>
      <c r="W152" s="53"/>
      <c r="Z152" s="183">
        <f t="shared" si="241"/>
        <v>0</v>
      </c>
      <c r="AA152" s="183">
        <f t="shared" si="242"/>
        <v>0</v>
      </c>
      <c r="AB152" s="183">
        <f t="shared" si="243"/>
        <v>0</v>
      </c>
      <c r="AC152" s="183">
        <f t="shared" si="244"/>
        <v>0</v>
      </c>
      <c r="AD152" s="183">
        <f t="shared" si="245"/>
        <v>0</v>
      </c>
      <c r="AE152" s="183">
        <f t="shared" si="246"/>
        <v>0</v>
      </c>
      <c r="AF152" s="183">
        <f t="shared" si="247"/>
        <v>0</v>
      </c>
      <c r="AG152" s="183">
        <f t="shared" si="248"/>
        <v>0</v>
      </c>
      <c r="AH152" s="183">
        <f t="shared" si="249"/>
        <v>0</v>
      </c>
      <c r="AI152" s="183">
        <f t="shared" si="250"/>
        <v>0</v>
      </c>
      <c r="AJ152" s="183">
        <f t="shared" si="251"/>
        <v>1</v>
      </c>
      <c r="AK152" s="183">
        <f t="shared" si="252"/>
        <v>1</v>
      </c>
      <c r="AL152" s="53"/>
    </row>
    <row r="153" spans="1:38" ht="12.75" customHeight="1" outlineLevel="1">
      <c r="A153" s="53">
        <f t="shared" si="227"/>
        <v>33</v>
      </c>
      <c r="B153" s="176" t="str">
        <f t="shared" si="227"/>
        <v>Employee 33</v>
      </c>
      <c r="C153" s="176" t="str">
        <f t="shared" si="227"/>
        <v>Title 33</v>
      </c>
      <c r="D153" s="176" t="str">
        <f t="shared" si="227"/>
        <v>Manager 5</v>
      </c>
      <c r="E153" s="176" t="str">
        <f t="shared" si="227"/>
        <v>Development</v>
      </c>
      <c r="F153" s="951"/>
      <c r="G153" s="256"/>
      <c r="H153" s="858">
        <f t="shared" si="228"/>
        <v>44501</v>
      </c>
      <c r="I153" s="859"/>
      <c r="J153" s="350"/>
      <c r="K153" s="183">
        <f t="shared" si="229"/>
        <v>0</v>
      </c>
      <c r="L153" s="183">
        <f t="shared" si="230"/>
        <v>0</v>
      </c>
      <c r="M153" s="183">
        <f t="shared" si="231"/>
        <v>0</v>
      </c>
      <c r="N153" s="183">
        <f t="shared" si="232"/>
        <v>0</v>
      </c>
      <c r="O153" s="183">
        <f t="shared" si="233"/>
        <v>0</v>
      </c>
      <c r="P153" s="183">
        <f t="shared" si="234"/>
        <v>0</v>
      </c>
      <c r="Q153" s="183">
        <f t="shared" si="235"/>
        <v>0</v>
      </c>
      <c r="R153" s="183">
        <f t="shared" si="236"/>
        <v>0</v>
      </c>
      <c r="S153" s="183">
        <f t="shared" si="237"/>
        <v>0</v>
      </c>
      <c r="T153" s="183">
        <f t="shared" si="238"/>
        <v>0</v>
      </c>
      <c r="U153" s="183">
        <f t="shared" si="239"/>
        <v>0</v>
      </c>
      <c r="V153" s="183">
        <f t="shared" si="240"/>
        <v>0</v>
      </c>
      <c r="W153" s="53"/>
      <c r="Z153" s="183">
        <f t="shared" si="241"/>
        <v>0</v>
      </c>
      <c r="AA153" s="183">
        <f t="shared" si="242"/>
        <v>0</v>
      </c>
      <c r="AB153" s="183">
        <f t="shared" si="243"/>
        <v>0</v>
      </c>
      <c r="AC153" s="183">
        <f t="shared" si="244"/>
        <v>0</v>
      </c>
      <c r="AD153" s="183">
        <f t="shared" si="245"/>
        <v>0</v>
      </c>
      <c r="AE153" s="183">
        <f t="shared" si="246"/>
        <v>0</v>
      </c>
      <c r="AF153" s="183">
        <f t="shared" si="247"/>
        <v>0</v>
      </c>
      <c r="AG153" s="183">
        <f t="shared" si="248"/>
        <v>0</v>
      </c>
      <c r="AH153" s="183">
        <f t="shared" si="249"/>
        <v>0</v>
      </c>
      <c r="AI153" s="183">
        <f t="shared" si="250"/>
        <v>0</v>
      </c>
      <c r="AJ153" s="183">
        <f t="shared" si="251"/>
        <v>1</v>
      </c>
      <c r="AK153" s="183">
        <f t="shared" si="252"/>
        <v>1</v>
      </c>
      <c r="AL153" s="53"/>
    </row>
    <row r="154" spans="1:38" ht="12.75" customHeight="1" outlineLevel="1">
      <c r="A154" s="53">
        <f t="shared" si="227"/>
        <v>34</v>
      </c>
      <c r="B154" s="176" t="str">
        <f t="shared" si="227"/>
        <v>Employee 34</v>
      </c>
      <c r="C154" s="176" t="str">
        <f t="shared" si="227"/>
        <v>Title 34</v>
      </c>
      <c r="D154" s="176" t="str">
        <f t="shared" si="227"/>
        <v>Manager 6</v>
      </c>
      <c r="E154" s="176" t="str">
        <f t="shared" si="227"/>
        <v>Sales</v>
      </c>
      <c r="F154" s="951"/>
      <c r="G154" s="256"/>
      <c r="H154" s="858">
        <f t="shared" si="228"/>
        <v>44470</v>
      </c>
      <c r="I154" s="859"/>
      <c r="J154" s="350"/>
      <c r="K154" s="183">
        <f t="shared" si="229"/>
        <v>0</v>
      </c>
      <c r="L154" s="183">
        <f t="shared" si="230"/>
        <v>0</v>
      </c>
      <c r="M154" s="183">
        <f t="shared" si="231"/>
        <v>0</v>
      </c>
      <c r="N154" s="183">
        <f t="shared" si="232"/>
        <v>0</v>
      </c>
      <c r="O154" s="183">
        <f t="shared" si="233"/>
        <v>0</v>
      </c>
      <c r="P154" s="183">
        <f t="shared" si="234"/>
        <v>0</v>
      </c>
      <c r="Q154" s="183">
        <f t="shared" si="235"/>
        <v>0</v>
      </c>
      <c r="R154" s="183">
        <f t="shared" si="236"/>
        <v>0</v>
      </c>
      <c r="S154" s="183">
        <f t="shared" si="237"/>
        <v>0</v>
      </c>
      <c r="T154" s="183">
        <f t="shared" si="238"/>
        <v>0</v>
      </c>
      <c r="U154" s="183">
        <f t="shared" si="239"/>
        <v>0</v>
      </c>
      <c r="V154" s="183">
        <f t="shared" si="240"/>
        <v>0</v>
      </c>
      <c r="W154" s="53"/>
      <c r="Z154" s="183">
        <f t="shared" si="241"/>
        <v>0</v>
      </c>
      <c r="AA154" s="183">
        <f t="shared" si="242"/>
        <v>0</v>
      </c>
      <c r="AB154" s="183">
        <f t="shared" si="243"/>
        <v>0</v>
      </c>
      <c r="AC154" s="183">
        <f t="shared" si="244"/>
        <v>0</v>
      </c>
      <c r="AD154" s="183">
        <f t="shared" si="245"/>
        <v>0</v>
      </c>
      <c r="AE154" s="183">
        <f t="shared" si="246"/>
        <v>0</v>
      </c>
      <c r="AF154" s="183">
        <f t="shared" si="247"/>
        <v>0</v>
      </c>
      <c r="AG154" s="183">
        <f t="shared" si="248"/>
        <v>0</v>
      </c>
      <c r="AH154" s="183">
        <f t="shared" si="249"/>
        <v>0</v>
      </c>
      <c r="AI154" s="183">
        <f t="shared" si="250"/>
        <v>1</v>
      </c>
      <c r="AJ154" s="183">
        <f t="shared" si="251"/>
        <v>1</v>
      </c>
      <c r="AK154" s="183">
        <f t="shared" si="252"/>
        <v>1</v>
      </c>
      <c r="AL154" s="53"/>
    </row>
    <row r="155" spans="1:38" ht="12.75" customHeight="1" outlineLevel="1">
      <c r="A155" s="53">
        <f t="shared" si="227"/>
        <v>35</v>
      </c>
      <c r="B155" s="176" t="str">
        <f t="shared" si="227"/>
        <v>Employee 35</v>
      </c>
      <c r="C155" s="176" t="str">
        <f t="shared" si="227"/>
        <v>Title 35</v>
      </c>
      <c r="D155" s="176" t="str">
        <f t="shared" si="227"/>
        <v>Manager 7</v>
      </c>
      <c r="E155" s="176" t="str">
        <f t="shared" si="227"/>
        <v>Development</v>
      </c>
      <c r="F155" s="951"/>
      <c r="G155" s="256"/>
      <c r="H155" s="207">
        <f t="shared" si="228"/>
        <v>44531</v>
      </c>
      <c r="I155" s="207"/>
      <c r="J155" s="857"/>
      <c r="K155" s="183">
        <f t="shared" si="201"/>
        <v>0</v>
      </c>
      <c r="L155" s="183">
        <f t="shared" si="202"/>
        <v>0</v>
      </c>
      <c r="M155" s="183">
        <f t="shared" si="203"/>
        <v>0</v>
      </c>
      <c r="N155" s="183">
        <f t="shared" si="204"/>
        <v>0</v>
      </c>
      <c r="O155" s="183">
        <f t="shared" si="205"/>
        <v>0</v>
      </c>
      <c r="P155" s="183">
        <f t="shared" si="206"/>
        <v>0</v>
      </c>
      <c r="Q155" s="183">
        <f t="shared" si="207"/>
        <v>0</v>
      </c>
      <c r="R155" s="183">
        <f t="shared" si="208"/>
        <v>0</v>
      </c>
      <c r="S155" s="183">
        <f t="shared" si="209"/>
        <v>0</v>
      </c>
      <c r="T155" s="183">
        <f t="shared" si="210"/>
        <v>0</v>
      </c>
      <c r="U155" s="183">
        <f t="shared" si="211"/>
        <v>0</v>
      </c>
      <c r="V155" s="183">
        <f t="shared" si="212"/>
        <v>0</v>
      </c>
      <c r="W155" s="53"/>
      <c r="Z155" s="183">
        <f t="shared" si="213"/>
        <v>0</v>
      </c>
      <c r="AA155" s="183">
        <f t="shared" si="214"/>
        <v>0</v>
      </c>
      <c r="AB155" s="183">
        <f t="shared" si="215"/>
        <v>0</v>
      </c>
      <c r="AC155" s="183">
        <f t="shared" si="216"/>
        <v>0</v>
      </c>
      <c r="AD155" s="183">
        <f t="shared" si="217"/>
        <v>0</v>
      </c>
      <c r="AE155" s="183">
        <f t="shared" si="218"/>
        <v>0</v>
      </c>
      <c r="AF155" s="183">
        <f t="shared" si="219"/>
        <v>0</v>
      </c>
      <c r="AG155" s="183">
        <f t="shared" si="220"/>
        <v>0</v>
      </c>
      <c r="AH155" s="183">
        <f t="shared" si="221"/>
        <v>0</v>
      </c>
      <c r="AI155" s="183">
        <f t="shared" si="222"/>
        <v>0</v>
      </c>
      <c r="AJ155" s="183">
        <f t="shared" si="223"/>
        <v>0</v>
      </c>
      <c r="AK155" s="183">
        <f t="shared" si="224"/>
        <v>0</v>
      </c>
      <c r="AL155" s="53"/>
    </row>
    <row r="156" spans="1:38" ht="12.75" customHeight="1" outlineLevel="1">
      <c r="B156" s="176"/>
      <c r="C156" s="176"/>
      <c r="D156" s="176"/>
      <c r="E156" s="176"/>
      <c r="F156" s="951"/>
      <c r="G156" s="256"/>
      <c r="H156" s="207"/>
      <c r="I156" s="207"/>
      <c r="J156" s="857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5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53"/>
    </row>
    <row r="157" spans="1:38" ht="12.75" customHeight="1" outlineLevel="1">
      <c r="B157" s="176"/>
      <c r="C157" s="176"/>
      <c r="D157" s="176"/>
      <c r="E157" s="176"/>
      <c r="F157" s="951"/>
      <c r="G157" s="256"/>
      <c r="H157" s="207"/>
      <c r="I157" s="207"/>
      <c r="J157" s="857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53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53"/>
    </row>
    <row r="158" spans="1:38" ht="12.75" customHeight="1" outlineLevel="1">
      <c r="B158" s="176"/>
      <c r="C158" s="176"/>
      <c r="D158" s="176"/>
      <c r="E158" s="176"/>
      <c r="F158" s="951"/>
      <c r="G158" s="256"/>
      <c r="H158" s="207"/>
      <c r="I158" s="207"/>
      <c r="J158" s="857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53"/>
      <c r="Z158" s="183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  <c r="AK158" s="183"/>
      <c r="AL158" s="53"/>
    </row>
    <row r="159" spans="1:38" ht="12.75" customHeight="1" outlineLevel="1">
      <c r="B159" s="176"/>
      <c r="C159" s="176"/>
      <c r="D159" s="176"/>
      <c r="E159" s="176"/>
      <c r="F159" s="951"/>
      <c r="G159" s="256"/>
      <c r="H159" s="207"/>
      <c r="I159" s="207"/>
      <c r="J159" s="857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53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53"/>
    </row>
    <row r="160" spans="1:38" ht="12.75" customHeight="1" outlineLevel="1">
      <c r="A160" s="76"/>
      <c r="B160" s="204"/>
      <c r="C160" s="204"/>
      <c r="D160" s="204"/>
      <c r="E160" s="204"/>
      <c r="F160" s="952"/>
      <c r="G160" s="259"/>
      <c r="H160" s="860"/>
      <c r="I160" s="207"/>
      <c r="J160" s="857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53"/>
      <c r="Z160" s="183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  <c r="AK160" s="183"/>
      <c r="AL160" s="53"/>
    </row>
    <row r="161" spans="1:238" ht="12.75" customHeight="1" outlineLevel="1">
      <c r="B161" s="204"/>
      <c r="C161" s="200"/>
      <c r="D161" s="200"/>
      <c r="E161" s="194"/>
      <c r="F161" s="951"/>
      <c r="G161" s="256"/>
      <c r="H161" s="207"/>
      <c r="I161" s="207"/>
      <c r="J161" s="857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5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53"/>
    </row>
    <row r="162" spans="1:238" ht="12.75" customHeight="1" outlineLevel="1">
      <c r="A162" s="186"/>
      <c r="B162" s="187" t="s">
        <v>86</v>
      </c>
      <c r="C162" s="188"/>
      <c r="D162" s="188"/>
      <c r="E162" s="188"/>
      <c r="F162" s="953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53"/>
    </row>
    <row r="163" spans="1:238" ht="12.75" customHeight="1" outlineLevel="1">
      <c r="A163" s="53">
        <f t="shared" ref="A163:E177" si="253">+A40</f>
        <v>1</v>
      </c>
      <c r="B163" s="176" t="str">
        <f t="shared" si="253"/>
        <v>Contractor 1</v>
      </c>
      <c r="C163" s="176" t="str">
        <f t="shared" si="253"/>
        <v>Title 1</v>
      </c>
      <c r="D163" s="176" t="str">
        <f t="shared" si="253"/>
        <v>Manager 1</v>
      </c>
      <c r="E163" s="176" t="str">
        <f t="shared" si="253"/>
        <v>Development</v>
      </c>
      <c r="F163" s="951"/>
      <c r="G163" s="256"/>
      <c r="H163" s="207">
        <f t="shared" ref="H163:H177" si="254">+H40</f>
        <v>44044</v>
      </c>
      <c r="I163" s="207"/>
      <c r="J163" s="857"/>
      <c r="K163" s="714">
        <f t="shared" ref="K163:K176" si="255">IF(AND(K$1&gt;=$H163,IF(K$1&lt;=$H163,$H163&lt;L$1,1)),0.5,0)</f>
        <v>0</v>
      </c>
      <c r="L163" s="714">
        <f t="shared" ref="L163:L176" si="256">IF(AND(L$1&gt;=$H163,IF(L$1&lt;=$H163,$H163&lt;M$1,1)),0.5,0)</f>
        <v>0</v>
      </c>
      <c r="M163" s="714">
        <f t="shared" ref="M163:M176" si="257">IF(AND(M$1&gt;=$H163,IF(M$1&lt;=$H163,$H163&lt;N$1,1)),0.5,0)</f>
        <v>0</v>
      </c>
      <c r="N163" s="714">
        <f t="shared" ref="N163:N176" si="258">IF(AND(N$1&gt;=$H163,IF(N$1&lt;=$H163,$H163&lt;O$1,1)),0.5,0)</f>
        <v>0</v>
      </c>
      <c r="O163" s="714">
        <f t="shared" ref="O163:O176" si="259">IF(AND(O$1&gt;=$H163,IF(O$1&lt;=$H163,$H163&lt;P$1,1)),0.5,0)</f>
        <v>0</v>
      </c>
      <c r="P163" s="714">
        <f t="shared" ref="P163:P176" si="260">IF(AND(P$1&gt;=$H163,IF(P$1&lt;=$H163,$H163&lt;Q$1,1)),0.5,0)</f>
        <v>0</v>
      </c>
      <c r="Q163" s="714">
        <f t="shared" ref="Q163:Q176" si="261">IF(AND(Q$1&gt;=$H163,IF(Q$1&lt;=$H163,$H163&lt;R$1,1)),0.5,0)</f>
        <v>0</v>
      </c>
      <c r="R163" s="714">
        <f t="shared" ref="R163:R176" si="262">IF(AND(R$1&gt;=$H163,IF(R$1&lt;=$H163,$H163&lt;S$1,1)),0.5,0)</f>
        <v>0.5</v>
      </c>
      <c r="S163" s="714">
        <f t="shared" ref="S163:S176" si="263">IF(AND(S$1&gt;=$H163,IF(S$1&lt;=$H163,$H163&lt;T$1,1)),0.5,0)</f>
        <v>0.5</v>
      </c>
      <c r="T163" s="714">
        <f t="shared" ref="T163:T176" si="264">IF(AND(T$1&gt;=$H163,IF(T$1&lt;=$H163,$H163&lt;U$1,1)),0.5,0)</f>
        <v>0.5</v>
      </c>
      <c r="U163" s="714">
        <f t="shared" ref="U163:U176" si="265">IF(AND(U$1&gt;=$H163,IF(U$1&lt;=$H163,$H163&lt;V$1,1)),0.5,0)</f>
        <v>0.5</v>
      </c>
      <c r="V163" s="714">
        <f t="shared" ref="V163:V176" si="266">IF(AND(V$1&gt;=$H163,IF(V$1&lt;=$H163,$H163&lt;W$1,1)),0.5,0)</f>
        <v>0.5</v>
      </c>
      <c r="W163" s="53"/>
      <c r="Z163" s="714">
        <f t="shared" ref="Z163" si="267">IF(AND(Z$1&gt;=$H163,IF(Z$1&lt;=$H163,$H163&lt;AA$1,1)),0.5,0)</f>
        <v>0.5</v>
      </c>
      <c r="AA163" s="714">
        <f t="shared" ref="AA163" si="268">IF(AND(AA$1&gt;=$H163,IF(AA$1&lt;=$H163,$H163&lt;AB$1,1)),0.5,0)</f>
        <v>0.5</v>
      </c>
      <c r="AB163" s="714">
        <f t="shared" ref="AB163" si="269">IF(AND(AB$1&gt;=$H163,IF(AB$1&lt;=$H163,$H163&lt;AC$1,1)),0.5,0)</f>
        <v>0.5</v>
      </c>
      <c r="AC163" s="714">
        <f t="shared" ref="AC163" si="270">IF(AND(AC$1&gt;=$H163,IF(AC$1&lt;=$H163,$H163&lt;AD$1,1)),0.5,0)</f>
        <v>0.5</v>
      </c>
      <c r="AD163" s="714">
        <f t="shared" ref="AD163" si="271">IF(AND(AD$1&gt;=$H163,IF(AD$1&lt;=$H163,$H163&lt;AE$1,1)),0.5,0)</f>
        <v>0.5</v>
      </c>
      <c r="AE163" s="714">
        <f t="shared" ref="AE163" si="272">IF(AND(AE$1&gt;=$H163,IF(AE$1&lt;=$H163,$H163&lt;AF$1,1)),0.5,0)</f>
        <v>0.5</v>
      </c>
      <c r="AF163" s="714">
        <f t="shared" ref="AF163" si="273">IF(AND(AF$1&gt;=$H163,IF(AF$1&lt;=$H163,$H163&lt;AG$1,1)),0.5,0)</f>
        <v>0.5</v>
      </c>
      <c r="AG163" s="714">
        <f t="shared" ref="AG163" si="274">IF(AND(AG$1&gt;=$H163,IF(AG$1&lt;=$H163,$H163&lt;AH$1,1)),0.5,0)</f>
        <v>0.5</v>
      </c>
      <c r="AH163" s="714">
        <f t="shared" ref="AH163" si="275">IF(AND(AH$1&gt;=$H163,IF(AH$1&lt;=$H163,$H163&lt;AI$1,1)),0.5,0)</f>
        <v>0.5</v>
      </c>
      <c r="AI163" s="714">
        <f t="shared" ref="AI163" si="276">IF(AND(AI$1&gt;=$H163,IF(AI$1&lt;=$H163,$H163&lt;AJ$1,1)),0.5,0)</f>
        <v>0.5</v>
      </c>
      <c r="AJ163" s="714">
        <f t="shared" ref="AJ163" si="277">IF(AND(AJ$1&gt;=$H163,IF(AJ$1&lt;=$H163,$H163&lt;AK$1,1)),0.5,0)</f>
        <v>0.5</v>
      </c>
      <c r="AK163" s="714">
        <f t="shared" ref="AK163" si="278">IF(AND(AK$1&gt;=$H163,IF(AK$1&lt;=$H163,$H163&lt;AL$1,1)),0.5,0)</f>
        <v>0.5</v>
      </c>
      <c r="AL163" s="53"/>
    </row>
    <row r="164" spans="1:238" ht="12.75" customHeight="1" outlineLevel="1">
      <c r="A164" s="53">
        <f t="shared" si="253"/>
        <v>2</v>
      </c>
      <c r="B164" s="176" t="str">
        <f t="shared" si="253"/>
        <v>Contractor 2</v>
      </c>
      <c r="C164" s="176" t="str">
        <f t="shared" si="253"/>
        <v>Title 2</v>
      </c>
      <c r="D164" s="176" t="str">
        <f t="shared" si="253"/>
        <v>Manager 2</v>
      </c>
      <c r="E164" s="176" t="str">
        <f t="shared" si="253"/>
        <v>Development</v>
      </c>
      <c r="F164" s="951"/>
      <c r="G164" s="256"/>
      <c r="H164" s="207">
        <f t="shared" si="254"/>
        <v>44136</v>
      </c>
      <c r="I164" s="207"/>
      <c r="J164" s="857"/>
      <c r="K164" s="714">
        <f t="shared" si="255"/>
        <v>0</v>
      </c>
      <c r="L164" s="714">
        <f t="shared" si="256"/>
        <v>0</v>
      </c>
      <c r="M164" s="714">
        <f t="shared" si="257"/>
        <v>0</v>
      </c>
      <c r="N164" s="714">
        <f t="shared" si="258"/>
        <v>0</v>
      </c>
      <c r="O164" s="714">
        <f t="shared" si="259"/>
        <v>0</v>
      </c>
      <c r="P164" s="714">
        <f t="shared" si="260"/>
        <v>0</v>
      </c>
      <c r="Q164" s="714">
        <f t="shared" si="261"/>
        <v>0</v>
      </c>
      <c r="R164" s="714">
        <f t="shared" si="262"/>
        <v>0</v>
      </c>
      <c r="S164" s="714">
        <f t="shared" si="263"/>
        <v>0</v>
      </c>
      <c r="T164" s="714">
        <f t="shared" si="264"/>
        <v>0</v>
      </c>
      <c r="U164" s="714">
        <f t="shared" si="265"/>
        <v>0.5</v>
      </c>
      <c r="V164" s="714">
        <f t="shared" si="266"/>
        <v>0.5</v>
      </c>
      <c r="W164" s="53"/>
      <c r="Z164" s="714">
        <f t="shared" ref="Z164:Z178" si="279">IF(AND(Z$1&gt;=$H164,IF(Z$1&lt;=$H164,$H164&lt;AA$1,1)),0.5,0)</f>
        <v>0.5</v>
      </c>
      <c r="AA164" s="714">
        <f t="shared" ref="AA164:AA178" si="280">IF(AND(AA$1&gt;=$H164,IF(AA$1&lt;=$H164,$H164&lt;AB$1,1)),0.5,0)</f>
        <v>0.5</v>
      </c>
      <c r="AB164" s="714">
        <f t="shared" ref="AB164:AB178" si="281">IF(AND(AB$1&gt;=$H164,IF(AB$1&lt;=$H164,$H164&lt;AC$1,1)),0.5,0)</f>
        <v>0.5</v>
      </c>
      <c r="AC164" s="714">
        <f t="shared" ref="AC164:AC178" si="282">IF(AND(AC$1&gt;=$H164,IF(AC$1&lt;=$H164,$H164&lt;AD$1,1)),0.5,0)</f>
        <v>0.5</v>
      </c>
      <c r="AD164" s="714">
        <f t="shared" ref="AD164:AD178" si="283">IF(AND(AD$1&gt;=$H164,IF(AD$1&lt;=$H164,$H164&lt;AE$1,1)),0.5,0)</f>
        <v>0.5</v>
      </c>
      <c r="AE164" s="714">
        <f t="shared" ref="AE164:AE178" si="284">IF(AND(AE$1&gt;=$H164,IF(AE$1&lt;=$H164,$H164&lt;AF$1,1)),0.5,0)</f>
        <v>0.5</v>
      </c>
      <c r="AF164" s="714">
        <f t="shared" ref="AF164:AF178" si="285">IF(AND(AF$1&gt;=$H164,IF(AF$1&lt;=$H164,$H164&lt;AG$1,1)),0.5,0)</f>
        <v>0.5</v>
      </c>
      <c r="AG164" s="714">
        <f t="shared" ref="AG164:AG178" si="286">IF(AND(AG$1&gt;=$H164,IF(AG$1&lt;=$H164,$H164&lt;AH$1,1)),0.5,0)</f>
        <v>0.5</v>
      </c>
      <c r="AH164" s="714">
        <f t="shared" ref="AH164:AH178" si="287">IF(AND(AH$1&gt;=$H164,IF(AH$1&lt;=$H164,$H164&lt;AI$1,1)),0.5,0)</f>
        <v>0.5</v>
      </c>
      <c r="AI164" s="714">
        <f t="shared" ref="AI164:AI178" si="288">IF(AND(AI$1&gt;=$H164,IF(AI$1&lt;=$H164,$H164&lt;AJ$1,1)),0.5,0)</f>
        <v>0.5</v>
      </c>
      <c r="AJ164" s="714">
        <f t="shared" ref="AJ164:AJ178" si="289">IF(AND(AJ$1&gt;=$H164,IF(AJ$1&lt;=$H164,$H164&lt;AK$1,1)),0.5,0)</f>
        <v>0.5</v>
      </c>
      <c r="AK164" s="714">
        <f t="shared" ref="AK164:AK178" si="290">IF(AND(AK$1&gt;=$H164,IF(AK$1&lt;=$H164,$H164&lt;AL$1,1)),0.5,0)</f>
        <v>0.5</v>
      </c>
      <c r="AL164" s="53"/>
    </row>
    <row r="165" spans="1:238" ht="12.75" customHeight="1" outlineLevel="1">
      <c r="A165" s="53">
        <f t="shared" si="253"/>
        <v>3</v>
      </c>
      <c r="B165" s="176" t="str">
        <f t="shared" si="253"/>
        <v>Contractor 3</v>
      </c>
      <c r="C165" s="176" t="str">
        <f t="shared" si="253"/>
        <v>Title 3</v>
      </c>
      <c r="D165" s="176" t="str">
        <f t="shared" si="253"/>
        <v>Manager 3</v>
      </c>
      <c r="E165" s="176" t="str">
        <f t="shared" si="253"/>
        <v>Development</v>
      </c>
      <c r="F165" s="951"/>
      <c r="G165" s="256"/>
      <c r="H165" s="207">
        <f t="shared" si="254"/>
        <v>44256</v>
      </c>
      <c r="I165" s="207"/>
      <c r="J165" s="857"/>
      <c r="K165" s="714">
        <f t="shared" si="255"/>
        <v>0</v>
      </c>
      <c r="L165" s="714">
        <f t="shared" si="256"/>
        <v>0</v>
      </c>
      <c r="M165" s="714">
        <f t="shared" si="257"/>
        <v>0</v>
      </c>
      <c r="N165" s="714">
        <f t="shared" si="258"/>
        <v>0</v>
      </c>
      <c r="O165" s="714">
        <f t="shared" si="259"/>
        <v>0</v>
      </c>
      <c r="P165" s="714">
        <f t="shared" si="260"/>
        <v>0</v>
      </c>
      <c r="Q165" s="714">
        <f t="shared" si="261"/>
        <v>0</v>
      </c>
      <c r="R165" s="714">
        <f t="shared" si="262"/>
        <v>0</v>
      </c>
      <c r="S165" s="714">
        <f t="shared" si="263"/>
        <v>0</v>
      </c>
      <c r="T165" s="714">
        <f t="shared" si="264"/>
        <v>0</v>
      </c>
      <c r="U165" s="714">
        <f t="shared" si="265"/>
        <v>0</v>
      </c>
      <c r="V165" s="714">
        <f t="shared" si="266"/>
        <v>0</v>
      </c>
      <c r="W165" s="53"/>
      <c r="Z165" s="714">
        <f t="shared" si="279"/>
        <v>0</v>
      </c>
      <c r="AA165" s="714">
        <f t="shared" si="280"/>
        <v>0</v>
      </c>
      <c r="AB165" s="714">
        <f t="shared" si="281"/>
        <v>0.5</v>
      </c>
      <c r="AC165" s="714">
        <f t="shared" si="282"/>
        <v>0.5</v>
      </c>
      <c r="AD165" s="714">
        <f t="shared" si="283"/>
        <v>0.5</v>
      </c>
      <c r="AE165" s="714">
        <f t="shared" si="284"/>
        <v>0.5</v>
      </c>
      <c r="AF165" s="714">
        <f t="shared" si="285"/>
        <v>0.5</v>
      </c>
      <c r="AG165" s="714">
        <f t="shared" si="286"/>
        <v>0.5</v>
      </c>
      <c r="AH165" s="714">
        <f t="shared" si="287"/>
        <v>0.5</v>
      </c>
      <c r="AI165" s="714">
        <f t="shared" si="288"/>
        <v>0.5</v>
      </c>
      <c r="AJ165" s="714">
        <f t="shared" si="289"/>
        <v>0.5</v>
      </c>
      <c r="AK165" s="714">
        <f t="shared" si="290"/>
        <v>0.5</v>
      </c>
      <c r="AL165" s="53"/>
    </row>
    <row r="166" spans="1:238" ht="12.75" customHeight="1" outlineLevel="1">
      <c r="A166" s="53">
        <f t="shared" si="253"/>
        <v>4</v>
      </c>
      <c r="B166" s="176" t="str">
        <f t="shared" si="253"/>
        <v>Contractor 4</v>
      </c>
      <c r="C166" s="176" t="str">
        <f t="shared" si="253"/>
        <v>Title 4</v>
      </c>
      <c r="D166" s="176" t="str">
        <f t="shared" si="253"/>
        <v>Manager 4</v>
      </c>
      <c r="E166" s="176" t="str">
        <f t="shared" si="253"/>
        <v>Development</v>
      </c>
      <c r="F166" s="951"/>
      <c r="G166" s="256"/>
      <c r="H166" s="207">
        <f t="shared" si="254"/>
        <v>44378</v>
      </c>
      <c r="I166" s="207"/>
      <c r="J166" s="857"/>
      <c r="K166" s="714">
        <f t="shared" si="255"/>
        <v>0</v>
      </c>
      <c r="L166" s="714">
        <f t="shared" si="256"/>
        <v>0</v>
      </c>
      <c r="M166" s="714">
        <f t="shared" si="257"/>
        <v>0</v>
      </c>
      <c r="N166" s="714">
        <f t="shared" si="258"/>
        <v>0</v>
      </c>
      <c r="O166" s="714">
        <f t="shared" si="259"/>
        <v>0</v>
      </c>
      <c r="P166" s="714">
        <f t="shared" si="260"/>
        <v>0</v>
      </c>
      <c r="Q166" s="714">
        <f t="shared" si="261"/>
        <v>0</v>
      </c>
      <c r="R166" s="714">
        <f t="shared" si="262"/>
        <v>0</v>
      </c>
      <c r="S166" s="714">
        <f t="shared" si="263"/>
        <v>0</v>
      </c>
      <c r="T166" s="714">
        <f t="shared" si="264"/>
        <v>0</v>
      </c>
      <c r="U166" s="714">
        <f t="shared" si="265"/>
        <v>0</v>
      </c>
      <c r="V166" s="714">
        <f t="shared" si="266"/>
        <v>0</v>
      </c>
      <c r="X166" s="204"/>
      <c r="Y166" s="204"/>
      <c r="Z166" s="714">
        <f t="shared" si="279"/>
        <v>0</v>
      </c>
      <c r="AA166" s="714">
        <f t="shared" si="280"/>
        <v>0</v>
      </c>
      <c r="AB166" s="714">
        <f t="shared" si="281"/>
        <v>0</v>
      </c>
      <c r="AC166" s="714">
        <f t="shared" si="282"/>
        <v>0</v>
      </c>
      <c r="AD166" s="714">
        <f t="shared" si="283"/>
        <v>0</v>
      </c>
      <c r="AE166" s="714">
        <f t="shared" si="284"/>
        <v>0</v>
      </c>
      <c r="AF166" s="714">
        <f t="shared" si="285"/>
        <v>0.5</v>
      </c>
      <c r="AG166" s="714">
        <f t="shared" si="286"/>
        <v>0.5</v>
      </c>
      <c r="AH166" s="714">
        <f t="shared" si="287"/>
        <v>0.5</v>
      </c>
      <c r="AI166" s="714">
        <f t="shared" si="288"/>
        <v>0.5</v>
      </c>
      <c r="AJ166" s="714">
        <f t="shared" si="289"/>
        <v>0.5</v>
      </c>
      <c r="AK166" s="714">
        <f t="shared" si="290"/>
        <v>0.5</v>
      </c>
      <c r="AM166" s="76"/>
      <c r="AN166" s="204"/>
      <c r="AO166" s="204"/>
      <c r="AP166" s="204"/>
      <c r="AQ166" s="204"/>
      <c r="AR166" s="257"/>
      <c r="AS166" s="259"/>
      <c r="AT166" s="258"/>
      <c r="AU166" s="76"/>
      <c r="AV166" s="204"/>
      <c r="AW166" s="204"/>
      <c r="AX166" s="204"/>
      <c r="AY166" s="204"/>
      <c r="AZ166" s="257"/>
      <c r="BA166" s="259"/>
      <c r="BB166" s="258"/>
      <c r="BC166" s="76"/>
      <c r="BD166" s="204"/>
      <c r="BE166" s="204"/>
      <c r="BF166" s="204"/>
      <c r="BG166" s="204"/>
      <c r="BH166" s="257"/>
      <c r="BI166" s="259"/>
      <c r="BJ166" s="258"/>
      <c r="BK166" s="76"/>
      <c r="BL166" s="204"/>
      <c r="BM166" s="204"/>
      <c r="BN166" s="204"/>
      <c r="BO166" s="204"/>
      <c r="BP166" s="257"/>
      <c r="BQ166" s="259"/>
      <c r="BR166" s="258"/>
      <c r="BS166" s="76"/>
      <c r="BT166" s="204"/>
      <c r="BU166" s="204"/>
      <c r="BV166" s="204"/>
      <c r="BW166" s="204"/>
      <c r="BX166" s="257"/>
      <c r="BY166" s="259"/>
      <c r="BZ166" s="258"/>
      <c r="CA166" s="76"/>
      <c r="CB166" s="204"/>
      <c r="CC166" s="204"/>
      <c r="CD166" s="204"/>
      <c r="CE166" s="204"/>
      <c r="CF166" s="257"/>
      <c r="CG166" s="259"/>
      <c r="CH166" s="258"/>
      <c r="CI166" s="76"/>
      <c r="CJ166" s="204"/>
      <c r="CK166" s="204"/>
      <c r="CL166" s="204"/>
      <c r="CM166" s="204"/>
      <c r="CN166" s="257"/>
      <c r="CO166" s="259"/>
      <c r="CP166" s="258"/>
      <c r="CQ166" s="76"/>
      <c r="CR166" s="204"/>
      <c r="CS166" s="204"/>
      <c r="CT166" s="204"/>
      <c r="CU166" s="204"/>
      <c r="CV166" s="257"/>
      <c r="CW166" s="259"/>
      <c r="CX166" s="258"/>
      <c r="CY166" s="76"/>
      <c r="CZ166" s="204"/>
      <c r="DA166" s="204"/>
      <c r="DB166" s="204"/>
      <c r="DC166" s="204"/>
      <c r="DD166" s="257"/>
      <c r="DE166" s="259"/>
      <c r="DF166" s="258"/>
      <c r="DG166" s="76"/>
      <c r="DH166" s="204"/>
      <c r="DI166" s="204"/>
      <c r="DJ166" s="204"/>
      <c r="DK166" s="204"/>
      <c r="DL166" s="257"/>
      <c r="DM166" s="259"/>
      <c r="DN166" s="258"/>
      <c r="DO166" s="76"/>
      <c r="DP166" s="204"/>
      <c r="DQ166" s="204"/>
      <c r="DR166" s="204"/>
      <c r="DS166" s="204"/>
      <c r="DT166" s="257"/>
      <c r="DU166" s="259"/>
      <c r="DV166" s="258"/>
      <c r="DW166" s="76"/>
      <c r="DX166" s="204"/>
      <c r="DY166" s="204"/>
      <c r="DZ166" s="204"/>
      <c r="EA166" s="204"/>
      <c r="EB166" s="257"/>
      <c r="EC166" s="259"/>
      <c r="ED166" s="258"/>
      <c r="EE166" s="76"/>
      <c r="EF166" s="204"/>
      <c r="EG166" s="204"/>
      <c r="EH166" s="204"/>
      <c r="EI166" s="204"/>
      <c r="EJ166" s="257"/>
      <c r="EK166" s="259"/>
      <c r="EL166" s="258"/>
      <c r="EM166" s="76"/>
      <c r="EN166" s="204"/>
      <c r="EO166" s="204"/>
      <c r="EP166" s="204"/>
      <c r="EQ166" s="204"/>
      <c r="ER166" s="257"/>
      <c r="ES166" s="259"/>
      <c r="ET166" s="258"/>
      <c r="EU166" s="76"/>
      <c r="EV166" s="204"/>
      <c r="EW166" s="204"/>
      <c r="EX166" s="204"/>
      <c r="EY166" s="204"/>
      <c r="EZ166" s="257"/>
      <c r="FA166" s="259"/>
      <c r="FB166" s="258"/>
      <c r="FC166" s="76"/>
      <c r="FD166" s="204"/>
      <c r="FE166" s="204"/>
      <c r="FF166" s="204"/>
      <c r="FG166" s="204"/>
      <c r="FH166" s="257"/>
      <c r="FI166" s="259"/>
      <c r="FJ166" s="258"/>
      <c r="FK166" s="76"/>
      <c r="FL166" s="204"/>
      <c r="FM166" s="204"/>
      <c r="FN166" s="204"/>
      <c r="FO166" s="204"/>
      <c r="FP166" s="257"/>
      <c r="FQ166" s="259"/>
      <c r="FR166" s="258"/>
      <c r="FS166" s="76"/>
      <c r="FT166" s="204"/>
      <c r="FU166" s="204"/>
      <c r="FV166" s="204"/>
      <c r="FW166" s="204"/>
      <c r="FX166" s="257"/>
      <c r="FY166" s="259"/>
      <c r="FZ166" s="258"/>
      <c r="GA166" s="76"/>
      <c r="GB166" s="204"/>
      <c r="GC166" s="204"/>
      <c r="GD166" s="204"/>
      <c r="GE166" s="204"/>
      <c r="GF166" s="257"/>
      <c r="GG166" s="259"/>
      <c r="GH166" s="258"/>
      <c r="GI166" s="76"/>
      <c r="GJ166" s="204"/>
      <c r="GK166" s="204"/>
      <c r="GL166" s="204"/>
      <c r="GM166" s="204"/>
      <c r="GN166" s="257"/>
      <c r="GO166" s="259"/>
      <c r="GP166" s="258"/>
      <c r="GQ166" s="76"/>
      <c r="GR166" s="204"/>
      <c r="GS166" s="204"/>
      <c r="GT166" s="204"/>
      <c r="GU166" s="204"/>
      <c r="GV166" s="257"/>
      <c r="GW166" s="259"/>
      <c r="GX166" s="258"/>
      <c r="GY166" s="76"/>
      <c r="GZ166" s="204"/>
      <c r="HA166" s="204"/>
      <c r="HB166" s="204"/>
      <c r="HC166" s="204"/>
      <c r="HD166" s="257"/>
      <c r="HE166" s="259"/>
      <c r="HF166" s="258"/>
      <c r="HG166" s="76"/>
      <c r="HH166" s="204"/>
      <c r="HI166" s="204"/>
      <c r="HJ166" s="204"/>
      <c r="HK166" s="204"/>
      <c r="HL166" s="257"/>
      <c r="HM166" s="259"/>
      <c r="HN166" s="258"/>
      <c r="HO166" s="76"/>
      <c r="HP166" s="204"/>
      <c r="HQ166" s="204"/>
      <c r="HR166" s="204"/>
      <c r="HS166" s="204"/>
      <c r="HT166" s="257"/>
      <c r="HU166" s="259"/>
      <c r="HV166" s="258"/>
      <c r="HW166" s="76"/>
      <c r="HX166" s="204"/>
      <c r="HY166" s="204"/>
      <c r="HZ166" s="204"/>
      <c r="IA166" s="204"/>
      <c r="IB166" s="257"/>
      <c r="IC166" s="259"/>
      <c r="ID166" s="258"/>
    </row>
    <row r="167" spans="1:238" ht="12.75" customHeight="1" outlineLevel="1">
      <c r="A167" s="53">
        <f t="shared" si="253"/>
        <v>5</v>
      </c>
      <c r="B167" s="176" t="str">
        <f t="shared" si="253"/>
        <v>Contractor 5</v>
      </c>
      <c r="C167" s="176" t="str">
        <f t="shared" si="253"/>
        <v>Title 5</v>
      </c>
      <c r="D167" s="176" t="str">
        <f t="shared" si="253"/>
        <v>Manager 5</v>
      </c>
      <c r="E167" s="176" t="str">
        <f t="shared" si="253"/>
        <v>Development</v>
      </c>
      <c r="F167" s="951"/>
      <c r="G167" s="256"/>
      <c r="H167" s="207">
        <f t="shared" si="254"/>
        <v>44470</v>
      </c>
      <c r="I167" s="207"/>
      <c r="J167" s="857"/>
      <c r="K167" s="714">
        <f t="shared" si="255"/>
        <v>0</v>
      </c>
      <c r="L167" s="714">
        <f t="shared" si="256"/>
        <v>0</v>
      </c>
      <c r="M167" s="714">
        <f t="shared" si="257"/>
        <v>0</v>
      </c>
      <c r="N167" s="714">
        <f t="shared" si="258"/>
        <v>0</v>
      </c>
      <c r="O167" s="714">
        <f t="shared" si="259"/>
        <v>0</v>
      </c>
      <c r="P167" s="714">
        <f t="shared" si="260"/>
        <v>0</v>
      </c>
      <c r="Q167" s="714">
        <f t="shared" si="261"/>
        <v>0</v>
      </c>
      <c r="R167" s="714">
        <f t="shared" si="262"/>
        <v>0</v>
      </c>
      <c r="S167" s="714">
        <f t="shared" si="263"/>
        <v>0</v>
      </c>
      <c r="T167" s="714">
        <f t="shared" si="264"/>
        <v>0</v>
      </c>
      <c r="U167" s="714">
        <f t="shared" si="265"/>
        <v>0</v>
      </c>
      <c r="V167" s="714">
        <f t="shared" si="266"/>
        <v>0</v>
      </c>
      <c r="X167" s="204"/>
      <c r="Y167" s="204"/>
      <c r="Z167" s="714">
        <f t="shared" si="279"/>
        <v>0</v>
      </c>
      <c r="AA167" s="714">
        <f t="shared" si="280"/>
        <v>0</v>
      </c>
      <c r="AB167" s="714">
        <f t="shared" si="281"/>
        <v>0</v>
      </c>
      <c r="AC167" s="714">
        <f t="shared" si="282"/>
        <v>0</v>
      </c>
      <c r="AD167" s="714">
        <f t="shared" si="283"/>
        <v>0</v>
      </c>
      <c r="AE167" s="714">
        <f t="shared" si="284"/>
        <v>0</v>
      </c>
      <c r="AF167" s="714">
        <f t="shared" si="285"/>
        <v>0</v>
      </c>
      <c r="AG167" s="714">
        <f t="shared" si="286"/>
        <v>0</v>
      </c>
      <c r="AH167" s="714">
        <f t="shared" si="287"/>
        <v>0</v>
      </c>
      <c r="AI167" s="714">
        <f t="shared" si="288"/>
        <v>0.5</v>
      </c>
      <c r="AJ167" s="714">
        <f t="shared" si="289"/>
        <v>0.5</v>
      </c>
      <c r="AK167" s="714">
        <f t="shared" si="290"/>
        <v>0.5</v>
      </c>
      <c r="AM167" s="76"/>
      <c r="AN167" s="204"/>
      <c r="AO167" s="204"/>
      <c r="AP167" s="204"/>
      <c r="AQ167" s="204"/>
      <c r="AR167" s="257"/>
      <c r="AS167" s="259"/>
      <c r="AT167" s="258"/>
      <c r="AU167" s="76"/>
      <c r="AV167" s="204"/>
      <c r="AW167" s="204"/>
      <c r="AX167" s="204"/>
      <c r="AY167" s="204"/>
      <c r="AZ167" s="257"/>
      <c r="BA167" s="259"/>
      <c r="BB167" s="258"/>
      <c r="BC167" s="76"/>
      <c r="BD167" s="204"/>
      <c r="BE167" s="204"/>
      <c r="BF167" s="204"/>
      <c r="BG167" s="204"/>
      <c r="BH167" s="257"/>
      <c r="BI167" s="259"/>
      <c r="BJ167" s="258"/>
      <c r="BK167" s="76"/>
      <c r="BL167" s="204"/>
      <c r="BM167" s="204"/>
      <c r="BN167" s="204"/>
      <c r="BO167" s="204"/>
      <c r="BP167" s="257"/>
      <c r="BQ167" s="259"/>
      <c r="BR167" s="258"/>
      <c r="BS167" s="76"/>
      <c r="BT167" s="204"/>
      <c r="BU167" s="204"/>
      <c r="BV167" s="204"/>
      <c r="BW167" s="204"/>
      <c r="BX167" s="257"/>
      <c r="BY167" s="259"/>
      <c r="BZ167" s="258"/>
      <c r="CA167" s="76"/>
      <c r="CB167" s="204"/>
      <c r="CC167" s="204"/>
      <c r="CD167" s="204"/>
      <c r="CE167" s="204"/>
      <c r="CF167" s="257"/>
      <c r="CG167" s="259"/>
      <c r="CH167" s="258"/>
      <c r="CI167" s="76"/>
      <c r="CJ167" s="204"/>
      <c r="CK167" s="204"/>
      <c r="CL167" s="204"/>
      <c r="CM167" s="204"/>
      <c r="CN167" s="257"/>
      <c r="CO167" s="259"/>
      <c r="CP167" s="258"/>
      <c r="CQ167" s="76"/>
      <c r="CR167" s="204"/>
      <c r="CS167" s="204"/>
      <c r="CT167" s="204"/>
      <c r="CU167" s="204"/>
      <c r="CV167" s="257"/>
      <c r="CW167" s="259"/>
      <c r="CX167" s="258"/>
      <c r="CY167" s="76"/>
      <c r="CZ167" s="204"/>
      <c r="DA167" s="204"/>
      <c r="DB167" s="204"/>
      <c r="DC167" s="204"/>
      <c r="DD167" s="257"/>
      <c r="DE167" s="259"/>
      <c r="DF167" s="258"/>
      <c r="DG167" s="76"/>
      <c r="DH167" s="204"/>
      <c r="DI167" s="204"/>
      <c r="DJ167" s="204"/>
      <c r="DK167" s="204"/>
      <c r="DL167" s="257"/>
      <c r="DM167" s="259"/>
      <c r="DN167" s="258"/>
      <c r="DO167" s="76"/>
      <c r="DP167" s="204"/>
      <c r="DQ167" s="204"/>
      <c r="DR167" s="204"/>
      <c r="DS167" s="204"/>
      <c r="DT167" s="257"/>
      <c r="DU167" s="259"/>
      <c r="DV167" s="258"/>
      <c r="DW167" s="76"/>
      <c r="DX167" s="204"/>
      <c r="DY167" s="204"/>
      <c r="DZ167" s="204"/>
      <c r="EA167" s="204"/>
      <c r="EB167" s="257"/>
      <c r="EC167" s="259"/>
      <c r="ED167" s="258"/>
      <c r="EE167" s="76"/>
      <c r="EF167" s="204"/>
      <c r="EG167" s="204"/>
      <c r="EH167" s="204"/>
      <c r="EI167" s="204"/>
      <c r="EJ167" s="257"/>
      <c r="EK167" s="259"/>
      <c r="EL167" s="258"/>
      <c r="EM167" s="76"/>
      <c r="EN167" s="204"/>
      <c r="EO167" s="204"/>
      <c r="EP167" s="204"/>
      <c r="EQ167" s="204"/>
      <c r="ER167" s="257"/>
      <c r="ES167" s="259"/>
      <c r="ET167" s="258"/>
      <c r="EU167" s="76"/>
      <c r="EV167" s="204"/>
      <c r="EW167" s="204"/>
      <c r="EX167" s="204"/>
      <c r="EY167" s="204"/>
      <c r="EZ167" s="257"/>
      <c r="FA167" s="259"/>
      <c r="FB167" s="258"/>
      <c r="FC167" s="76"/>
      <c r="FD167" s="204"/>
      <c r="FE167" s="204"/>
      <c r="FF167" s="204"/>
      <c r="FG167" s="204"/>
      <c r="FH167" s="257"/>
      <c r="FI167" s="259"/>
      <c r="FJ167" s="258"/>
      <c r="FK167" s="76"/>
      <c r="FL167" s="204"/>
      <c r="FM167" s="204"/>
      <c r="FN167" s="204"/>
      <c r="FO167" s="204"/>
      <c r="FP167" s="257"/>
      <c r="FQ167" s="259"/>
      <c r="FR167" s="258"/>
      <c r="FS167" s="76"/>
      <c r="FT167" s="204"/>
      <c r="FU167" s="204"/>
      <c r="FV167" s="204"/>
      <c r="FW167" s="204"/>
      <c r="FX167" s="257"/>
      <c r="FY167" s="259"/>
      <c r="FZ167" s="258"/>
      <c r="GA167" s="76"/>
      <c r="GB167" s="204"/>
      <c r="GC167" s="204"/>
      <c r="GD167" s="204"/>
      <c r="GE167" s="204"/>
      <c r="GF167" s="257"/>
      <c r="GG167" s="259"/>
      <c r="GH167" s="258"/>
      <c r="GI167" s="76"/>
      <c r="GJ167" s="204"/>
      <c r="GK167" s="204"/>
      <c r="GL167" s="204"/>
      <c r="GM167" s="204"/>
      <c r="GN167" s="257"/>
      <c r="GO167" s="259"/>
      <c r="GP167" s="258"/>
      <c r="GQ167" s="76"/>
      <c r="GR167" s="204"/>
      <c r="GS167" s="204"/>
      <c r="GT167" s="204"/>
      <c r="GU167" s="204"/>
      <c r="GV167" s="257"/>
      <c r="GW167" s="259"/>
      <c r="GX167" s="258"/>
      <c r="GY167" s="76"/>
      <c r="GZ167" s="204"/>
      <c r="HA167" s="204"/>
      <c r="HB167" s="204"/>
      <c r="HC167" s="204"/>
      <c r="HD167" s="257"/>
      <c r="HE167" s="259"/>
      <c r="HF167" s="258"/>
      <c r="HG167" s="76"/>
      <c r="HH167" s="204"/>
      <c r="HI167" s="204"/>
      <c r="HJ167" s="204"/>
      <c r="HK167" s="204"/>
      <c r="HL167" s="257"/>
      <c r="HM167" s="259"/>
      <c r="HN167" s="258"/>
      <c r="HO167" s="76"/>
      <c r="HP167" s="204"/>
      <c r="HQ167" s="204"/>
      <c r="HR167" s="204"/>
      <c r="HS167" s="204"/>
      <c r="HT167" s="257"/>
      <c r="HU167" s="259"/>
      <c r="HV167" s="258"/>
      <c r="HW167" s="76"/>
      <c r="HX167" s="204"/>
      <c r="HY167" s="204"/>
      <c r="HZ167" s="204"/>
      <c r="IA167" s="204"/>
      <c r="IB167" s="257"/>
      <c r="IC167" s="259"/>
      <c r="ID167" s="258"/>
    </row>
    <row r="168" spans="1:238" ht="12.75" customHeight="1" outlineLevel="1">
      <c r="A168" s="53">
        <f t="shared" si="253"/>
        <v>6</v>
      </c>
      <c r="B168" s="176" t="str">
        <f t="shared" si="253"/>
        <v>Contractor 6</v>
      </c>
      <c r="C168" s="176" t="str">
        <f t="shared" si="253"/>
        <v>Title 6</v>
      </c>
      <c r="D168" s="176" t="str">
        <f t="shared" si="253"/>
        <v>Manager 6</v>
      </c>
      <c r="E168" s="176">
        <f t="shared" si="253"/>
        <v>0</v>
      </c>
      <c r="F168" s="951"/>
      <c r="G168" s="256"/>
      <c r="H168" s="207">
        <f t="shared" si="254"/>
        <v>0</v>
      </c>
      <c r="I168" s="207"/>
      <c r="J168" s="857"/>
      <c r="K168" s="714">
        <f t="shared" si="255"/>
        <v>0.5</v>
      </c>
      <c r="L168" s="714">
        <f t="shared" si="256"/>
        <v>0.5</v>
      </c>
      <c r="M168" s="714">
        <f t="shared" si="257"/>
        <v>0.5</v>
      </c>
      <c r="N168" s="714">
        <f t="shared" si="258"/>
        <v>0.5</v>
      </c>
      <c r="O168" s="714">
        <f t="shared" si="259"/>
        <v>0.5</v>
      </c>
      <c r="P168" s="714">
        <f t="shared" si="260"/>
        <v>0.5</v>
      </c>
      <c r="Q168" s="714">
        <f t="shared" si="261"/>
        <v>0.5</v>
      </c>
      <c r="R168" s="714">
        <f t="shared" si="262"/>
        <v>0.5</v>
      </c>
      <c r="S168" s="714">
        <f t="shared" si="263"/>
        <v>0.5</v>
      </c>
      <c r="T168" s="714">
        <f t="shared" si="264"/>
        <v>0.5</v>
      </c>
      <c r="U168" s="714">
        <f t="shared" si="265"/>
        <v>0.5</v>
      </c>
      <c r="V168" s="714">
        <f t="shared" si="266"/>
        <v>0.5</v>
      </c>
      <c r="W168" s="53"/>
      <c r="Y168" s="204"/>
      <c r="Z168" s="714">
        <f t="shared" si="279"/>
        <v>0.5</v>
      </c>
      <c r="AA168" s="714">
        <f t="shared" si="280"/>
        <v>0.5</v>
      </c>
      <c r="AB168" s="714">
        <f t="shared" si="281"/>
        <v>0.5</v>
      </c>
      <c r="AC168" s="714">
        <f t="shared" si="282"/>
        <v>0.5</v>
      </c>
      <c r="AD168" s="714">
        <f t="shared" si="283"/>
        <v>0.5</v>
      </c>
      <c r="AE168" s="714">
        <f t="shared" si="284"/>
        <v>0.5</v>
      </c>
      <c r="AF168" s="714">
        <f t="shared" si="285"/>
        <v>0.5</v>
      </c>
      <c r="AG168" s="714">
        <f t="shared" si="286"/>
        <v>0.5</v>
      </c>
      <c r="AH168" s="714">
        <f t="shared" si="287"/>
        <v>0.5</v>
      </c>
      <c r="AI168" s="714">
        <f t="shared" si="288"/>
        <v>0.5</v>
      </c>
      <c r="AJ168" s="714">
        <f t="shared" si="289"/>
        <v>0.5</v>
      </c>
      <c r="AK168" s="714">
        <f t="shared" si="290"/>
        <v>0.5</v>
      </c>
      <c r="AL168" s="53"/>
    </row>
    <row r="169" spans="1:238" ht="12.75" customHeight="1" outlineLevel="1">
      <c r="A169" s="53">
        <f t="shared" si="253"/>
        <v>7</v>
      </c>
      <c r="B169" s="176" t="str">
        <f t="shared" si="253"/>
        <v>Contractor 7</v>
      </c>
      <c r="C169" s="176" t="str">
        <f t="shared" si="253"/>
        <v>Title 7</v>
      </c>
      <c r="D169" s="176" t="str">
        <f t="shared" si="253"/>
        <v>Manager 7</v>
      </c>
      <c r="E169" s="176">
        <f t="shared" si="253"/>
        <v>0</v>
      </c>
      <c r="F169" s="951"/>
      <c r="G169" s="256"/>
      <c r="H169" s="207">
        <f t="shared" si="254"/>
        <v>0</v>
      </c>
      <c r="I169" s="207"/>
      <c r="J169" s="857"/>
      <c r="K169" s="714">
        <f t="shared" si="255"/>
        <v>0.5</v>
      </c>
      <c r="L169" s="714">
        <f t="shared" si="256"/>
        <v>0.5</v>
      </c>
      <c r="M169" s="714">
        <f t="shared" si="257"/>
        <v>0.5</v>
      </c>
      <c r="N169" s="714">
        <f t="shared" si="258"/>
        <v>0.5</v>
      </c>
      <c r="O169" s="714">
        <f t="shared" si="259"/>
        <v>0.5</v>
      </c>
      <c r="P169" s="714">
        <f t="shared" si="260"/>
        <v>0.5</v>
      </c>
      <c r="Q169" s="714">
        <f t="shared" si="261"/>
        <v>0.5</v>
      </c>
      <c r="R169" s="714">
        <f t="shared" si="262"/>
        <v>0.5</v>
      </c>
      <c r="S169" s="714">
        <f t="shared" si="263"/>
        <v>0.5</v>
      </c>
      <c r="T169" s="714">
        <f t="shared" si="264"/>
        <v>0.5</v>
      </c>
      <c r="U169" s="714">
        <f t="shared" si="265"/>
        <v>0.5</v>
      </c>
      <c r="V169" s="714">
        <f t="shared" si="266"/>
        <v>0.5</v>
      </c>
      <c r="W169" s="53"/>
      <c r="Y169" s="204"/>
      <c r="Z169" s="714">
        <f t="shared" si="279"/>
        <v>0.5</v>
      </c>
      <c r="AA169" s="714">
        <f t="shared" si="280"/>
        <v>0.5</v>
      </c>
      <c r="AB169" s="714">
        <f t="shared" si="281"/>
        <v>0.5</v>
      </c>
      <c r="AC169" s="714">
        <f t="shared" si="282"/>
        <v>0.5</v>
      </c>
      <c r="AD169" s="714">
        <f t="shared" si="283"/>
        <v>0.5</v>
      </c>
      <c r="AE169" s="714">
        <f t="shared" si="284"/>
        <v>0.5</v>
      </c>
      <c r="AF169" s="714">
        <f t="shared" si="285"/>
        <v>0.5</v>
      </c>
      <c r="AG169" s="714">
        <f t="shared" si="286"/>
        <v>0.5</v>
      </c>
      <c r="AH169" s="714">
        <f t="shared" si="287"/>
        <v>0.5</v>
      </c>
      <c r="AI169" s="714">
        <f t="shared" si="288"/>
        <v>0.5</v>
      </c>
      <c r="AJ169" s="714">
        <f t="shared" si="289"/>
        <v>0.5</v>
      </c>
      <c r="AK169" s="714">
        <f t="shared" si="290"/>
        <v>0.5</v>
      </c>
      <c r="AL169" s="53"/>
    </row>
    <row r="170" spans="1:238" ht="12.75" customHeight="1" outlineLevel="1">
      <c r="A170" s="53">
        <f t="shared" si="253"/>
        <v>8</v>
      </c>
      <c r="B170" s="176" t="str">
        <f t="shared" si="253"/>
        <v>Contractor 8</v>
      </c>
      <c r="C170" s="176" t="str">
        <f t="shared" si="253"/>
        <v>Title 8</v>
      </c>
      <c r="D170" s="176" t="str">
        <f t="shared" si="253"/>
        <v>Manager 1</v>
      </c>
      <c r="E170" s="176">
        <f t="shared" si="253"/>
        <v>0</v>
      </c>
      <c r="F170" s="951"/>
      <c r="G170" s="256"/>
      <c r="H170" s="207">
        <f t="shared" si="254"/>
        <v>0</v>
      </c>
      <c r="I170" s="207"/>
      <c r="J170" s="857"/>
      <c r="K170" s="714">
        <f t="shared" si="255"/>
        <v>0.5</v>
      </c>
      <c r="L170" s="714">
        <f t="shared" si="256"/>
        <v>0.5</v>
      </c>
      <c r="M170" s="714">
        <f t="shared" si="257"/>
        <v>0.5</v>
      </c>
      <c r="N170" s="714">
        <f t="shared" si="258"/>
        <v>0.5</v>
      </c>
      <c r="O170" s="714">
        <f t="shared" si="259"/>
        <v>0.5</v>
      </c>
      <c r="P170" s="714">
        <f t="shared" si="260"/>
        <v>0.5</v>
      </c>
      <c r="Q170" s="714">
        <f t="shared" si="261"/>
        <v>0.5</v>
      </c>
      <c r="R170" s="714">
        <f t="shared" si="262"/>
        <v>0.5</v>
      </c>
      <c r="S170" s="714">
        <f t="shared" si="263"/>
        <v>0.5</v>
      </c>
      <c r="T170" s="714">
        <f t="shared" si="264"/>
        <v>0.5</v>
      </c>
      <c r="U170" s="714">
        <f t="shared" si="265"/>
        <v>0.5</v>
      </c>
      <c r="V170" s="714">
        <f t="shared" si="266"/>
        <v>0.5</v>
      </c>
      <c r="W170" s="53"/>
      <c r="Y170" s="204"/>
      <c r="Z170" s="714">
        <f t="shared" si="279"/>
        <v>0.5</v>
      </c>
      <c r="AA170" s="714">
        <f t="shared" si="280"/>
        <v>0.5</v>
      </c>
      <c r="AB170" s="714">
        <f t="shared" si="281"/>
        <v>0.5</v>
      </c>
      <c r="AC170" s="714">
        <f t="shared" si="282"/>
        <v>0.5</v>
      </c>
      <c r="AD170" s="714">
        <f t="shared" si="283"/>
        <v>0.5</v>
      </c>
      <c r="AE170" s="714">
        <f t="shared" si="284"/>
        <v>0.5</v>
      </c>
      <c r="AF170" s="714">
        <f t="shared" si="285"/>
        <v>0.5</v>
      </c>
      <c r="AG170" s="714">
        <f t="shared" si="286"/>
        <v>0.5</v>
      </c>
      <c r="AH170" s="714">
        <f t="shared" si="287"/>
        <v>0.5</v>
      </c>
      <c r="AI170" s="714">
        <f t="shared" si="288"/>
        <v>0.5</v>
      </c>
      <c r="AJ170" s="714">
        <f t="shared" si="289"/>
        <v>0.5</v>
      </c>
      <c r="AK170" s="714">
        <f t="shared" si="290"/>
        <v>0.5</v>
      </c>
      <c r="AL170" s="53"/>
    </row>
    <row r="171" spans="1:238" ht="12.75" customHeight="1" outlineLevel="1">
      <c r="A171" s="53">
        <f t="shared" si="253"/>
        <v>9</v>
      </c>
      <c r="B171" s="176" t="str">
        <f t="shared" si="253"/>
        <v>Contractor 9</v>
      </c>
      <c r="C171" s="176" t="str">
        <f t="shared" si="253"/>
        <v>Title 9</v>
      </c>
      <c r="D171" s="176" t="str">
        <f t="shared" si="253"/>
        <v>Manager 2</v>
      </c>
      <c r="E171" s="176">
        <f t="shared" si="253"/>
        <v>0</v>
      </c>
      <c r="F171" s="951"/>
      <c r="G171" s="256"/>
      <c r="H171" s="207">
        <f t="shared" si="254"/>
        <v>0</v>
      </c>
      <c r="I171" s="207"/>
      <c r="J171" s="857"/>
      <c r="K171" s="714">
        <f t="shared" si="255"/>
        <v>0.5</v>
      </c>
      <c r="L171" s="714">
        <f t="shared" si="256"/>
        <v>0.5</v>
      </c>
      <c r="M171" s="714">
        <f t="shared" si="257"/>
        <v>0.5</v>
      </c>
      <c r="N171" s="714">
        <f t="shared" si="258"/>
        <v>0.5</v>
      </c>
      <c r="O171" s="714">
        <f t="shared" si="259"/>
        <v>0.5</v>
      </c>
      <c r="P171" s="714">
        <f t="shared" si="260"/>
        <v>0.5</v>
      </c>
      <c r="Q171" s="714">
        <f t="shared" si="261"/>
        <v>0.5</v>
      </c>
      <c r="R171" s="714">
        <f t="shared" si="262"/>
        <v>0.5</v>
      </c>
      <c r="S171" s="714">
        <f t="shared" si="263"/>
        <v>0.5</v>
      </c>
      <c r="T171" s="714">
        <f t="shared" si="264"/>
        <v>0.5</v>
      </c>
      <c r="U171" s="714">
        <f t="shared" si="265"/>
        <v>0.5</v>
      </c>
      <c r="V171" s="714">
        <f t="shared" si="266"/>
        <v>0.5</v>
      </c>
      <c r="W171" s="53"/>
      <c r="Y171" s="204"/>
      <c r="Z171" s="714">
        <f t="shared" si="279"/>
        <v>0.5</v>
      </c>
      <c r="AA171" s="714">
        <f t="shared" si="280"/>
        <v>0.5</v>
      </c>
      <c r="AB171" s="714">
        <f t="shared" si="281"/>
        <v>0.5</v>
      </c>
      <c r="AC171" s="714">
        <f t="shared" si="282"/>
        <v>0.5</v>
      </c>
      <c r="AD171" s="714">
        <f t="shared" si="283"/>
        <v>0.5</v>
      </c>
      <c r="AE171" s="714">
        <f t="shared" si="284"/>
        <v>0.5</v>
      </c>
      <c r="AF171" s="714">
        <f t="shared" si="285"/>
        <v>0.5</v>
      </c>
      <c r="AG171" s="714">
        <f t="shared" si="286"/>
        <v>0.5</v>
      </c>
      <c r="AH171" s="714">
        <f t="shared" si="287"/>
        <v>0.5</v>
      </c>
      <c r="AI171" s="714">
        <f t="shared" si="288"/>
        <v>0.5</v>
      </c>
      <c r="AJ171" s="714">
        <f t="shared" si="289"/>
        <v>0.5</v>
      </c>
      <c r="AK171" s="714">
        <f t="shared" si="290"/>
        <v>0.5</v>
      </c>
      <c r="AL171" s="53"/>
    </row>
    <row r="172" spans="1:238" ht="12.75" customHeight="1" outlineLevel="1">
      <c r="A172" s="53">
        <f t="shared" si="253"/>
        <v>10</v>
      </c>
      <c r="B172" s="176" t="str">
        <f t="shared" si="253"/>
        <v>Contractor 10</v>
      </c>
      <c r="C172" s="176" t="str">
        <f t="shared" si="253"/>
        <v>Title 10</v>
      </c>
      <c r="D172" s="176" t="str">
        <f t="shared" si="253"/>
        <v>Manager 3</v>
      </c>
      <c r="E172" s="176">
        <f t="shared" si="253"/>
        <v>0</v>
      </c>
      <c r="F172" s="951"/>
      <c r="G172" s="256"/>
      <c r="H172" s="207">
        <f t="shared" si="254"/>
        <v>0</v>
      </c>
      <c r="I172" s="207"/>
      <c r="J172" s="857"/>
      <c r="K172" s="714">
        <f t="shared" si="255"/>
        <v>0.5</v>
      </c>
      <c r="L172" s="714">
        <f t="shared" si="256"/>
        <v>0.5</v>
      </c>
      <c r="M172" s="714">
        <f t="shared" si="257"/>
        <v>0.5</v>
      </c>
      <c r="N172" s="714">
        <f t="shared" si="258"/>
        <v>0.5</v>
      </c>
      <c r="O172" s="714">
        <f t="shared" si="259"/>
        <v>0.5</v>
      </c>
      <c r="P172" s="714">
        <f t="shared" si="260"/>
        <v>0.5</v>
      </c>
      <c r="Q172" s="714">
        <f t="shared" si="261"/>
        <v>0.5</v>
      </c>
      <c r="R172" s="714">
        <f t="shared" si="262"/>
        <v>0.5</v>
      </c>
      <c r="S172" s="714">
        <f t="shared" si="263"/>
        <v>0.5</v>
      </c>
      <c r="T172" s="714">
        <f t="shared" si="264"/>
        <v>0.5</v>
      </c>
      <c r="U172" s="714">
        <f t="shared" si="265"/>
        <v>0.5</v>
      </c>
      <c r="V172" s="714">
        <f t="shared" si="266"/>
        <v>0.5</v>
      </c>
      <c r="W172" s="53"/>
      <c r="Y172" s="204"/>
      <c r="Z172" s="714">
        <f t="shared" si="279"/>
        <v>0.5</v>
      </c>
      <c r="AA172" s="714">
        <f t="shared" si="280"/>
        <v>0.5</v>
      </c>
      <c r="AB172" s="714">
        <f t="shared" si="281"/>
        <v>0.5</v>
      </c>
      <c r="AC172" s="714">
        <f t="shared" si="282"/>
        <v>0.5</v>
      </c>
      <c r="AD172" s="714">
        <f t="shared" si="283"/>
        <v>0.5</v>
      </c>
      <c r="AE172" s="714">
        <f t="shared" si="284"/>
        <v>0.5</v>
      </c>
      <c r="AF172" s="714">
        <f t="shared" si="285"/>
        <v>0.5</v>
      </c>
      <c r="AG172" s="714">
        <f t="shared" si="286"/>
        <v>0.5</v>
      </c>
      <c r="AH172" s="714">
        <f t="shared" si="287"/>
        <v>0.5</v>
      </c>
      <c r="AI172" s="714">
        <f t="shared" si="288"/>
        <v>0.5</v>
      </c>
      <c r="AJ172" s="714">
        <f t="shared" si="289"/>
        <v>0.5</v>
      </c>
      <c r="AK172" s="714">
        <f t="shared" si="290"/>
        <v>0.5</v>
      </c>
      <c r="AL172" s="53"/>
    </row>
    <row r="173" spans="1:238" ht="12.75" customHeight="1" outlineLevel="1">
      <c r="A173" s="53">
        <f t="shared" si="253"/>
        <v>11</v>
      </c>
      <c r="B173" s="176">
        <f t="shared" si="253"/>
        <v>0</v>
      </c>
      <c r="C173" s="176">
        <f t="shared" si="253"/>
        <v>0</v>
      </c>
      <c r="D173" s="176">
        <f t="shared" si="253"/>
        <v>0</v>
      </c>
      <c r="E173" s="176">
        <f t="shared" si="253"/>
        <v>0</v>
      </c>
      <c r="F173" s="951"/>
      <c r="G173" s="256"/>
      <c r="H173" s="207">
        <f t="shared" si="254"/>
        <v>0</v>
      </c>
      <c r="I173" s="207"/>
      <c r="J173" s="857"/>
      <c r="K173" s="714">
        <f t="shared" si="255"/>
        <v>0.5</v>
      </c>
      <c r="L173" s="714">
        <f t="shared" si="256"/>
        <v>0.5</v>
      </c>
      <c r="M173" s="714">
        <f t="shared" si="257"/>
        <v>0.5</v>
      </c>
      <c r="N173" s="714">
        <f t="shared" si="258"/>
        <v>0.5</v>
      </c>
      <c r="O173" s="714">
        <f t="shared" si="259"/>
        <v>0.5</v>
      </c>
      <c r="P173" s="714">
        <f t="shared" si="260"/>
        <v>0.5</v>
      </c>
      <c r="Q173" s="714">
        <f t="shared" si="261"/>
        <v>0.5</v>
      </c>
      <c r="R173" s="714">
        <f t="shared" si="262"/>
        <v>0.5</v>
      </c>
      <c r="S173" s="714">
        <f t="shared" si="263"/>
        <v>0.5</v>
      </c>
      <c r="T173" s="714">
        <f t="shared" si="264"/>
        <v>0.5</v>
      </c>
      <c r="U173" s="714">
        <f t="shared" si="265"/>
        <v>0.5</v>
      </c>
      <c r="V173" s="714">
        <f t="shared" si="266"/>
        <v>0.5</v>
      </c>
      <c r="W173" s="53"/>
      <c r="Y173" s="204"/>
      <c r="Z173" s="714">
        <f t="shared" si="279"/>
        <v>0.5</v>
      </c>
      <c r="AA173" s="714">
        <f t="shared" si="280"/>
        <v>0.5</v>
      </c>
      <c r="AB173" s="714">
        <f t="shared" si="281"/>
        <v>0.5</v>
      </c>
      <c r="AC173" s="714">
        <f t="shared" si="282"/>
        <v>0.5</v>
      </c>
      <c r="AD173" s="714">
        <f t="shared" si="283"/>
        <v>0.5</v>
      </c>
      <c r="AE173" s="714">
        <f t="shared" si="284"/>
        <v>0.5</v>
      </c>
      <c r="AF173" s="714">
        <f t="shared" si="285"/>
        <v>0.5</v>
      </c>
      <c r="AG173" s="714">
        <f t="shared" si="286"/>
        <v>0.5</v>
      </c>
      <c r="AH173" s="714">
        <f t="shared" si="287"/>
        <v>0.5</v>
      </c>
      <c r="AI173" s="714">
        <f t="shared" si="288"/>
        <v>0.5</v>
      </c>
      <c r="AJ173" s="714">
        <f t="shared" si="289"/>
        <v>0.5</v>
      </c>
      <c r="AK173" s="714">
        <f t="shared" si="290"/>
        <v>0.5</v>
      </c>
      <c r="AL173" s="53"/>
    </row>
    <row r="174" spans="1:238" ht="12.75" customHeight="1" outlineLevel="1">
      <c r="A174" s="53">
        <f t="shared" si="253"/>
        <v>12</v>
      </c>
      <c r="B174" s="176">
        <f t="shared" si="253"/>
        <v>0</v>
      </c>
      <c r="C174" s="176">
        <f t="shared" si="253"/>
        <v>0</v>
      </c>
      <c r="D174" s="176">
        <f t="shared" si="253"/>
        <v>0</v>
      </c>
      <c r="E174" s="176">
        <f t="shared" si="253"/>
        <v>0</v>
      </c>
      <c r="F174" s="951"/>
      <c r="G174" s="256"/>
      <c r="H174" s="207">
        <f t="shared" si="254"/>
        <v>0</v>
      </c>
      <c r="I174" s="207"/>
      <c r="J174" s="857"/>
      <c r="K174" s="714">
        <f t="shared" si="255"/>
        <v>0.5</v>
      </c>
      <c r="L174" s="714">
        <f t="shared" si="256"/>
        <v>0.5</v>
      </c>
      <c r="M174" s="714">
        <f t="shared" si="257"/>
        <v>0.5</v>
      </c>
      <c r="N174" s="714">
        <f t="shared" si="258"/>
        <v>0.5</v>
      </c>
      <c r="O174" s="714">
        <f t="shared" si="259"/>
        <v>0.5</v>
      </c>
      <c r="P174" s="714">
        <f t="shared" si="260"/>
        <v>0.5</v>
      </c>
      <c r="Q174" s="714">
        <f t="shared" si="261"/>
        <v>0.5</v>
      </c>
      <c r="R174" s="714">
        <f t="shared" si="262"/>
        <v>0.5</v>
      </c>
      <c r="S174" s="714">
        <f t="shared" si="263"/>
        <v>0.5</v>
      </c>
      <c r="T174" s="714">
        <f t="shared" si="264"/>
        <v>0.5</v>
      </c>
      <c r="U174" s="714">
        <f t="shared" si="265"/>
        <v>0.5</v>
      </c>
      <c r="V174" s="714">
        <f t="shared" si="266"/>
        <v>0.5</v>
      </c>
      <c r="W174" s="53"/>
      <c r="Y174" s="204"/>
      <c r="Z174" s="714">
        <f t="shared" si="279"/>
        <v>0.5</v>
      </c>
      <c r="AA174" s="714">
        <f t="shared" si="280"/>
        <v>0.5</v>
      </c>
      <c r="AB174" s="714">
        <f t="shared" si="281"/>
        <v>0.5</v>
      </c>
      <c r="AC174" s="714">
        <f t="shared" si="282"/>
        <v>0.5</v>
      </c>
      <c r="AD174" s="714">
        <f t="shared" si="283"/>
        <v>0.5</v>
      </c>
      <c r="AE174" s="714">
        <f t="shared" si="284"/>
        <v>0.5</v>
      </c>
      <c r="AF174" s="714">
        <f t="shared" si="285"/>
        <v>0.5</v>
      </c>
      <c r="AG174" s="714">
        <f t="shared" si="286"/>
        <v>0.5</v>
      </c>
      <c r="AH174" s="714">
        <f t="shared" si="287"/>
        <v>0.5</v>
      </c>
      <c r="AI174" s="714">
        <f t="shared" si="288"/>
        <v>0.5</v>
      </c>
      <c r="AJ174" s="714">
        <f t="shared" si="289"/>
        <v>0.5</v>
      </c>
      <c r="AK174" s="714">
        <f t="shared" si="290"/>
        <v>0.5</v>
      </c>
      <c r="AL174" s="53"/>
    </row>
    <row r="175" spans="1:238" ht="12.75" customHeight="1" outlineLevel="1">
      <c r="A175" s="53">
        <f t="shared" si="253"/>
        <v>13</v>
      </c>
      <c r="B175" s="176">
        <f t="shared" si="253"/>
        <v>0</v>
      </c>
      <c r="C175" s="176">
        <f t="shared" si="253"/>
        <v>0</v>
      </c>
      <c r="D175" s="176">
        <f t="shared" si="253"/>
        <v>0</v>
      </c>
      <c r="E175" s="176">
        <f t="shared" si="253"/>
        <v>0</v>
      </c>
      <c r="F175" s="951"/>
      <c r="G175" s="256"/>
      <c r="H175" s="207">
        <f t="shared" si="254"/>
        <v>0</v>
      </c>
      <c r="I175" s="207"/>
      <c r="J175" s="857"/>
      <c r="K175" s="714">
        <f t="shared" si="255"/>
        <v>0.5</v>
      </c>
      <c r="L175" s="714">
        <f t="shared" si="256"/>
        <v>0.5</v>
      </c>
      <c r="M175" s="714">
        <f t="shared" si="257"/>
        <v>0.5</v>
      </c>
      <c r="N175" s="714">
        <f t="shared" si="258"/>
        <v>0.5</v>
      </c>
      <c r="O175" s="714">
        <f t="shared" si="259"/>
        <v>0.5</v>
      </c>
      <c r="P175" s="714">
        <f t="shared" si="260"/>
        <v>0.5</v>
      </c>
      <c r="Q175" s="714">
        <f t="shared" si="261"/>
        <v>0.5</v>
      </c>
      <c r="R175" s="714">
        <f t="shared" si="262"/>
        <v>0.5</v>
      </c>
      <c r="S175" s="714">
        <f t="shared" si="263"/>
        <v>0.5</v>
      </c>
      <c r="T175" s="714">
        <f t="shared" si="264"/>
        <v>0.5</v>
      </c>
      <c r="U175" s="714">
        <f t="shared" si="265"/>
        <v>0.5</v>
      </c>
      <c r="V175" s="714">
        <f t="shared" si="266"/>
        <v>0.5</v>
      </c>
      <c r="W175" s="53"/>
      <c r="Y175" s="204"/>
      <c r="Z175" s="714">
        <f t="shared" si="279"/>
        <v>0.5</v>
      </c>
      <c r="AA175" s="714">
        <f t="shared" si="280"/>
        <v>0.5</v>
      </c>
      <c r="AB175" s="714">
        <f t="shared" si="281"/>
        <v>0.5</v>
      </c>
      <c r="AC175" s="714">
        <f t="shared" si="282"/>
        <v>0.5</v>
      </c>
      <c r="AD175" s="714">
        <f t="shared" si="283"/>
        <v>0.5</v>
      </c>
      <c r="AE175" s="714">
        <f t="shared" si="284"/>
        <v>0.5</v>
      </c>
      <c r="AF175" s="714">
        <f t="shared" si="285"/>
        <v>0.5</v>
      </c>
      <c r="AG175" s="714">
        <f t="shared" si="286"/>
        <v>0.5</v>
      </c>
      <c r="AH175" s="714">
        <f t="shared" si="287"/>
        <v>0.5</v>
      </c>
      <c r="AI175" s="714">
        <f t="shared" si="288"/>
        <v>0.5</v>
      </c>
      <c r="AJ175" s="714">
        <f t="shared" si="289"/>
        <v>0.5</v>
      </c>
      <c r="AK175" s="714">
        <f t="shared" si="290"/>
        <v>0.5</v>
      </c>
      <c r="AL175" s="53"/>
    </row>
    <row r="176" spans="1:238" ht="12.75" customHeight="1" outlineLevel="1">
      <c r="A176" s="53">
        <f t="shared" si="253"/>
        <v>14</v>
      </c>
      <c r="B176" s="176">
        <f t="shared" si="253"/>
        <v>0</v>
      </c>
      <c r="C176" s="176">
        <f t="shared" si="253"/>
        <v>0</v>
      </c>
      <c r="D176" s="176">
        <f t="shared" si="253"/>
        <v>0</v>
      </c>
      <c r="E176" s="176">
        <f t="shared" si="253"/>
        <v>0</v>
      </c>
      <c r="F176" s="951"/>
      <c r="G176" s="256"/>
      <c r="H176" s="207">
        <f t="shared" si="254"/>
        <v>0</v>
      </c>
      <c r="I176" s="207"/>
      <c r="J176" s="857"/>
      <c r="K176" s="714">
        <f t="shared" si="255"/>
        <v>0.5</v>
      </c>
      <c r="L176" s="714">
        <f t="shared" si="256"/>
        <v>0.5</v>
      </c>
      <c r="M176" s="714">
        <f t="shared" si="257"/>
        <v>0.5</v>
      </c>
      <c r="N176" s="714">
        <f t="shared" si="258"/>
        <v>0.5</v>
      </c>
      <c r="O176" s="714">
        <f t="shared" si="259"/>
        <v>0.5</v>
      </c>
      <c r="P176" s="714">
        <f t="shared" si="260"/>
        <v>0.5</v>
      </c>
      <c r="Q176" s="714">
        <f t="shared" si="261"/>
        <v>0.5</v>
      </c>
      <c r="R176" s="714">
        <f t="shared" si="262"/>
        <v>0.5</v>
      </c>
      <c r="S176" s="714">
        <f t="shared" si="263"/>
        <v>0.5</v>
      </c>
      <c r="T176" s="714">
        <f t="shared" si="264"/>
        <v>0.5</v>
      </c>
      <c r="U176" s="714">
        <f t="shared" si="265"/>
        <v>0.5</v>
      </c>
      <c r="V176" s="714">
        <f t="shared" si="266"/>
        <v>0.5</v>
      </c>
      <c r="W176" s="53"/>
      <c r="Y176" s="204"/>
      <c r="Z176" s="714">
        <f t="shared" si="279"/>
        <v>0.5</v>
      </c>
      <c r="AA176" s="714">
        <f t="shared" si="280"/>
        <v>0.5</v>
      </c>
      <c r="AB176" s="714">
        <f t="shared" si="281"/>
        <v>0.5</v>
      </c>
      <c r="AC176" s="714">
        <f t="shared" si="282"/>
        <v>0.5</v>
      </c>
      <c r="AD176" s="714">
        <f t="shared" si="283"/>
        <v>0.5</v>
      </c>
      <c r="AE176" s="714">
        <f t="shared" si="284"/>
        <v>0.5</v>
      </c>
      <c r="AF176" s="714">
        <f t="shared" si="285"/>
        <v>0.5</v>
      </c>
      <c r="AG176" s="714">
        <f t="shared" si="286"/>
        <v>0.5</v>
      </c>
      <c r="AH176" s="714">
        <f t="shared" si="287"/>
        <v>0.5</v>
      </c>
      <c r="AI176" s="714">
        <f t="shared" si="288"/>
        <v>0.5</v>
      </c>
      <c r="AJ176" s="714">
        <f t="shared" si="289"/>
        <v>0.5</v>
      </c>
      <c r="AK176" s="714">
        <f t="shared" si="290"/>
        <v>0.5</v>
      </c>
      <c r="AL176" s="53"/>
    </row>
    <row r="177" spans="1:38" ht="12.75" customHeight="1" outlineLevel="1">
      <c r="A177" s="53">
        <f t="shared" si="253"/>
        <v>15</v>
      </c>
      <c r="B177" s="176">
        <f t="shared" si="253"/>
        <v>0</v>
      </c>
      <c r="C177" s="176">
        <f t="shared" si="253"/>
        <v>0</v>
      </c>
      <c r="D177" s="176">
        <f t="shared" si="253"/>
        <v>0</v>
      </c>
      <c r="E177" s="176">
        <f t="shared" si="253"/>
        <v>0</v>
      </c>
      <c r="F177" s="951"/>
      <c r="G177" s="256"/>
      <c r="H177" s="207">
        <f t="shared" si="254"/>
        <v>0</v>
      </c>
      <c r="I177" s="207"/>
      <c r="J177" s="857"/>
      <c r="K177" s="714">
        <f t="shared" ref="K177:V177" si="291">IF(AND(K$1&gt;=$H177,IF(K$1&lt;=$H177,$H177&lt;L$1,1)),0.5,0)</f>
        <v>0.5</v>
      </c>
      <c r="L177" s="714">
        <f t="shared" si="291"/>
        <v>0.5</v>
      </c>
      <c r="M177" s="714">
        <f t="shared" si="291"/>
        <v>0.5</v>
      </c>
      <c r="N177" s="714">
        <f t="shared" si="291"/>
        <v>0.5</v>
      </c>
      <c r="O177" s="714">
        <f t="shared" si="291"/>
        <v>0.5</v>
      </c>
      <c r="P177" s="714">
        <f t="shared" si="291"/>
        <v>0.5</v>
      </c>
      <c r="Q177" s="714">
        <f t="shared" si="291"/>
        <v>0.5</v>
      </c>
      <c r="R177" s="714">
        <f t="shared" si="291"/>
        <v>0.5</v>
      </c>
      <c r="S177" s="714">
        <f t="shared" si="291"/>
        <v>0.5</v>
      </c>
      <c r="T177" s="714">
        <f t="shared" si="291"/>
        <v>0.5</v>
      </c>
      <c r="U177" s="714">
        <f t="shared" si="291"/>
        <v>0.5</v>
      </c>
      <c r="V177" s="714">
        <f t="shared" si="291"/>
        <v>0.5</v>
      </c>
      <c r="W177" s="53"/>
      <c r="Y177" s="204"/>
      <c r="Z177" s="714">
        <f t="shared" si="279"/>
        <v>0.5</v>
      </c>
      <c r="AA177" s="714">
        <f t="shared" si="280"/>
        <v>0.5</v>
      </c>
      <c r="AB177" s="714">
        <f t="shared" si="281"/>
        <v>0.5</v>
      </c>
      <c r="AC177" s="714">
        <f t="shared" si="282"/>
        <v>0.5</v>
      </c>
      <c r="AD177" s="714">
        <f t="shared" si="283"/>
        <v>0.5</v>
      </c>
      <c r="AE177" s="714">
        <f t="shared" si="284"/>
        <v>0.5</v>
      </c>
      <c r="AF177" s="714">
        <f t="shared" si="285"/>
        <v>0.5</v>
      </c>
      <c r="AG177" s="714">
        <f t="shared" si="286"/>
        <v>0.5</v>
      </c>
      <c r="AH177" s="714">
        <f t="shared" si="287"/>
        <v>0.5</v>
      </c>
      <c r="AI177" s="714">
        <f t="shared" si="288"/>
        <v>0.5</v>
      </c>
      <c r="AJ177" s="714">
        <f t="shared" si="289"/>
        <v>0.5</v>
      </c>
      <c r="AK177" s="714">
        <f t="shared" si="290"/>
        <v>0.5</v>
      </c>
      <c r="AL177" s="53"/>
    </row>
    <row r="178" spans="1:38" ht="12.75" customHeight="1" outlineLevel="1">
      <c r="B178" s="261"/>
      <c r="C178" s="262"/>
      <c r="D178" s="262"/>
      <c r="E178" s="262"/>
      <c r="F178" s="954"/>
      <c r="G178" s="263"/>
      <c r="H178" s="861"/>
      <c r="I178" s="861"/>
      <c r="J178" s="862"/>
      <c r="K178" s="714"/>
      <c r="L178" s="714"/>
      <c r="M178" s="714"/>
      <c r="N178" s="714"/>
      <c r="O178" s="714"/>
      <c r="P178" s="714"/>
      <c r="Q178" s="714"/>
      <c r="R178" s="714"/>
      <c r="S178" s="714"/>
      <c r="T178" s="714"/>
      <c r="U178" s="714"/>
      <c r="V178" s="714"/>
      <c r="W178" s="53"/>
      <c r="Z178" s="714">
        <f t="shared" si="279"/>
        <v>0.5</v>
      </c>
      <c r="AA178" s="714">
        <f t="shared" si="280"/>
        <v>0.5</v>
      </c>
      <c r="AB178" s="714">
        <f t="shared" si="281"/>
        <v>0.5</v>
      </c>
      <c r="AC178" s="714">
        <f t="shared" si="282"/>
        <v>0.5</v>
      </c>
      <c r="AD178" s="714">
        <f t="shared" si="283"/>
        <v>0.5</v>
      </c>
      <c r="AE178" s="714">
        <f t="shared" si="284"/>
        <v>0.5</v>
      </c>
      <c r="AF178" s="714">
        <f t="shared" si="285"/>
        <v>0.5</v>
      </c>
      <c r="AG178" s="714">
        <f t="shared" si="286"/>
        <v>0.5</v>
      </c>
      <c r="AH178" s="714">
        <f t="shared" si="287"/>
        <v>0.5</v>
      </c>
      <c r="AI178" s="714">
        <f t="shared" si="288"/>
        <v>0.5</v>
      </c>
      <c r="AJ178" s="714">
        <f t="shared" si="289"/>
        <v>0.5</v>
      </c>
      <c r="AK178" s="714">
        <f t="shared" si="290"/>
        <v>0.5</v>
      </c>
      <c r="AL178" s="53"/>
    </row>
    <row r="179" spans="1:38" ht="12.75" customHeight="1">
      <c r="B179" s="227"/>
      <c r="H179" s="345"/>
      <c r="I179" s="345"/>
      <c r="J179" s="264"/>
      <c r="W179" s="53"/>
      <c r="AL179" s="53"/>
    </row>
    <row r="180" spans="1:38" ht="12.75" customHeight="1">
      <c r="B180" s="227"/>
      <c r="W180" s="53"/>
      <c r="AL180" s="53"/>
    </row>
    <row r="181" spans="1:38" ht="12.75" customHeight="1">
      <c r="B181" s="227"/>
      <c r="W181" s="53"/>
      <c r="AL181" s="53"/>
    </row>
    <row r="182" spans="1:38" ht="12.75" customHeight="1">
      <c r="B182" s="227"/>
      <c r="W182" s="53"/>
      <c r="AL182" s="53"/>
    </row>
    <row r="183" spans="1:38" ht="12.75" customHeight="1">
      <c r="B183" s="227"/>
      <c r="W183" s="53"/>
      <c r="AL183" s="53"/>
    </row>
    <row r="184" spans="1:38" ht="12.75" customHeight="1">
      <c r="B184" s="227"/>
      <c r="W184" s="53"/>
      <c r="AL184" s="53"/>
    </row>
    <row r="185" spans="1:38" ht="12.75" customHeight="1">
      <c r="B185" s="227"/>
      <c r="W185" s="53"/>
      <c r="AL185" s="53"/>
    </row>
    <row r="186" spans="1:38" ht="12.75" customHeight="1">
      <c r="B186" s="227"/>
      <c r="W186" s="53"/>
      <c r="AL186" s="53"/>
    </row>
    <row r="187" spans="1:38">
      <c r="B187" s="227"/>
      <c r="W187" s="53"/>
      <c r="AL187" s="53"/>
    </row>
    <row r="188" spans="1:38">
      <c r="B188" s="227"/>
      <c r="W188" s="53"/>
      <c r="AL188" s="53"/>
    </row>
    <row r="189" spans="1:38">
      <c r="B189" s="227"/>
      <c r="W189" s="53"/>
      <c r="AL189" s="53"/>
    </row>
    <row r="190" spans="1:38">
      <c r="B190" s="227"/>
      <c r="W190" s="53"/>
      <c r="AL190" s="53"/>
    </row>
    <row r="191" spans="1:38">
      <c r="B191" s="227"/>
      <c r="W191" s="53"/>
      <c r="AL191" s="53"/>
    </row>
    <row r="192" spans="1:38">
      <c r="B192" s="227"/>
      <c r="W192" s="53"/>
      <c r="AL192" s="53"/>
    </row>
    <row r="193" spans="2:38">
      <c r="B193" s="227"/>
      <c r="W193" s="53"/>
      <c r="AL193" s="53"/>
    </row>
    <row r="194" spans="2:38">
      <c r="B194" s="227"/>
      <c r="W194" s="53"/>
      <c r="AL194" s="53"/>
    </row>
    <row r="195" spans="2:38">
      <c r="B195" s="227"/>
      <c r="W195" s="53"/>
      <c r="AL195" s="53"/>
    </row>
    <row r="196" spans="2:38">
      <c r="B196" s="227"/>
      <c r="W196" s="53"/>
      <c r="AL196" s="53"/>
    </row>
    <row r="197" spans="2:38">
      <c r="B197" s="227"/>
      <c r="W197" s="53"/>
      <c r="AL197" s="53"/>
    </row>
    <row r="198" spans="2:38">
      <c r="B198" s="227"/>
      <c r="W198" s="53"/>
      <c r="AL198" s="53"/>
    </row>
    <row r="199" spans="2:38">
      <c r="B199" s="227"/>
      <c r="W199" s="53"/>
      <c r="AL199" s="53"/>
    </row>
    <row r="200" spans="2:38">
      <c r="B200" s="227"/>
      <c r="W200" s="53"/>
      <c r="AL200" s="53"/>
    </row>
    <row r="201" spans="2:38">
      <c r="B201" s="227"/>
      <c r="W201" s="53"/>
      <c r="AL201" s="53"/>
    </row>
    <row r="202" spans="2:38">
      <c r="B202" s="227"/>
      <c r="W202" s="53"/>
      <c r="AL202" s="53"/>
    </row>
    <row r="203" spans="2:38">
      <c r="B203" s="227"/>
      <c r="W203" s="53"/>
      <c r="AL203" s="53"/>
    </row>
    <row r="204" spans="2:38">
      <c r="B204" s="227"/>
      <c r="W204" s="53"/>
      <c r="AL204" s="53"/>
    </row>
    <row r="205" spans="2:38">
      <c r="B205" s="227"/>
    </row>
    <row r="206" spans="2:38">
      <c r="B206" s="227"/>
    </row>
    <row r="207" spans="2:38">
      <c r="B207" s="227"/>
    </row>
    <row r="208" spans="2:38">
      <c r="B208" s="227"/>
    </row>
    <row r="209" spans="2:2">
      <c r="B209" s="227"/>
    </row>
    <row r="210" spans="2:2">
      <c r="B210" s="227"/>
    </row>
    <row r="211" spans="2:2">
      <c r="B211" s="227"/>
    </row>
    <row r="212" spans="2:2">
      <c r="B212" s="227"/>
    </row>
    <row r="213" spans="2:2">
      <c r="B213" s="227"/>
    </row>
    <row r="214" spans="2:2">
      <c r="B214" s="227"/>
    </row>
    <row r="215" spans="2:2">
      <c r="B215" s="227"/>
    </row>
    <row r="216" spans="2:2">
      <c r="B216" s="227"/>
    </row>
    <row r="217" spans="2:2">
      <c r="B217" s="227"/>
    </row>
    <row r="218" spans="2:2">
      <c r="B218" s="227"/>
    </row>
    <row r="219" spans="2:2">
      <c r="B219" s="227"/>
    </row>
    <row r="220" spans="2:2">
      <c r="B220" s="227"/>
    </row>
    <row r="221" spans="2:2">
      <c r="B221" s="227"/>
    </row>
    <row r="222" spans="2:2">
      <c r="B222" s="227"/>
    </row>
    <row r="223" spans="2:2">
      <c r="B223" s="227"/>
    </row>
    <row r="224" spans="2:2">
      <c r="B224" s="227"/>
    </row>
    <row r="225" spans="2:2">
      <c r="B225" s="227"/>
    </row>
    <row r="226" spans="2:2">
      <c r="B226" s="227"/>
    </row>
    <row r="227" spans="2:2">
      <c r="B227" s="227"/>
    </row>
    <row r="228" spans="2:2">
      <c r="B228" s="227"/>
    </row>
    <row r="229" spans="2:2">
      <c r="B229" s="227"/>
    </row>
    <row r="230" spans="2:2">
      <c r="B230" s="227"/>
    </row>
    <row r="231" spans="2:2">
      <c r="B231" s="227"/>
    </row>
    <row r="232" spans="2:2">
      <c r="B232" s="227"/>
    </row>
    <row r="233" spans="2:2">
      <c r="B233" s="227"/>
    </row>
    <row r="234" spans="2:2">
      <c r="B234" s="227"/>
    </row>
    <row r="235" spans="2:2">
      <c r="B235" s="227"/>
    </row>
    <row r="236" spans="2:2">
      <c r="B236" s="227"/>
    </row>
    <row r="237" spans="2:2">
      <c r="B237" s="227"/>
    </row>
    <row r="238" spans="2:2">
      <c r="B238" s="227"/>
    </row>
    <row r="239" spans="2:2">
      <c r="B239" s="227"/>
    </row>
    <row r="240" spans="2:2">
      <c r="B240" s="227"/>
    </row>
    <row r="241" spans="2:2">
      <c r="B241" s="227"/>
    </row>
    <row r="242" spans="2:2">
      <c r="B242" s="227"/>
    </row>
    <row r="243" spans="2:2">
      <c r="B243" s="227"/>
    </row>
    <row r="244" spans="2:2">
      <c r="B244" s="227"/>
    </row>
    <row r="245" spans="2:2">
      <c r="B245" s="227"/>
    </row>
    <row r="246" spans="2:2">
      <c r="B246" s="227"/>
    </row>
    <row r="247" spans="2:2">
      <c r="B247" s="227"/>
    </row>
    <row r="248" spans="2:2">
      <c r="B248" s="227"/>
    </row>
    <row r="249" spans="2:2">
      <c r="B249" s="227"/>
    </row>
    <row r="250" spans="2:2">
      <c r="B250" s="227"/>
    </row>
    <row r="251" spans="2:2">
      <c r="B251" s="227"/>
    </row>
    <row r="252" spans="2:2">
      <c r="B252" s="227"/>
    </row>
    <row r="253" spans="2:2">
      <c r="B253" s="227"/>
    </row>
    <row r="254" spans="2:2">
      <c r="B254" s="227"/>
    </row>
    <row r="255" spans="2:2">
      <c r="B255" s="227"/>
    </row>
    <row r="256" spans="2:2">
      <c r="B256" s="227"/>
    </row>
    <row r="257" spans="2:2">
      <c r="B257" s="227"/>
    </row>
    <row r="258" spans="2:2">
      <c r="B258" s="227"/>
    </row>
    <row r="259" spans="2:2">
      <c r="B259" s="227"/>
    </row>
    <row r="260" spans="2:2">
      <c r="B260" s="227"/>
    </row>
    <row r="261" spans="2:2">
      <c r="B261" s="227"/>
    </row>
    <row r="262" spans="2:2">
      <c r="B262" s="227"/>
    </row>
    <row r="263" spans="2:2">
      <c r="B263" s="227"/>
    </row>
    <row r="264" spans="2:2">
      <c r="B264" s="227"/>
    </row>
    <row r="265" spans="2:2">
      <c r="B265" s="227"/>
    </row>
    <row r="266" spans="2:2">
      <c r="B266" s="227"/>
    </row>
    <row r="267" spans="2:2">
      <c r="B267" s="227"/>
    </row>
    <row r="268" spans="2:2">
      <c r="B268" s="227"/>
    </row>
    <row r="269" spans="2:2">
      <c r="B269" s="227"/>
    </row>
    <row r="270" spans="2:2">
      <c r="B270" s="227"/>
    </row>
    <row r="271" spans="2:2">
      <c r="B271" s="227"/>
    </row>
    <row r="272" spans="2:2">
      <c r="B272" s="227"/>
    </row>
    <row r="273" spans="1:239">
      <c r="B273" s="227"/>
    </row>
    <row r="274" spans="1:239">
      <c r="B274" s="227"/>
    </row>
    <row r="275" spans="1:239">
      <c r="B275" s="227"/>
    </row>
    <row r="276" spans="1:239">
      <c r="B276" s="227"/>
    </row>
    <row r="277" spans="1:239">
      <c r="B277" s="227"/>
    </row>
    <row r="278" spans="1:239">
      <c r="B278" s="227"/>
    </row>
    <row r="279" spans="1:239">
      <c r="B279" s="227"/>
    </row>
    <row r="280" spans="1:239">
      <c r="B280" s="227"/>
    </row>
    <row r="281" spans="1:239">
      <c r="B281" s="227"/>
    </row>
    <row r="282" spans="1:239">
      <c r="B282" s="227"/>
    </row>
    <row r="283" spans="1:239">
      <c r="B283" s="227"/>
    </row>
    <row r="284" spans="1:239">
      <c r="B284" s="227"/>
    </row>
    <row r="285" spans="1:239" s="177" customFormat="1">
      <c r="A285" s="53"/>
      <c r="B285" s="227"/>
      <c r="F285" s="950"/>
      <c r="H285" s="231"/>
      <c r="I285" s="231"/>
      <c r="J285" s="265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5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76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  <c r="GM285" s="53"/>
      <c r="GN285" s="53"/>
      <c r="GO285" s="53"/>
      <c r="GP285" s="53"/>
      <c r="GQ285" s="53"/>
      <c r="GR285" s="53"/>
      <c r="GS285" s="53"/>
      <c r="GT285" s="53"/>
      <c r="GU285" s="53"/>
      <c r="GV285" s="53"/>
      <c r="GW285" s="53"/>
      <c r="GX285" s="53"/>
      <c r="GY285" s="53"/>
      <c r="GZ285" s="53"/>
      <c r="HA285" s="53"/>
      <c r="HB285" s="53"/>
      <c r="HC285" s="53"/>
      <c r="HD285" s="53"/>
      <c r="HE285" s="53"/>
      <c r="HF285" s="53"/>
      <c r="HG285" s="53"/>
      <c r="HH285" s="53"/>
      <c r="HI285" s="53"/>
      <c r="HJ285" s="53"/>
      <c r="HK285" s="53"/>
      <c r="HL285" s="53"/>
      <c r="HM285" s="53"/>
      <c r="HN285" s="53"/>
      <c r="HO285" s="53"/>
      <c r="HP285" s="53"/>
      <c r="HQ285" s="53"/>
      <c r="HR285" s="53"/>
      <c r="HS285" s="53"/>
      <c r="HT285" s="53"/>
      <c r="HU285" s="53"/>
      <c r="HV285" s="53"/>
      <c r="HW285" s="53"/>
      <c r="HX285" s="53"/>
      <c r="HY285" s="53"/>
      <c r="HZ285" s="53"/>
      <c r="IA285" s="53"/>
      <c r="IB285" s="53"/>
      <c r="IC285" s="53"/>
      <c r="ID285" s="53"/>
      <c r="IE285" s="53"/>
    </row>
    <row r="286" spans="1:239" s="177" customFormat="1">
      <c r="A286" s="53"/>
      <c r="B286" s="227"/>
      <c r="F286" s="950"/>
      <c r="H286" s="231"/>
      <c r="I286" s="231"/>
      <c r="J286" s="265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5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76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</row>
    <row r="287" spans="1:239" s="177" customFormat="1">
      <c r="A287" s="53"/>
      <c r="B287" s="227"/>
      <c r="F287" s="950"/>
      <c r="H287" s="231"/>
      <c r="I287" s="231"/>
      <c r="J287" s="265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5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76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</row>
    <row r="288" spans="1:239" s="177" customFormat="1">
      <c r="A288" s="53"/>
      <c r="B288" s="227"/>
      <c r="F288" s="950"/>
      <c r="H288" s="231"/>
      <c r="I288" s="231"/>
      <c r="J288" s="265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5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76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  <c r="GM288" s="53"/>
      <c r="GN288" s="53"/>
      <c r="GO288" s="53"/>
      <c r="GP288" s="53"/>
      <c r="GQ288" s="53"/>
      <c r="GR288" s="53"/>
      <c r="GS288" s="53"/>
      <c r="GT288" s="53"/>
      <c r="GU288" s="53"/>
      <c r="GV288" s="53"/>
      <c r="GW288" s="53"/>
      <c r="GX288" s="53"/>
      <c r="GY288" s="53"/>
      <c r="GZ288" s="53"/>
      <c r="HA288" s="53"/>
      <c r="HB288" s="53"/>
      <c r="HC288" s="53"/>
      <c r="HD288" s="53"/>
      <c r="HE288" s="53"/>
      <c r="HF288" s="53"/>
      <c r="HG288" s="53"/>
      <c r="HH288" s="53"/>
      <c r="HI288" s="53"/>
      <c r="HJ288" s="53"/>
      <c r="HK288" s="53"/>
      <c r="HL288" s="53"/>
      <c r="HM288" s="53"/>
      <c r="HN288" s="53"/>
      <c r="HO288" s="53"/>
      <c r="HP288" s="53"/>
      <c r="HQ288" s="53"/>
      <c r="HR288" s="53"/>
      <c r="HS288" s="53"/>
      <c r="HT288" s="53"/>
      <c r="HU288" s="53"/>
      <c r="HV288" s="53"/>
      <c r="HW288" s="53"/>
      <c r="HX288" s="53"/>
      <c r="HY288" s="53"/>
      <c r="HZ288" s="53"/>
      <c r="IA288" s="53"/>
      <c r="IB288" s="53"/>
      <c r="IC288" s="53"/>
      <c r="ID288" s="53"/>
      <c r="IE288" s="53"/>
    </row>
    <row r="289" spans="1:239" s="177" customFormat="1">
      <c r="A289" s="53"/>
      <c r="B289" s="227"/>
      <c r="F289" s="950"/>
      <c r="H289" s="231"/>
      <c r="I289" s="231"/>
      <c r="J289" s="265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5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76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53"/>
      <c r="FP289" s="53"/>
      <c r="FQ289" s="53"/>
      <c r="FR289" s="53"/>
      <c r="FS289" s="53"/>
      <c r="FT289" s="53"/>
      <c r="FU289" s="53"/>
      <c r="FV289" s="53"/>
      <c r="FW289" s="53"/>
      <c r="FX289" s="53"/>
      <c r="FY289" s="53"/>
      <c r="FZ289" s="53"/>
      <c r="GA289" s="53"/>
      <c r="GB289" s="53"/>
      <c r="GC289" s="53"/>
      <c r="GD289" s="53"/>
      <c r="GE289" s="53"/>
      <c r="GF289" s="53"/>
      <c r="GG289" s="53"/>
      <c r="GH289" s="53"/>
      <c r="GI289" s="53"/>
      <c r="GJ289" s="53"/>
      <c r="GK289" s="53"/>
      <c r="GL289" s="53"/>
      <c r="GM289" s="53"/>
      <c r="GN289" s="53"/>
      <c r="GO289" s="53"/>
      <c r="GP289" s="53"/>
      <c r="GQ289" s="53"/>
      <c r="GR289" s="53"/>
      <c r="GS289" s="53"/>
      <c r="GT289" s="53"/>
      <c r="GU289" s="53"/>
      <c r="GV289" s="53"/>
      <c r="GW289" s="53"/>
      <c r="GX289" s="53"/>
      <c r="GY289" s="53"/>
      <c r="GZ289" s="53"/>
      <c r="HA289" s="53"/>
      <c r="HB289" s="53"/>
      <c r="HC289" s="53"/>
      <c r="HD289" s="53"/>
      <c r="HE289" s="53"/>
      <c r="HF289" s="53"/>
      <c r="HG289" s="53"/>
      <c r="HH289" s="53"/>
      <c r="HI289" s="53"/>
      <c r="HJ289" s="53"/>
      <c r="HK289" s="53"/>
      <c r="HL289" s="53"/>
      <c r="HM289" s="53"/>
      <c r="HN289" s="53"/>
      <c r="HO289" s="53"/>
      <c r="HP289" s="53"/>
      <c r="HQ289" s="53"/>
      <c r="HR289" s="53"/>
      <c r="HS289" s="53"/>
      <c r="HT289" s="53"/>
      <c r="HU289" s="53"/>
      <c r="HV289" s="53"/>
      <c r="HW289" s="53"/>
      <c r="HX289" s="53"/>
      <c r="HY289" s="53"/>
      <c r="HZ289" s="53"/>
      <c r="IA289" s="53"/>
      <c r="IB289" s="53"/>
      <c r="IC289" s="53"/>
      <c r="ID289" s="53"/>
      <c r="IE289" s="53"/>
    </row>
    <row r="290" spans="1:239" s="177" customFormat="1">
      <c r="A290" s="53"/>
      <c r="B290" s="227"/>
      <c r="F290" s="950"/>
      <c r="H290" s="231"/>
      <c r="I290" s="231"/>
      <c r="J290" s="265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5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76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53"/>
      <c r="FP290" s="53"/>
      <c r="FQ290" s="53"/>
      <c r="FR290" s="53"/>
      <c r="FS290" s="53"/>
      <c r="FT290" s="53"/>
      <c r="FU290" s="53"/>
      <c r="FV290" s="53"/>
      <c r="FW290" s="53"/>
      <c r="FX290" s="53"/>
      <c r="FY290" s="53"/>
      <c r="FZ290" s="53"/>
      <c r="GA290" s="53"/>
      <c r="GB290" s="53"/>
      <c r="GC290" s="53"/>
      <c r="GD290" s="53"/>
      <c r="GE290" s="53"/>
      <c r="GF290" s="53"/>
      <c r="GG290" s="53"/>
      <c r="GH290" s="53"/>
      <c r="GI290" s="53"/>
      <c r="GJ290" s="53"/>
      <c r="GK290" s="53"/>
      <c r="GL290" s="53"/>
      <c r="GM290" s="53"/>
      <c r="GN290" s="53"/>
      <c r="GO290" s="53"/>
      <c r="GP290" s="53"/>
      <c r="GQ290" s="53"/>
      <c r="GR290" s="53"/>
      <c r="GS290" s="53"/>
      <c r="GT290" s="53"/>
      <c r="GU290" s="53"/>
      <c r="GV290" s="53"/>
      <c r="GW290" s="53"/>
      <c r="GX290" s="53"/>
      <c r="GY290" s="53"/>
      <c r="GZ290" s="53"/>
      <c r="HA290" s="53"/>
      <c r="HB290" s="53"/>
      <c r="HC290" s="53"/>
      <c r="HD290" s="53"/>
      <c r="HE290" s="53"/>
      <c r="HF290" s="53"/>
      <c r="HG290" s="53"/>
      <c r="HH290" s="53"/>
      <c r="HI290" s="53"/>
      <c r="HJ290" s="53"/>
      <c r="HK290" s="53"/>
      <c r="HL290" s="53"/>
      <c r="HM290" s="53"/>
      <c r="HN290" s="53"/>
      <c r="HO290" s="53"/>
      <c r="HP290" s="53"/>
      <c r="HQ290" s="53"/>
      <c r="HR290" s="53"/>
      <c r="HS290" s="53"/>
      <c r="HT290" s="53"/>
      <c r="HU290" s="53"/>
      <c r="HV290" s="53"/>
      <c r="HW290" s="53"/>
      <c r="HX290" s="53"/>
      <c r="HY290" s="53"/>
      <c r="HZ290" s="53"/>
      <c r="IA290" s="53"/>
      <c r="IB290" s="53"/>
      <c r="IC290" s="53"/>
      <c r="ID290" s="53"/>
      <c r="IE290" s="53"/>
    </row>
    <row r="291" spans="1:239" s="177" customFormat="1">
      <c r="A291" s="53"/>
      <c r="B291" s="227"/>
      <c r="F291" s="950"/>
      <c r="H291" s="231"/>
      <c r="I291" s="231"/>
      <c r="J291" s="265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5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76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  <c r="GM291" s="53"/>
      <c r="GN291" s="53"/>
      <c r="GO291" s="53"/>
      <c r="GP291" s="53"/>
      <c r="GQ291" s="53"/>
      <c r="GR291" s="53"/>
      <c r="GS291" s="53"/>
      <c r="GT291" s="53"/>
      <c r="GU291" s="53"/>
      <c r="GV291" s="53"/>
      <c r="GW291" s="53"/>
      <c r="GX291" s="53"/>
      <c r="GY291" s="53"/>
      <c r="GZ291" s="53"/>
      <c r="HA291" s="53"/>
      <c r="HB291" s="53"/>
      <c r="HC291" s="53"/>
      <c r="HD291" s="53"/>
      <c r="HE291" s="53"/>
      <c r="HF291" s="53"/>
      <c r="HG291" s="53"/>
      <c r="HH291" s="53"/>
      <c r="HI291" s="53"/>
      <c r="HJ291" s="53"/>
      <c r="HK291" s="53"/>
      <c r="HL291" s="53"/>
      <c r="HM291" s="53"/>
      <c r="HN291" s="53"/>
      <c r="HO291" s="53"/>
      <c r="HP291" s="53"/>
      <c r="HQ291" s="53"/>
      <c r="HR291" s="53"/>
      <c r="HS291" s="53"/>
      <c r="HT291" s="53"/>
      <c r="HU291" s="53"/>
      <c r="HV291" s="53"/>
      <c r="HW291" s="53"/>
      <c r="HX291" s="53"/>
      <c r="HY291" s="53"/>
      <c r="HZ291" s="53"/>
      <c r="IA291" s="53"/>
      <c r="IB291" s="53"/>
      <c r="IC291" s="53"/>
      <c r="ID291" s="53"/>
      <c r="IE291" s="53"/>
    </row>
    <row r="292" spans="1:239" s="177" customFormat="1">
      <c r="A292" s="53"/>
      <c r="B292" s="227"/>
      <c r="F292" s="950"/>
      <c r="H292" s="231"/>
      <c r="I292" s="231"/>
      <c r="J292" s="265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5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76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  <c r="GM292" s="53"/>
      <c r="GN292" s="53"/>
      <c r="GO292" s="53"/>
      <c r="GP292" s="53"/>
      <c r="GQ292" s="53"/>
      <c r="GR292" s="53"/>
      <c r="GS292" s="53"/>
      <c r="GT292" s="53"/>
      <c r="GU292" s="53"/>
      <c r="GV292" s="53"/>
      <c r="GW292" s="53"/>
      <c r="GX292" s="53"/>
      <c r="GY292" s="53"/>
      <c r="GZ292" s="53"/>
      <c r="HA292" s="53"/>
      <c r="HB292" s="53"/>
      <c r="HC292" s="53"/>
      <c r="HD292" s="53"/>
      <c r="HE292" s="53"/>
      <c r="HF292" s="53"/>
      <c r="HG292" s="53"/>
      <c r="HH292" s="53"/>
      <c r="HI292" s="53"/>
      <c r="HJ292" s="53"/>
      <c r="HK292" s="53"/>
      <c r="HL292" s="53"/>
      <c r="HM292" s="53"/>
      <c r="HN292" s="53"/>
      <c r="HO292" s="53"/>
      <c r="HP292" s="53"/>
      <c r="HQ292" s="53"/>
      <c r="HR292" s="53"/>
      <c r="HS292" s="53"/>
      <c r="HT292" s="53"/>
      <c r="HU292" s="53"/>
      <c r="HV292" s="53"/>
      <c r="HW292" s="53"/>
      <c r="HX292" s="53"/>
      <c r="HY292" s="53"/>
      <c r="HZ292" s="53"/>
      <c r="IA292" s="53"/>
      <c r="IB292" s="53"/>
      <c r="IC292" s="53"/>
      <c r="ID292" s="53"/>
      <c r="IE292" s="53"/>
    </row>
    <row r="293" spans="1:239" s="177" customFormat="1">
      <c r="A293" s="53"/>
      <c r="B293" s="227"/>
      <c r="F293" s="950"/>
      <c r="H293" s="231"/>
      <c r="I293" s="231"/>
      <c r="J293" s="265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5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76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  <c r="GM293" s="53"/>
      <c r="GN293" s="53"/>
      <c r="GO293" s="53"/>
      <c r="GP293" s="53"/>
      <c r="GQ293" s="53"/>
      <c r="GR293" s="53"/>
      <c r="GS293" s="53"/>
      <c r="GT293" s="53"/>
      <c r="GU293" s="53"/>
      <c r="GV293" s="53"/>
      <c r="GW293" s="53"/>
      <c r="GX293" s="53"/>
      <c r="GY293" s="53"/>
      <c r="GZ293" s="53"/>
      <c r="HA293" s="53"/>
      <c r="HB293" s="53"/>
      <c r="HC293" s="53"/>
      <c r="HD293" s="53"/>
      <c r="HE293" s="53"/>
      <c r="HF293" s="53"/>
      <c r="HG293" s="53"/>
      <c r="HH293" s="53"/>
      <c r="HI293" s="53"/>
      <c r="HJ293" s="53"/>
      <c r="HK293" s="53"/>
      <c r="HL293" s="53"/>
      <c r="HM293" s="53"/>
      <c r="HN293" s="53"/>
      <c r="HO293" s="53"/>
      <c r="HP293" s="53"/>
      <c r="HQ293" s="53"/>
      <c r="HR293" s="53"/>
      <c r="HS293" s="53"/>
      <c r="HT293" s="53"/>
      <c r="HU293" s="53"/>
      <c r="HV293" s="53"/>
      <c r="HW293" s="53"/>
      <c r="HX293" s="53"/>
      <c r="HY293" s="53"/>
      <c r="HZ293" s="53"/>
      <c r="IA293" s="53"/>
      <c r="IB293" s="53"/>
      <c r="IC293" s="53"/>
      <c r="ID293" s="53"/>
      <c r="IE293" s="53"/>
    </row>
    <row r="294" spans="1:239" s="177" customFormat="1">
      <c r="A294" s="53"/>
      <c r="B294" s="227"/>
      <c r="F294" s="950"/>
      <c r="H294" s="231"/>
      <c r="I294" s="231"/>
      <c r="J294" s="265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5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76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  <c r="GM294" s="53"/>
      <c r="GN294" s="53"/>
      <c r="GO294" s="53"/>
      <c r="GP294" s="53"/>
      <c r="GQ294" s="53"/>
      <c r="GR294" s="53"/>
      <c r="GS294" s="53"/>
      <c r="GT294" s="53"/>
      <c r="GU294" s="53"/>
      <c r="GV294" s="53"/>
      <c r="GW294" s="53"/>
      <c r="GX294" s="53"/>
      <c r="GY294" s="53"/>
      <c r="GZ294" s="53"/>
      <c r="HA294" s="53"/>
      <c r="HB294" s="53"/>
      <c r="HC294" s="53"/>
      <c r="HD294" s="53"/>
      <c r="HE294" s="53"/>
      <c r="HF294" s="53"/>
      <c r="HG294" s="53"/>
      <c r="HH294" s="53"/>
      <c r="HI294" s="53"/>
      <c r="HJ294" s="53"/>
      <c r="HK294" s="53"/>
      <c r="HL294" s="53"/>
      <c r="HM294" s="53"/>
      <c r="HN294" s="53"/>
      <c r="HO294" s="53"/>
      <c r="HP294" s="53"/>
      <c r="HQ294" s="53"/>
      <c r="HR294" s="53"/>
      <c r="HS294" s="53"/>
      <c r="HT294" s="53"/>
      <c r="HU294" s="53"/>
      <c r="HV294" s="53"/>
      <c r="HW294" s="53"/>
      <c r="HX294" s="53"/>
      <c r="HY294" s="53"/>
      <c r="HZ294" s="53"/>
      <c r="IA294" s="53"/>
      <c r="IB294" s="53"/>
      <c r="IC294" s="53"/>
      <c r="ID294" s="53"/>
      <c r="IE294" s="53"/>
    </row>
    <row r="295" spans="1:239" s="177" customFormat="1">
      <c r="A295" s="53"/>
      <c r="B295" s="227"/>
      <c r="F295" s="950"/>
      <c r="H295" s="231"/>
      <c r="I295" s="231"/>
      <c r="J295" s="265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5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76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</row>
    <row r="296" spans="1:239" s="177" customFormat="1">
      <c r="A296" s="53"/>
      <c r="B296" s="227"/>
      <c r="F296" s="950"/>
      <c r="H296" s="231"/>
      <c r="I296" s="231"/>
      <c r="J296" s="265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5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76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</row>
    <row r="297" spans="1:239" s="177" customFormat="1">
      <c r="A297" s="53"/>
      <c r="B297" s="227"/>
      <c r="F297" s="950"/>
      <c r="H297" s="231"/>
      <c r="I297" s="231"/>
      <c r="J297" s="265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5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76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  <c r="GM297" s="53"/>
      <c r="GN297" s="53"/>
      <c r="GO297" s="53"/>
      <c r="GP297" s="53"/>
      <c r="GQ297" s="53"/>
      <c r="GR297" s="53"/>
      <c r="GS297" s="53"/>
      <c r="GT297" s="53"/>
      <c r="GU297" s="53"/>
      <c r="GV297" s="53"/>
      <c r="GW297" s="53"/>
      <c r="GX297" s="53"/>
      <c r="GY297" s="53"/>
      <c r="GZ297" s="53"/>
      <c r="HA297" s="53"/>
      <c r="HB297" s="53"/>
      <c r="HC297" s="53"/>
      <c r="HD297" s="53"/>
      <c r="HE297" s="53"/>
      <c r="HF297" s="53"/>
      <c r="HG297" s="53"/>
      <c r="HH297" s="53"/>
      <c r="HI297" s="53"/>
      <c r="HJ297" s="53"/>
      <c r="HK297" s="53"/>
      <c r="HL297" s="53"/>
      <c r="HM297" s="53"/>
      <c r="HN297" s="53"/>
      <c r="HO297" s="53"/>
      <c r="HP297" s="53"/>
      <c r="HQ297" s="53"/>
      <c r="HR297" s="53"/>
      <c r="HS297" s="53"/>
      <c r="HT297" s="53"/>
      <c r="HU297" s="53"/>
      <c r="HV297" s="53"/>
      <c r="HW297" s="53"/>
      <c r="HX297" s="53"/>
      <c r="HY297" s="53"/>
      <c r="HZ297" s="53"/>
      <c r="IA297" s="53"/>
      <c r="IB297" s="53"/>
      <c r="IC297" s="53"/>
      <c r="ID297" s="53"/>
      <c r="IE297" s="53"/>
    </row>
    <row r="298" spans="1:239" s="177" customFormat="1">
      <c r="A298" s="53"/>
      <c r="B298" s="227"/>
      <c r="F298" s="950"/>
      <c r="H298" s="231"/>
      <c r="I298" s="231"/>
      <c r="J298" s="265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5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76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  <c r="FA298" s="53"/>
      <c r="FB298" s="53"/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53"/>
      <c r="FP298" s="53"/>
      <c r="FQ298" s="53"/>
      <c r="FR298" s="53"/>
      <c r="FS298" s="53"/>
      <c r="FT298" s="53"/>
      <c r="FU298" s="53"/>
      <c r="FV298" s="53"/>
      <c r="FW298" s="53"/>
      <c r="FX298" s="53"/>
      <c r="FY298" s="53"/>
      <c r="FZ298" s="53"/>
      <c r="GA298" s="53"/>
      <c r="GB298" s="53"/>
      <c r="GC298" s="53"/>
      <c r="GD298" s="53"/>
      <c r="GE298" s="53"/>
      <c r="GF298" s="53"/>
      <c r="GG298" s="53"/>
      <c r="GH298" s="53"/>
      <c r="GI298" s="53"/>
      <c r="GJ298" s="53"/>
      <c r="GK298" s="53"/>
      <c r="GL298" s="53"/>
      <c r="GM298" s="53"/>
      <c r="GN298" s="53"/>
      <c r="GO298" s="53"/>
      <c r="GP298" s="53"/>
      <c r="GQ298" s="53"/>
      <c r="GR298" s="53"/>
      <c r="GS298" s="53"/>
      <c r="GT298" s="53"/>
      <c r="GU298" s="53"/>
      <c r="GV298" s="53"/>
      <c r="GW298" s="53"/>
      <c r="GX298" s="53"/>
      <c r="GY298" s="53"/>
      <c r="GZ298" s="53"/>
      <c r="HA298" s="53"/>
      <c r="HB298" s="53"/>
      <c r="HC298" s="53"/>
      <c r="HD298" s="53"/>
      <c r="HE298" s="53"/>
      <c r="HF298" s="53"/>
      <c r="HG298" s="53"/>
      <c r="HH298" s="53"/>
      <c r="HI298" s="53"/>
      <c r="HJ298" s="53"/>
      <c r="HK298" s="53"/>
      <c r="HL298" s="53"/>
      <c r="HM298" s="53"/>
      <c r="HN298" s="53"/>
      <c r="HO298" s="53"/>
      <c r="HP298" s="53"/>
      <c r="HQ298" s="53"/>
      <c r="HR298" s="53"/>
      <c r="HS298" s="53"/>
      <c r="HT298" s="53"/>
      <c r="HU298" s="53"/>
      <c r="HV298" s="53"/>
      <c r="HW298" s="53"/>
      <c r="HX298" s="53"/>
      <c r="HY298" s="53"/>
      <c r="HZ298" s="53"/>
      <c r="IA298" s="53"/>
      <c r="IB298" s="53"/>
      <c r="IC298" s="53"/>
      <c r="ID298" s="53"/>
      <c r="IE298" s="53"/>
    </row>
    <row r="299" spans="1:239" s="177" customFormat="1">
      <c r="A299" s="53"/>
      <c r="B299" s="227"/>
      <c r="F299" s="950"/>
      <c r="H299" s="231"/>
      <c r="I299" s="231"/>
      <c r="J299" s="265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5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76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  <c r="GM299" s="53"/>
      <c r="GN299" s="53"/>
      <c r="GO299" s="53"/>
      <c r="GP299" s="53"/>
      <c r="GQ299" s="53"/>
      <c r="GR299" s="53"/>
      <c r="GS299" s="53"/>
      <c r="GT299" s="53"/>
      <c r="GU299" s="53"/>
      <c r="GV299" s="53"/>
      <c r="GW299" s="53"/>
      <c r="GX299" s="53"/>
      <c r="GY299" s="53"/>
      <c r="GZ299" s="53"/>
      <c r="HA299" s="53"/>
      <c r="HB299" s="53"/>
      <c r="HC299" s="53"/>
      <c r="HD299" s="53"/>
      <c r="HE299" s="53"/>
      <c r="HF299" s="53"/>
      <c r="HG299" s="53"/>
      <c r="HH299" s="53"/>
      <c r="HI299" s="53"/>
      <c r="HJ299" s="53"/>
      <c r="HK299" s="53"/>
      <c r="HL299" s="53"/>
      <c r="HM299" s="53"/>
      <c r="HN299" s="53"/>
      <c r="HO299" s="53"/>
      <c r="HP299" s="53"/>
      <c r="HQ299" s="53"/>
      <c r="HR299" s="53"/>
      <c r="HS299" s="53"/>
      <c r="HT299" s="53"/>
      <c r="HU299" s="53"/>
      <c r="HV299" s="53"/>
      <c r="HW299" s="53"/>
      <c r="HX299" s="53"/>
      <c r="HY299" s="53"/>
      <c r="HZ299" s="53"/>
      <c r="IA299" s="53"/>
      <c r="IB299" s="53"/>
      <c r="IC299" s="53"/>
      <c r="ID299" s="53"/>
      <c r="IE299" s="53"/>
    </row>
    <row r="300" spans="1:239" s="177" customFormat="1">
      <c r="A300" s="53"/>
      <c r="B300" s="227"/>
      <c r="F300" s="950"/>
      <c r="H300" s="231"/>
      <c r="I300" s="231"/>
      <c r="J300" s="265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5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76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  <c r="FA300" s="53"/>
      <c r="FB300" s="53"/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53"/>
      <c r="FP300" s="53"/>
      <c r="FQ300" s="53"/>
      <c r="FR300" s="53"/>
      <c r="FS300" s="53"/>
      <c r="FT300" s="53"/>
      <c r="FU300" s="53"/>
      <c r="FV300" s="53"/>
      <c r="FW300" s="53"/>
      <c r="FX300" s="53"/>
      <c r="FY300" s="53"/>
      <c r="FZ300" s="53"/>
      <c r="GA300" s="53"/>
      <c r="GB300" s="53"/>
      <c r="GC300" s="53"/>
      <c r="GD300" s="53"/>
      <c r="GE300" s="53"/>
      <c r="GF300" s="53"/>
      <c r="GG300" s="53"/>
      <c r="GH300" s="53"/>
      <c r="GI300" s="53"/>
      <c r="GJ300" s="53"/>
      <c r="GK300" s="53"/>
      <c r="GL300" s="53"/>
      <c r="GM300" s="53"/>
      <c r="GN300" s="53"/>
      <c r="GO300" s="53"/>
      <c r="GP300" s="53"/>
      <c r="GQ300" s="53"/>
      <c r="GR300" s="53"/>
      <c r="GS300" s="53"/>
      <c r="GT300" s="53"/>
      <c r="GU300" s="53"/>
      <c r="GV300" s="53"/>
      <c r="GW300" s="53"/>
      <c r="GX300" s="53"/>
      <c r="GY300" s="53"/>
      <c r="GZ300" s="53"/>
      <c r="HA300" s="53"/>
      <c r="HB300" s="53"/>
      <c r="HC300" s="53"/>
      <c r="HD300" s="53"/>
      <c r="HE300" s="53"/>
      <c r="HF300" s="53"/>
      <c r="HG300" s="53"/>
      <c r="HH300" s="53"/>
      <c r="HI300" s="53"/>
      <c r="HJ300" s="53"/>
      <c r="HK300" s="53"/>
      <c r="HL300" s="53"/>
      <c r="HM300" s="53"/>
      <c r="HN300" s="53"/>
      <c r="HO300" s="53"/>
      <c r="HP300" s="53"/>
      <c r="HQ300" s="53"/>
      <c r="HR300" s="53"/>
      <c r="HS300" s="53"/>
      <c r="HT300" s="53"/>
      <c r="HU300" s="53"/>
      <c r="HV300" s="53"/>
      <c r="HW300" s="53"/>
      <c r="HX300" s="53"/>
      <c r="HY300" s="53"/>
      <c r="HZ300" s="53"/>
      <c r="IA300" s="53"/>
      <c r="IB300" s="53"/>
      <c r="IC300" s="53"/>
      <c r="ID300" s="53"/>
      <c r="IE300" s="53"/>
    </row>
    <row r="301" spans="1:239" s="177" customFormat="1">
      <c r="A301" s="53"/>
      <c r="B301" s="227"/>
      <c r="F301" s="950"/>
      <c r="H301" s="231"/>
      <c r="I301" s="231"/>
      <c r="J301" s="265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5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76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</row>
    <row r="302" spans="1:239" s="177" customFormat="1">
      <c r="A302" s="53"/>
      <c r="B302" s="227"/>
      <c r="F302" s="950"/>
      <c r="H302" s="231"/>
      <c r="I302" s="231"/>
      <c r="J302" s="265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5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76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  <c r="GM302" s="53"/>
      <c r="GN302" s="53"/>
      <c r="GO302" s="53"/>
      <c r="GP302" s="53"/>
      <c r="GQ302" s="53"/>
      <c r="GR302" s="53"/>
      <c r="GS302" s="53"/>
      <c r="GT302" s="53"/>
      <c r="GU302" s="53"/>
      <c r="GV302" s="53"/>
      <c r="GW302" s="53"/>
      <c r="GX302" s="53"/>
      <c r="GY302" s="53"/>
      <c r="GZ302" s="53"/>
      <c r="HA302" s="53"/>
      <c r="HB302" s="53"/>
      <c r="HC302" s="53"/>
      <c r="HD302" s="53"/>
      <c r="HE302" s="53"/>
      <c r="HF302" s="53"/>
      <c r="HG302" s="53"/>
      <c r="HH302" s="53"/>
      <c r="HI302" s="53"/>
      <c r="HJ302" s="53"/>
      <c r="HK302" s="53"/>
      <c r="HL302" s="53"/>
      <c r="HM302" s="53"/>
      <c r="HN302" s="53"/>
      <c r="HO302" s="53"/>
      <c r="HP302" s="53"/>
      <c r="HQ302" s="53"/>
      <c r="HR302" s="53"/>
      <c r="HS302" s="53"/>
      <c r="HT302" s="53"/>
      <c r="HU302" s="53"/>
      <c r="HV302" s="53"/>
      <c r="HW302" s="53"/>
      <c r="HX302" s="53"/>
      <c r="HY302" s="53"/>
      <c r="HZ302" s="53"/>
      <c r="IA302" s="53"/>
      <c r="IB302" s="53"/>
      <c r="IC302" s="53"/>
      <c r="ID302" s="53"/>
      <c r="IE302" s="53"/>
    </row>
    <row r="303" spans="1:239" s="177" customFormat="1">
      <c r="A303" s="53"/>
      <c r="B303" s="227"/>
      <c r="F303" s="950"/>
      <c r="H303" s="231"/>
      <c r="I303" s="231"/>
      <c r="J303" s="265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5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76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  <c r="FA303" s="53"/>
      <c r="FB303" s="53"/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53"/>
      <c r="FP303" s="53"/>
      <c r="FQ303" s="53"/>
      <c r="FR303" s="53"/>
      <c r="FS303" s="53"/>
      <c r="FT303" s="53"/>
      <c r="FU303" s="53"/>
      <c r="FV303" s="53"/>
      <c r="FW303" s="53"/>
      <c r="FX303" s="53"/>
      <c r="FY303" s="53"/>
      <c r="FZ303" s="53"/>
      <c r="GA303" s="53"/>
      <c r="GB303" s="53"/>
      <c r="GC303" s="53"/>
      <c r="GD303" s="53"/>
      <c r="GE303" s="53"/>
      <c r="GF303" s="53"/>
      <c r="GG303" s="53"/>
      <c r="GH303" s="53"/>
      <c r="GI303" s="53"/>
      <c r="GJ303" s="53"/>
      <c r="GK303" s="53"/>
      <c r="GL303" s="53"/>
      <c r="GM303" s="53"/>
      <c r="GN303" s="53"/>
      <c r="GO303" s="53"/>
      <c r="GP303" s="53"/>
      <c r="GQ303" s="53"/>
      <c r="GR303" s="53"/>
      <c r="GS303" s="53"/>
      <c r="GT303" s="53"/>
      <c r="GU303" s="53"/>
      <c r="GV303" s="53"/>
      <c r="GW303" s="53"/>
      <c r="GX303" s="53"/>
      <c r="GY303" s="53"/>
      <c r="GZ303" s="53"/>
      <c r="HA303" s="53"/>
      <c r="HB303" s="53"/>
      <c r="HC303" s="53"/>
      <c r="HD303" s="53"/>
      <c r="HE303" s="53"/>
      <c r="HF303" s="53"/>
      <c r="HG303" s="53"/>
      <c r="HH303" s="53"/>
      <c r="HI303" s="53"/>
      <c r="HJ303" s="53"/>
      <c r="HK303" s="53"/>
      <c r="HL303" s="53"/>
      <c r="HM303" s="53"/>
      <c r="HN303" s="53"/>
      <c r="HO303" s="53"/>
      <c r="HP303" s="53"/>
      <c r="HQ303" s="53"/>
      <c r="HR303" s="53"/>
      <c r="HS303" s="53"/>
      <c r="HT303" s="53"/>
      <c r="HU303" s="53"/>
      <c r="HV303" s="53"/>
      <c r="HW303" s="53"/>
      <c r="HX303" s="53"/>
      <c r="HY303" s="53"/>
      <c r="HZ303" s="53"/>
      <c r="IA303" s="53"/>
      <c r="IB303" s="53"/>
      <c r="IC303" s="53"/>
      <c r="ID303" s="53"/>
      <c r="IE303" s="53"/>
    </row>
    <row r="304" spans="1:239" s="177" customFormat="1">
      <c r="A304" s="53"/>
      <c r="B304" s="227"/>
      <c r="F304" s="950"/>
      <c r="H304" s="231"/>
      <c r="I304" s="231"/>
      <c r="J304" s="265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5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76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</row>
    <row r="305" spans="1:239" s="177" customFormat="1">
      <c r="A305" s="53"/>
      <c r="B305" s="227"/>
      <c r="F305" s="950"/>
      <c r="H305" s="231"/>
      <c r="I305" s="231"/>
      <c r="J305" s="265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5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76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</row>
    <row r="306" spans="1:239" s="177" customFormat="1">
      <c r="A306" s="53"/>
      <c r="B306" s="227"/>
      <c r="F306" s="950"/>
      <c r="H306" s="231"/>
      <c r="I306" s="231"/>
      <c r="J306" s="265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5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76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</row>
    <row r="307" spans="1:239" s="177" customFormat="1">
      <c r="A307" s="53"/>
      <c r="B307" s="227"/>
      <c r="F307" s="950"/>
      <c r="H307" s="231"/>
      <c r="I307" s="231"/>
      <c r="J307" s="265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5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76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</row>
    <row r="308" spans="1:239" s="177" customFormat="1">
      <c r="A308" s="53"/>
      <c r="B308" s="227"/>
      <c r="F308" s="950"/>
      <c r="H308" s="231"/>
      <c r="I308" s="231"/>
      <c r="J308" s="265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5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76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  <c r="FA308" s="53"/>
      <c r="FB308" s="53"/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53"/>
      <c r="FP308" s="53"/>
      <c r="FQ308" s="53"/>
      <c r="FR308" s="53"/>
      <c r="FS308" s="53"/>
      <c r="FT308" s="53"/>
      <c r="FU308" s="53"/>
      <c r="FV308" s="53"/>
      <c r="FW308" s="53"/>
      <c r="FX308" s="53"/>
      <c r="FY308" s="53"/>
      <c r="FZ308" s="53"/>
      <c r="GA308" s="53"/>
      <c r="GB308" s="53"/>
      <c r="GC308" s="53"/>
      <c r="GD308" s="53"/>
      <c r="GE308" s="53"/>
      <c r="GF308" s="53"/>
      <c r="GG308" s="53"/>
      <c r="GH308" s="53"/>
      <c r="GI308" s="53"/>
      <c r="GJ308" s="53"/>
      <c r="GK308" s="53"/>
      <c r="GL308" s="53"/>
      <c r="GM308" s="53"/>
      <c r="GN308" s="53"/>
      <c r="GO308" s="53"/>
      <c r="GP308" s="53"/>
      <c r="GQ308" s="53"/>
      <c r="GR308" s="53"/>
      <c r="GS308" s="53"/>
      <c r="GT308" s="53"/>
      <c r="GU308" s="53"/>
      <c r="GV308" s="53"/>
      <c r="GW308" s="53"/>
      <c r="GX308" s="53"/>
      <c r="GY308" s="53"/>
      <c r="GZ308" s="53"/>
      <c r="HA308" s="53"/>
      <c r="HB308" s="53"/>
      <c r="HC308" s="53"/>
      <c r="HD308" s="53"/>
      <c r="HE308" s="53"/>
      <c r="HF308" s="53"/>
      <c r="HG308" s="53"/>
      <c r="HH308" s="53"/>
      <c r="HI308" s="53"/>
      <c r="HJ308" s="53"/>
      <c r="HK308" s="53"/>
      <c r="HL308" s="53"/>
      <c r="HM308" s="53"/>
      <c r="HN308" s="53"/>
      <c r="HO308" s="53"/>
      <c r="HP308" s="53"/>
      <c r="HQ308" s="53"/>
      <c r="HR308" s="53"/>
      <c r="HS308" s="53"/>
      <c r="HT308" s="53"/>
      <c r="HU308" s="53"/>
      <c r="HV308" s="53"/>
      <c r="HW308" s="53"/>
      <c r="HX308" s="53"/>
      <c r="HY308" s="53"/>
      <c r="HZ308" s="53"/>
      <c r="IA308" s="53"/>
      <c r="IB308" s="53"/>
      <c r="IC308" s="53"/>
      <c r="ID308" s="53"/>
      <c r="IE308" s="53"/>
    </row>
    <row r="309" spans="1:239" s="177" customFormat="1">
      <c r="A309" s="53"/>
      <c r="B309" s="227"/>
      <c r="F309" s="950"/>
      <c r="H309" s="231"/>
      <c r="I309" s="231"/>
      <c r="J309" s="265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5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76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  <c r="FA309" s="53"/>
      <c r="FB309" s="53"/>
      <c r="FC309" s="53"/>
      <c r="FD309" s="53"/>
      <c r="FE309" s="53"/>
      <c r="FF309" s="53"/>
      <c r="FG309" s="53"/>
      <c r="FH309" s="53"/>
      <c r="FI309" s="53"/>
      <c r="FJ309" s="53"/>
      <c r="FK309" s="53"/>
      <c r="FL309" s="53"/>
      <c r="FM309" s="53"/>
      <c r="FN309" s="53"/>
      <c r="FO309" s="53"/>
      <c r="FP309" s="53"/>
      <c r="FQ309" s="53"/>
      <c r="FR309" s="53"/>
      <c r="FS309" s="53"/>
      <c r="FT309" s="53"/>
      <c r="FU309" s="53"/>
      <c r="FV309" s="53"/>
      <c r="FW309" s="53"/>
      <c r="FX309" s="53"/>
      <c r="FY309" s="53"/>
      <c r="FZ309" s="53"/>
      <c r="GA309" s="53"/>
      <c r="GB309" s="53"/>
      <c r="GC309" s="53"/>
      <c r="GD309" s="53"/>
      <c r="GE309" s="53"/>
      <c r="GF309" s="53"/>
      <c r="GG309" s="53"/>
      <c r="GH309" s="53"/>
      <c r="GI309" s="53"/>
      <c r="GJ309" s="53"/>
      <c r="GK309" s="53"/>
      <c r="GL309" s="53"/>
      <c r="GM309" s="53"/>
      <c r="GN309" s="53"/>
      <c r="GO309" s="53"/>
      <c r="GP309" s="53"/>
      <c r="GQ309" s="53"/>
      <c r="GR309" s="53"/>
      <c r="GS309" s="53"/>
      <c r="GT309" s="53"/>
      <c r="GU309" s="53"/>
      <c r="GV309" s="53"/>
      <c r="GW309" s="53"/>
      <c r="GX309" s="53"/>
      <c r="GY309" s="53"/>
      <c r="GZ309" s="53"/>
      <c r="HA309" s="53"/>
      <c r="HB309" s="53"/>
      <c r="HC309" s="53"/>
      <c r="HD309" s="53"/>
      <c r="HE309" s="53"/>
      <c r="HF309" s="53"/>
      <c r="HG309" s="53"/>
      <c r="HH309" s="53"/>
      <c r="HI309" s="53"/>
      <c r="HJ309" s="53"/>
      <c r="HK309" s="53"/>
      <c r="HL309" s="53"/>
      <c r="HM309" s="53"/>
      <c r="HN309" s="53"/>
      <c r="HO309" s="53"/>
      <c r="HP309" s="53"/>
      <c r="HQ309" s="53"/>
      <c r="HR309" s="53"/>
      <c r="HS309" s="53"/>
      <c r="HT309" s="53"/>
      <c r="HU309" s="53"/>
      <c r="HV309" s="53"/>
      <c r="HW309" s="53"/>
      <c r="HX309" s="53"/>
      <c r="HY309" s="53"/>
      <c r="HZ309" s="53"/>
      <c r="IA309" s="53"/>
      <c r="IB309" s="53"/>
      <c r="IC309" s="53"/>
      <c r="ID309" s="53"/>
      <c r="IE309" s="53"/>
    </row>
    <row r="310" spans="1:239" s="177" customFormat="1">
      <c r="A310" s="53"/>
      <c r="B310" s="227"/>
      <c r="F310" s="950"/>
      <c r="H310" s="231"/>
      <c r="I310" s="231"/>
      <c r="J310" s="265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5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76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  <c r="FA310" s="53"/>
      <c r="FB310" s="53"/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53"/>
      <c r="FP310" s="53"/>
      <c r="FQ310" s="53"/>
      <c r="FR310" s="53"/>
      <c r="FS310" s="53"/>
      <c r="FT310" s="53"/>
      <c r="FU310" s="53"/>
      <c r="FV310" s="53"/>
      <c r="FW310" s="53"/>
      <c r="FX310" s="53"/>
      <c r="FY310" s="53"/>
      <c r="FZ310" s="53"/>
      <c r="GA310" s="53"/>
      <c r="GB310" s="53"/>
      <c r="GC310" s="53"/>
      <c r="GD310" s="53"/>
      <c r="GE310" s="53"/>
      <c r="GF310" s="53"/>
      <c r="GG310" s="53"/>
      <c r="GH310" s="53"/>
      <c r="GI310" s="53"/>
      <c r="GJ310" s="53"/>
      <c r="GK310" s="53"/>
      <c r="GL310" s="53"/>
      <c r="GM310" s="53"/>
      <c r="GN310" s="53"/>
      <c r="GO310" s="53"/>
      <c r="GP310" s="53"/>
      <c r="GQ310" s="53"/>
      <c r="GR310" s="53"/>
      <c r="GS310" s="53"/>
      <c r="GT310" s="53"/>
      <c r="GU310" s="53"/>
      <c r="GV310" s="53"/>
      <c r="GW310" s="53"/>
      <c r="GX310" s="53"/>
      <c r="GY310" s="53"/>
      <c r="GZ310" s="53"/>
      <c r="HA310" s="53"/>
      <c r="HB310" s="53"/>
      <c r="HC310" s="53"/>
      <c r="HD310" s="53"/>
      <c r="HE310" s="53"/>
      <c r="HF310" s="53"/>
      <c r="HG310" s="53"/>
      <c r="HH310" s="53"/>
      <c r="HI310" s="53"/>
      <c r="HJ310" s="53"/>
      <c r="HK310" s="53"/>
      <c r="HL310" s="53"/>
      <c r="HM310" s="53"/>
      <c r="HN310" s="53"/>
      <c r="HO310" s="53"/>
      <c r="HP310" s="53"/>
      <c r="HQ310" s="53"/>
      <c r="HR310" s="53"/>
      <c r="HS310" s="53"/>
      <c r="HT310" s="53"/>
      <c r="HU310" s="53"/>
      <c r="HV310" s="53"/>
      <c r="HW310" s="53"/>
      <c r="HX310" s="53"/>
      <c r="HY310" s="53"/>
      <c r="HZ310" s="53"/>
      <c r="IA310" s="53"/>
      <c r="IB310" s="53"/>
      <c r="IC310" s="53"/>
      <c r="ID310" s="53"/>
      <c r="IE310" s="53"/>
    </row>
    <row r="311" spans="1:239" s="177" customFormat="1">
      <c r="A311" s="53"/>
      <c r="B311" s="227"/>
      <c r="F311" s="950"/>
      <c r="H311" s="231"/>
      <c r="I311" s="231"/>
      <c r="J311" s="265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5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76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  <c r="FA311" s="53"/>
      <c r="FB311" s="53"/>
      <c r="FC311" s="53"/>
      <c r="FD311" s="53"/>
      <c r="FE311" s="53"/>
      <c r="FF311" s="53"/>
      <c r="FG311" s="53"/>
      <c r="FH311" s="53"/>
      <c r="FI311" s="53"/>
      <c r="FJ311" s="53"/>
      <c r="FK311" s="53"/>
      <c r="FL311" s="53"/>
      <c r="FM311" s="53"/>
      <c r="FN311" s="53"/>
      <c r="FO311" s="53"/>
      <c r="FP311" s="53"/>
      <c r="FQ311" s="53"/>
      <c r="FR311" s="53"/>
      <c r="FS311" s="53"/>
      <c r="FT311" s="53"/>
      <c r="FU311" s="53"/>
      <c r="FV311" s="53"/>
      <c r="FW311" s="53"/>
      <c r="FX311" s="53"/>
      <c r="FY311" s="53"/>
      <c r="FZ311" s="53"/>
      <c r="GA311" s="53"/>
      <c r="GB311" s="53"/>
      <c r="GC311" s="53"/>
      <c r="GD311" s="53"/>
      <c r="GE311" s="53"/>
      <c r="GF311" s="53"/>
      <c r="GG311" s="53"/>
      <c r="GH311" s="53"/>
      <c r="GI311" s="53"/>
      <c r="GJ311" s="53"/>
      <c r="GK311" s="53"/>
      <c r="GL311" s="53"/>
      <c r="GM311" s="53"/>
      <c r="GN311" s="53"/>
      <c r="GO311" s="53"/>
      <c r="GP311" s="53"/>
      <c r="GQ311" s="53"/>
      <c r="GR311" s="53"/>
      <c r="GS311" s="53"/>
      <c r="GT311" s="53"/>
      <c r="GU311" s="53"/>
      <c r="GV311" s="53"/>
      <c r="GW311" s="53"/>
      <c r="GX311" s="53"/>
      <c r="GY311" s="53"/>
      <c r="GZ311" s="53"/>
      <c r="HA311" s="53"/>
      <c r="HB311" s="53"/>
      <c r="HC311" s="53"/>
      <c r="HD311" s="53"/>
      <c r="HE311" s="53"/>
      <c r="HF311" s="53"/>
      <c r="HG311" s="53"/>
      <c r="HH311" s="53"/>
      <c r="HI311" s="53"/>
      <c r="HJ311" s="53"/>
      <c r="HK311" s="53"/>
      <c r="HL311" s="53"/>
      <c r="HM311" s="53"/>
      <c r="HN311" s="53"/>
      <c r="HO311" s="53"/>
      <c r="HP311" s="53"/>
      <c r="HQ311" s="53"/>
      <c r="HR311" s="53"/>
      <c r="HS311" s="53"/>
      <c r="HT311" s="53"/>
      <c r="HU311" s="53"/>
      <c r="HV311" s="53"/>
      <c r="HW311" s="53"/>
      <c r="HX311" s="53"/>
      <c r="HY311" s="53"/>
      <c r="HZ311" s="53"/>
      <c r="IA311" s="53"/>
      <c r="IB311" s="53"/>
      <c r="IC311" s="53"/>
      <c r="ID311" s="53"/>
      <c r="IE311" s="53"/>
    </row>
    <row r="312" spans="1:239" s="177" customFormat="1">
      <c r="A312" s="53"/>
      <c r="B312" s="227"/>
      <c r="F312" s="950"/>
      <c r="H312" s="231"/>
      <c r="I312" s="231"/>
      <c r="J312" s="265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5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76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  <c r="FA312" s="53"/>
      <c r="FB312" s="53"/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53"/>
      <c r="FP312" s="53"/>
      <c r="FQ312" s="53"/>
      <c r="FR312" s="53"/>
      <c r="FS312" s="53"/>
      <c r="FT312" s="53"/>
      <c r="FU312" s="53"/>
      <c r="FV312" s="53"/>
      <c r="FW312" s="53"/>
      <c r="FX312" s="53"/>
      <c r="FY312" s="53"/>
      <c r="FZ312" s="53"/>
      <c r="GA312" s="53"/>
      <c r="GB312" s="53"/>
      <c r="GC312" s="53"/>
      <c r="GD312" s="53"/>
      <c r="GE312" s="53"/>
      <c r="GF312" s="53"/>
      <c r="GG312" s="53"/>
      <c r="GH312" s="53"/>
      <c r="GI312" s="53"/>
      <c r="GJ312" s="53"/>
      <c r="GK312" s="53"/>
      <c r="GL312" s="53"/>
      <c r="GM312" s="53"/>
      <c r="GN312" s="53"/>
      <c r="GO312" s="53"/>
      <c r="GP312" s="53"/>
      <c r="GQ312" s="53"/>
      <c r="GR312" s="53"/>
      <c r="GS312" s="53"/>
      <c r="GT312" s="53"/>
      <c r="GU312" s="53"/>
      <c r="GV312" s="53"/>
      <c r="GW312" s="53"/>
      <c r="GX312" s="53"/>
      <c r="GY312" s="53"/>
      <c r="GZ312" s="53"/>
      <c r="HA312" s="53"/>
      <c r="HB312" s="53"/>
      <c r="HC312" s="53"/>
      <c r="HD312" s="53"/>
      <c r="HE312" s="53"/>
      <c r="HF312" s="53"/>
      <c r="HG312" s="53"/>
      <c r="HH312" s="53"/>
      <c r="HI312" s="53"/>
      <c r="HJ312" s="53"/>
      <c r="HK312" s="53"/>
      <c r="HL312" s="53"/>
      <c r="HM312" s="53"/>
      <c r="HN312" s="53"/>
      <c r="HO312" s="53"/>
      <c r="HP312" s="53"/>
      <c r="HQ312" s="53"/>
      <c r="HR312" s="53"/>
      <c r="HS312" s="53"/>
      <c r="HT312" s="53"/>
      <c r="HU312" s="53"/>
      <c r="HV312" s="53"/>
      <c r="HW312" s="53"/>
      <c r="HX312" s="53"/>
      <c r="HY312" s="53"/>
      <c r="HZ312" s="53"/>
      <c r="IA312" s="53"/>
      <c r="IB312" s="53"/>
      <c r="IC312" s="53"/>
      <c r="ID312" s="53"/>
      <c r="IE312" s="53"/>
    </row>
    <row r="313" spans="1:239" s="177" customFormat="1">
      <c r="A313" s="53"/>
      <c r="B313" s="227"/>
      <c r="F313" s="950"/>
      <c r="H313" s="231"/>
      <c r="I313" s="231"/>
      <c r="J313" s="265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5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76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</row>
    <row r="314" spans="1:239" s="177" customFormat="1">
      <c r="A314" s="53"/>
      <c r="B314" s="227"/>
      <c r="F314" s="950"/>
      <c r="H314" s="231"/>
      <c r="I314" s="231"/>
      <c r="J314" s="265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5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76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  <c r="FA314" s="53"/>
      <c r="FB314" s="53"/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53"/>
      <c r="FP314" s="53"/>
      <c r="FQ314" s="53"/>
      <c r="FR314" s="53"/>
      <c r="FS314" s="53"/>
      <c r="FT314" s="53"/>
      <c r="FU314" s="53"/>
      <c r="FV314" s="53"/>
      <c r="FW314" s="53"/>
      <c r="FX314" s="53"/>
      <c r="FY314" s="53"/>
      <c r="FZ314" s="53"/>
      <c r="GA314" s="53"/>
      <c r="GB314" s="53"/>
      <c r="GC314" s="53"/>
      <c r="GD314" s="53"/>
      <c r="GE314" s="53"/>
      <c r="GF314" s="53"/>
      <c r="GG314" s="53"/>
      <c r="GH314" s="53"/>
      <c r="GI314" s="53"/>
      <c r="GJ314" s="53"/>
      <c r="GK314" s="53"/>
      <c r="GL314" s="53"/>
      <c r="GM314" s="53"/>
      <c r="GN314" s="53"/>
      <c r="GO314" s="53"/>
      <c r="GP314" s="53"/>
      <c r="GQ314" s="53"/>
      <c r="GR314" s="53"/>
      <c r="GS314" s="53"/>
      <c r="GT314" s="53"/>
      <c r="GU314" s="53"/>
      <c r="GV314" s="53"/>
      <c r="GW314" s="53"/>
      <c r="GX314" s="53"/>
      <c r="GY314" s="53"/>
      <c r="GZ314" s="53"/>
      <c r="HA314" s="53"/>
      <c r="HB314" s="53"/>
      <c r="HC314" s="53"/>
      <c r="HD314" s="53"/>
      <c r="HE314" s="53"/>
      <c r="HF314" s="53"/>
      <c r="HG314" s="53"/>
      <c r="HH314" s="53"/>
      <c r="HI314" s="53"/>
      <c r="HJ314" s="53"/>
      <c r="HK314" s="53"/>
      <c r="HL314" s="53"/>
      <c r="HM314" s="53"/>
      <c r="HN314" s="53"/>
      <c r="HO314" s="53"/>
      <c r="HP314" s="53"/>
      <c r="HQ314" s="53"/>
      <c r="HR314" s="53"/>
      <c r="HS314" s="53"/>
      <c r="HT314" s="53"/>
      <c r="HU314" s="53"/>
      <c r="HV314" s="53"/>
      <c r="HW314" s="53"/>
      <c r="HX314" s="53"/>
      <c r="HY314" s="53"/>
      <c r="HZ314" s="53"/>
      <c r="IA314" s="53"/>
      <c r="IB314" s="53"/>
      <c r="IC314" s="53"/>
      <c r="ID314" s="53"/>
      <c r="IE314" s="53"/>
    </row>
    <row r="315" spans="1:239" s="177" customFormat="1">
      <c r="A315" s="53"/>
      <c r="B315" s="227"/>
      <c r="F315" s="950"/>
      <c r="H315" s="231"/>
      <c r="I315" s="231"/>
      <c r="J315" s="265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5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76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  <c r="FA315" s="53"/>
      <c r="FB315" s="53"/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53"/>
      <c r="FP315" s="53"/>
      <c r="FQ315" s="53"/>
      <c r="FR315" s="53"/>
      <c r="FS315" s="53"/>
      <c r="FT315" s="53"/>
      <c r="FU315" s="53"/>
      <c r="FV315" s="53"/>
      <c r="FW315" s="53"/>
      <c r="FX315" s="53"/>
      <c r="FY315" s="53"/>
      <c r="FZ315" s="53"/>
      <c r="GA315" s="53"/>
      <c r="GB315" s="53"/>
      <c r="GC315" s="53"/>
      <c r="GD315" s="53"/>
      <c r="GE315" s="53"/>
      <c r="GF315" s="53"/>
      <c r="GG315" s="53"/>
      <c r="GH315" s="53"/>
      <c r="GI315" s="53"/>
      <c r="GJ315" s="53"/>
      <c r="GK315" s="53"/>
      <c r="GL315" s="53"/>
      <c r="GM315" s="53"/>
      <c r="GN315" s="53"/>
      <c r="GO315" s="53"/>
      <c r="GP315" s="53"/>
      <c r="GQ315" s="53"/>
      <c r="GR315" s="53"/>
      <c r="GS315" s="53"/>
      <c r="GT315" s="53"/>
      <c r="GU315" s="53"/>
      <c r="GV315" s="53"/>
      <c r="GW315" s="53"/>
      <c r="GX315" s="53"/>
      <c r="GY315" s="53"/>
      <c r="GZ315" s="53"/>
      <c r="HA315" s="53"/>
      <c r="HB315" s="53"/>
      <c r="HC315" s="53"/>
      <c r="HD315" s="53"/>
      <c r="HE315" s="53"/>
      <c r="HF315" s="53"/>
      <c r="HG315" s="53"/>
      <c r="HH315" s="53"/>
      <c r="HI315" s="53"/>
      <c r="HJ315" s="53"/>
      <c r="HK315" s="53"/>
      <c r="HL315" s="53"/>
      <c r="HM315" s="53"/>
      <c r="HN315" s="53"/>
      <c r="HO315" s="53"/>
      <c r="HP315" s="53"/>
      <c r="HQ315" s="53"/>
      <c r="HR315" s="53"/>
      <c r="HS315" s="53"/>
      <c r="HT315" s="53"/>
      <c r="HU315" s="53"/>
      <c r="HV315" s="53"/>
      <c r="HW315" s="53"/>
      <c r="HX315" s="53"/>
      <c r="HY315" s="53"/>
      <c r="HZ315" s="53"/>
      <c r="IA315" s="53"/>
      <c r="IB315" s="53"/>
      <c r="IC315" s="53"/>
      <c r="ID315" s="53"/>
      <c r="IE315" s="53"/>
    </row>
    <row r="316" spans="1:239" s="177" customFormat="1">
      <c r="A316" s="53"/>
      <c r="B316" s="227"/>
      <c r="F316" s="950"/>
      <c r="H316" s="231"/>
      <c r="I316" s="231"/>
      <c r="J316" s="265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5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76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3"/>
      <c r="GG316" s="53"/>
      <c r="GH316" s="53"/>
      <c r="GI316" s="53"/>
      <c r="GJ316" s="53"/>
      <c r="GK316" s="53"/>
      <c r="GL316" s="53"/>
      <c r="GM316" s="53"/>
      <c r="GN316" s="53"/>
      <c r="GO316" s="53"/>
      <c r="GP316" s="53"/>
      <c r="GQ316" s="53"/>
      <c r="GR316" s="53"/>
      <c r="GS316" s="53"/>
      <c r="GT316" s="53"/>
      <c r="GU316" s="53"/>
      <c r="GV316" s="53"/>
      <c r="GW316" s="53"/>
      <c r="GX316" s="53"/>
      <c r="GY316" s="53"/>
      <c r="GZ316" s="53"/>
      <c r="HA316" s="53"/>
      <c r="HB316" s="53"/>
      <c r="HC316" s="53"/>
      <c r="HD316" s="53"/>
      <c r="HE316" s="53"/>
      <c r="HF316" s="53"/>
      <c r="HG316" s="53"/>
      <c r="HH316" s="53"/>
      <c r="HI316" s="53"/>
      <c r="HJ316" s="53"/>
      <c r="HK316" s="53"/>
      <c r="HL316" s="53"/>
      <c r="HM316" s="53"/>
      <c r="HN316" s="53"/>
      <c r="HO316" s="53"/>
      <c r="HP316" s="53"/>
      <c r="HQ316" s="53"/>
      <c r="HR316" s="53"/>
      <c r="HS316" s="53"/>
      <c r="HT316" s="53"/>
      <c r="HU316" s="53"/>
      <c r="HV316" s="53"/>
      <c r="HW316" s="53"/>
      <c r="HX316" s="53"/>
      <c r="HY316" s="53"/>
      <c r="HZ316" s="53"/>
      <c r="IA316" s="53"/>
      <c r="IB316" s="53"/>
      <c r="IC316" s="53"/>
      <c r="ID316" s="53"/>
      <c r="IE316" s="53"/>
    </row>
    <row r="317" spans="1:239" s="177" customFormat="1">
      <c r="A317" s="53"/>
      <c r="B317" s="227"/>
      <c r="F317" s="950"/>
      <c r="H317" s="231"/>
      <c r="I317" s="231"/>
      <c r="J317" s="265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5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76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  <c r="FA317" s="53"/>
      <c r="FB317" s="53"/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53"/>
      <c r="FP317" s="53"/>
      <c r="FQ317" s="53"/>
      <c r="FR317" s="53"/>
      <c r="FS317" s="53"/>
      <c r="FT317" s="53"/>
      <c r="FU317" s="53"/>
      <c r="FV317" s="53"/>
      <c r="FW317" s="53"/>
      <c r="FX317" s="53"/>
      <c r="FY317" s="53"/>
      <c r="FZ317" s="53"/>
      <c r="GA317" s="53"/>
      <c r="GB317" s="53"/>
      <c r="GC317" s="53"/>
      <c r="GD317" s="53"/>
      <c r="GE317" s="53"/>
      <c r="GF317" s="53"/>
      <c r="GG317" s="53"/>
      <c r="GH317" s="53"/>
      <c r="GI317" s="53"/>
      <c r="GJ317" s="53"/>
      <c r="GK317" s="53"/>
      <c r="GL317" s="53"/>
      <c r="GM317" s="53"/>
      <c r="GN317" s="53"/>
      <c r="GO317" s="53"/>
      <c r="GP317" s="53"/>
      <c r="GQ317" s="53"/>
      <c r="GR317" s="53"/>
      <c r="GS317" s="53"/>
      <c r="GT317" s="53"/>
      <c r="GU317" s="53"/>
      <c r="GV317" s="53"/>
      <c r="GW317" s="53"/>
      <c r="GX317" s="53"/>
      <c r="GY317" s="53"/>
      <c r="GZ317" s="53"/>
      <c r="HA317" s="53"/>
      <c r="HB317" s="53"/>
      <c r="HC317" s="53"/>
      <c r="HD317" s="53"/>
      <c r="HE317" s="53"/>
      <c r="HF317" s="53"/>
      <c r="HG317" s="53"/>
      <c r="HH317" s="53"/>
      <c r="HI317" s="53"/>
      <c r="HJ317" s="53"/>
      <c r="HK317" s="53"/>
      <c r="HL317" s="53"/>
      <c r="HM317" s="53"/>
      <c r="HN317" s="53"/>
      <c r="HO317" s="53"/>
      <c r="HP317" s="53"/>
      <c r="HQ317" s="53"/>
      <c r="HR317" s="53"/>
      <c r="HS317" s="53"/>
      <c r="HT317" s="53"/>
      <c r="HU317" s="53"/>
      <c r="HV317" s="53"/>
      <c r="HW317" s="53"/>
      <c r="HX317" s="53"/>
      <c r="HY317" s="53"/>
      <c r="HZ317" s="53"/>
      <c r="IA317" s="53"/>
      <c r="IB317" s="53"/>
      <c r="IC317" s="53"/>
      <c r="ID317" s="53"/>
      <c r="IE317" s="53"/>
    </row>
    <row r="318" spans="1:239" s="177" customFormat="1">
      <c r="A318" s="53"/>
      <c r="B318" s="227"/>
      <c r="F318" s="950"/>
      <c r="H318" s="231"/>
      <c r="I318" s="231"/>
      <c r="J318" s="265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5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76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  <c r="FA318" s="53"/>
      <c r="FB318" s="53"/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53"/>
      <c r="FP318" s="53"/>
      <c r="FQ318" s="53"/>
      <c r="FR318" s="53"/>
      <c r="FS318" s="53"/>
      <c r="FT318" s="53"/>
      <c r="FU318" s="53"/>
      <c r="FV318" s="53"/>
      <c r="FW318" s="53"/>
      <c r="FX318" s="53"/>
      <c r="FY318" s="53"/>
      <c r="FZ318" s="53"/>
      <c r="GA318" s="53"/>
      <c r="GB318" s="53"/>
      <c r="GC318" s="53"/>
      <c r="GD318" s="53"/>
      <c r="GE318" s="53"/>
      <c r="GF318" s="53"/>
      <c r="GG318" s="53"/>
      <c r="GH318" s="53"/>
      <c r="GI318" s="53"/>
      <c r="GJ318" s="53"/>
      <c r="GK318" s="53"/>
      <c r="GL318" s="53"/>
      <c r="GM318" s="53"/>
      <c r="GN318" s="53"/>
      <c r="GO318" s="53"/>
      <c r="GP318" s="53"/>
      <c r="GQ318" s="53"/>
      <c r="GR318" s="53"/>
      <c r="GS318" s="53"/>
      <c r="GT318" s="53"/>
      <c r="GU318" s="53"/>
      <c r="GV318" s="53"/>
      <c r="GW318" s="53"/>
      <c r="GX318" s="53"/>
      <c r="GY318" s="53"/>
      <c r="GZ318" s="53"/>
      <c r="HA318" s="53"/>
      <c r="HB318" s="53"/>
      <c r="HC318" s="53"/>
      <c r="HD318" s="53"/>
      <c r="HE318" s="53"/>
      <c r="HF318" s="53"/>
      <c r="HG318" s="53"/>
      <c r="HH318" s="53"/>
      <c r="HI318" s="53"/>
      <c r="HJ318" s="53"/>
      <c r="HK318" s="53"/>
      <c r="HL318" s="53"/>
      <c r="HM318" s="53"/>
      <c r="HN318" s="53"/>
      <c r="HO318" s="53"/>
      <c r="HP318" s="53"/>
      <c r="HQ318" s="53"/>
      <c r="HR318" s="53"/>
      <c r="HS318" s="53"/>
      <c r="HT318" s="53"/>
      <c r="HU318" s="53"/>
      <c r="HV318" s="53"/>
      <c r="HW318" s="53"/>
      <c r="HX318" s="53"/>
      <c r="HY318" s="53"/>
      <c r="HZ318" s="53"/>
      <c r="IA318" s="53"/>
      <c r="IB318" s="53"/>
      <c r="IC318" s="53"/>
      <c r="ID318" s="53"/>
      <c r="IE318" s="53"/>
    </row>
    <row r="319" spans="1:239" s="177" customFormat="1">
      <c r="A319" s="53"/>
      <c r="B319" s="227"/>
      <c r="F319" s="950"/>
      <c r="H319" s="231"/>
      <c r="I319" s="231"/>
      <c r="J319" s="265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5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76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  <c r="GM319" s="53"/>
      <c r="GN319" s="53"/>
      <c r="GO319" s="53"/>
      <c r="GP319" s="53"/>
      <c r="GQ319" s="53"/>
      <c r="GR319" s="53"/>
      <c r="GS319" s="53"/>
      <c r="GT319" s="53"/>
      <c r="GU319" s="53"/>
      <c r="GV319" s="53"/>
      <c r="GW319" s="53"/>
      <c r="GX319" s="53"/>
      <c r="GY319" s="53"/>
      <c r="GZ319" s="53"/>
      <c r="HA319" s="53"/>
      <c r="HB319" s="53"/>
      <c r="HC319" s="53"/>
      <c r="HD319" s="53"/>
      <c r="HE319" s="53"/>
      <c r="HF319" s="53"/>
      <c r="HG319" s="53"/>
      <c r="HH319" s="53"/>
      <c r="HI319" s="53"/>
      <c r="HJ319" s="53"/>
      <c r="HK319" s="53"/>
      <c r="HL319" s="53"/>
      <c r="HM319" s="53"/>
      <c r="HN319" s="53"/>
      <c r="HO319" s="53"/>
      <c r="HP319" s="53"/>
      <c r="HQ319" s="53"/>
      <c r="HR319" s="53"/>
      <c r="HS319" s="53"/>
      <c r="HT319" s="53"/>
      <c r="HU319" s="53"/>
      <c r="HV319" s="53"/>
      <c r="HW319" s="53"/>
      <c r="HX319" s="53"/>
      <c r="HY319" s="53"/>
      <c r="HZ319" s="53"/>
      <c r="IA319" s="53"/>
      <c r="IB319" s="53"/>
      <c r="IC319" s="53"/>
      <c r="ID319" s="53"/>
      <c r="IE319" s="53"/>
    </row>
    <row r="320" spans="1:239" s="177" customFormat="1">
      <c r="A320" s="53"/>
      <c r="B320" s="227"/>
      <c r="F320" s="950"/>
      <c r="H320" s="231"/>
      <c r="I320" s="231"/>
      <c r="J320" s="265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5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76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  <c r="FA320" s="53"/>
      <c r="FB320" s="53"/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53"/>
      <c r="FP320" s="53"/>
      <c r="FQ320" s="53"/>
      <c r="FR320" s="53"/>
      <c r="FS320" s="53"/>
      <c r="FT320" s="53"/>
      <c r="FU320" s="53"/>
      <c r="FV320" s="53"/>
      <c r="FW320" s="53"/>
      <c r="FX320" s="53"/>
      <c r="FY320" s="53"/>
      <c r="FZ320" s="53"/>
      <c r="GA320" s="53"/>
      <c r="GB320" s="53"/>
      <c r="GC320" s="53"/>
      <c r="GD320" s="53"/>
      <c r="GE320" s="53"/>
      <c r="GF320" s="53"/>
      <c r="GG320" s="53"/>
      <c r="GH320" s="53"/>
      <c r="GI320" s="53"/>
      <c r="GJ320" s="53"/>
      <c r="GK320" s="53"/>
      <c r="GL320" s="53"/>
      <c r="GM320" s="53"/>
      <c r="GN320" s="53"/>
      <c r="GO320" s="53"/>
      <c r="GP320" s="53"/>
      <c r="GQ320" s="53"/>
      <c r="GR320" s="53"/>
      <c r="GS320" s="53"/>
      <c r="GT320" s="53"/>
      <c r="GU320" s="53"/>
      <c r="GV320" s="53"/>
      <c r="GW320" s="53"/>
      <c r="GX320" s="53"/>
      <c r="GY320" s="53"/>
      <c r="GZ320" s="53"/>
      <c r="HA320" s="53"/>
      <c r="HB320" s="53"/>
      <c r="HC320" s="53"/>
      <c r="HD320" s="53"/>
      <c r="HE320" s="53"/>
      <c r="HF320" s="53"/>
      <c r="HG320" s="53"/>
      <c r="HH320" s="53"/>
      <c r="HI320" s="53"/>
      <c r="HJ320" s="53"/>
      <c r="HK320" s="53"/>
      <c r="HL320" s="53"/>
      <c r="HM320" s="53"/>
      <c r="HN320" s="53"/>
      <c r="HO320" s="53"/>
      <c r="HP320" s="53"/>
      <c r="HQ320" s="53"/>
      <c r="HR320" s="53"/>
      <c r="HS320" s="53"/>
      <c r="HT320" s="53"/>
      <c r="HU320" s="53"/>
      <c r="HV320" s="53"/>
      <c r="HW320" s="53"/>
      <c r="HX320" s="53"/>
      <c r="HY320" s="53"/>
      <c r="HZ320" s="53"/>
      <c r="IA320" s="53"/>
      <c r="IB320" s="53"/>
      <c r="IC320" s="53"/>
      <c r="ID320" s="53"/>
      <c r="IE320" s="53"/>
    </row>
    <row r="321" spans="1:239" s="177" customFormat="1">
      <c r="A321" s="53"/>
      <c r="B321" s="227"/>
      <c r="F321" s="950"/>
      <c r="H321" s="231"/>
      <c r="I321" s="231"/>
      <c r="J321" s="265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5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76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</row>
    <row r="322" spans="1:239" s="177" customFormat="1">
      <c r="A322" s="53"/>
      <c r="B322" s="227"/>
      <c r="F322" s="950"/>
      <c r="H322" s="231"/>
      <c r="I322" s="231"/>
      <c r="J322" s="265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5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76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  <c r="FA322" s="53"/>
      <c r="FB322" s="53"/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53"/>
      <c r="FP322" s="53"/>
      <c r="FQ322" s="53"/>
      <c r="FR322" s="53"/>
      <c r="FS322" s="53"/>
      <c r="FT322" s="53"/>
      <c r="FU322" s="53"/>
      <c r="FV322" s="53"/>
      <c r="FW322" s="53"/>
      <c r="FX322" s="53"/>
      <c r="FY322" s="53"/>
      <c r="FZ322" s="53"/>
      <c r="GA322" s="53"/>
      <c r="GB322" s="53"/>
      <c r="GC322" s="53"/>
      <c r="GD322" s="53"/>
      <c r="GE322" s="53"/>
      <c r="GF322" s="53"/>
      <c r="GG322" s="53"/>
      <c r="GH322" s="53"/>
      <c r="GI322" s="53"/>
      <c r="GJ322" s="53"/>
      <c r="GK322" s="53"/>
      <c r="GL322" s="53"/>
      <c r="GM322" s="53"/>
      <c r="GN322" s="53"/>
      <c r="GO322" s="53"/>
      <c r="GP322" s="53"/>
      <c r="GQ322" s="53"/>
      <c r="GR322" s="53"/>
      <c r="GS322" s="53"/>
      <c r="GT322" s="53"/>
      <c r="GU322" s="53"/>
      <c r="GV322" s="53"/>
      <c r="GW322" s="53"/>
      <c r="GX322" s="53"/>
      <c r="GY322" s="53"/>
      <c r="GZ322" s="53"/>
      <c r="HA322" s="53"/>
      <c r="HB322" s="53"/>
      <c r="HC322" s="53"/>
      <c r="HD322" s="53"/>
      <c r="HE322" s="53"/>
      <c r="HF322" s="53"/>
      <c r="HG322" s="53"/>
      <c r="HH322" s="53"/>
      <c r="HI322" s="53"/>
      <c r="HJ322" s="53"/>
      <c r="HK322" s="53"/>
      <c r="HL322" s="53"/>
      <c r="HM322" s="53"/>
      <c r="HN322" s="53"/>
      <c r="HO322" s="53"/>
      <c r="HP322" s="53"/>
      <c r="HQ322" s="53"/>
      <c r="HR322" s="53"/>
      <c r="HS322" s="53"/>
      <c r="HT322" s="53"/>
      <c r="HU322" s="53"/>
      <c r="HV322" s="53"/>
      <c r="HW322" s="53"/>
      <c r="HX322" s="53"/>
      <c r="HY322" s="53"/>
      <c r="HZ322" s="53"/>
      <c r="IA322" s="53"/>
      <c r="IB322" s="53"/>
      <c r="IC322" s="53"/>
      <c r="ID322" s="53"/>
      <c r="IE322" s="53"/>
    </row>
    <row r="323" spans="1:239" s="177" customFormat="1">
      <c r="A323" s="53"/>
      <c r="B323" s="227"/>
      <c r="F323" s="950"/>
      <c r="H323" s="231"/>
      <c r="I323" s="231"/>
      <c r="J323" s="265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5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76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  <c r="FA323" s="53"/>
      <c r="FB323" s="53"/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53"/>
      <c r="FP323" s="53"/>
      <c r="FQ323" s="53"/>
      <c r="FR323" s="53"/>
      <c r="FS323" s="53"/>
      <c r="FT323" s="53"/>
      <c r="FU323" s="53"/>
      <c r="FV323" s="53"/>
      <c r="FW323" s="53"/>
      <c r="FX323" s="53"/>
      <c r="FY323" s="53"/>
      <c r="FZ323" s="53"/>
      <c r="GA323" s="53"/>
      <c r="GB323" s="53"/>
      <c r="GC323" s="53"/>
      <c r="GD323" s="53"/>
      <c r="GE323" s="53"/>
      <c r="GF323" s="53"/>
      <c r="GG323" s="53"/>
      <c r="GH323" s="53"/>
      <c r="GI323" s="53"/>
      <c r="GJ323" s="53"/>
      <c r="GK323" s="53"/>
      <c r="GL323" s="53"/>
      <c r="GM323" s="53"/>
      <c r="GN323" s="53"/>
      <c r="GO323" s="53"/>
      <c r="GP323" s="53"/>
      <c r="GQ323" s="53"/>
      <c r="GR323" s="53"/>
      <c r="GS323" s="53"/>
      <c r="GT323" s="53"/>
      <c r="GU323" s="53"/>
      <c r="GV323" s="53"/>
      <c r="GW323" s="53"/>
      <c r="GX323" s="53"/>
      <c r="GY323" s="53"/>
      <c r="GZ323" s="53"/>
      <c r="HA323" s="53"/>
      <c r="HB323" s="53"/>
      <c r="HC323" s="53"/>
      <c r="HD323" s="53"/>
      <c r="HE323" s="53"/>
      <c r="HF323" s="53"/>
      <c r="HG323" s="53"/>
      <c r="HH323" s="53"/>
      <c r="HI323" s="53"/>
      <c r="HJ323" s="53"/>
      <c r="HK323" s="53"/>
      <c r="HL323" s="53"/>
      <c r="HM323" s="53"/>
      <c r="HN323" s="53"/>
      <c r="HO323" s="53"/>
      <c r="HP323" s="53"/>
      <c r="HQ323" s="53"/>
      <c r="HR323" s="53"/>
      <c r="HS323" s="53"/>
      <c r="HT323" s="53"/>
      <c r="HU323" s="53"/>
      <c r="HV323" s="53"/>
      <c r="HW323" s="53"/>
      <c r="HX323" s="53"/>
      <c r="HY323" s="53"/>
      <c r="HZ323" s="53"/>
      <c r="IA323" s="53"/>
      <c r="IB323" s="53"/>
      <c r="IC323" s="53"/>
      <c r="ID323" s="53"/>
      <c r="IE323" s="53"/>
    </row>
    <row r="324" spans="1:239" s="177" customFormat="1">
      <c r="A324" s="53"/>
      <c r="B324" s="227"/>
      <c r="F324" s="950"/>
      <c r="H324" s="231"/>
      <c r="I324" s="231"/>
      <c r="J324" s="265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5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76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  <c r="FA324" s="53"/>
      <c r="FB324" s="53"/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53"/>
      <c r="FP324" s="53"/>
      <c r="FQ324" s="53"/>
      <c r="FR324" s="53"/>
      <c r="FS324" s="53"/>
      <c r="FT324" s="53"/>
      <c r="FU324" s="53"/>
      <c r="FV324" s="53"/>
      <c r="FW324" s="53"/>
      <c r="FX324" s="53"/>
      <c r="FY324" s="53"/>
      <c r="FZ324" s="53"/>
      <c r="GA324" s="53"/>
      <c r="GB324" s="53"/>
      <c r="GC324" s="53"/>
      <c r="GD324" s="53"/>
      <c r="GE324" s="53"/>
      <c r="GF324" s="53"/>
      <c r="GG324" s="53"/>
      <c r="GH324" s="53"/>
      <c r="GI324" s="53"/>
      <c r="GJ324" s="53"/>
      <c r="GK324" s="53"/>
      <c r="GL324" s="53"/>
      <c r="GM324" s="53"/>
      <c r="GN324" s="53"/>
      <c r="GO324" s="53"/>
      <c r="GP324" s="53"/>
      <c r="GQ324" s="53"/>
      <c r="GR324" s="53"/>
      <c r="GS324" s="53"/>
      <c r="GT324" s="53"/>
      <c r="GU324" s="53"/>
      <c r="GV324" s="53"/>
      <c r="GW324" s="53"/>
      <c r="GX324" s="53"/>
      <c r="GY324" s="53"/>
      <c r="GZ324" s="53"/>
      <c r="HA324" s="53"/>
      <c r="HB324" s="53"/>
      <c r="HC324" s="53"/>
      <c r="HD324" s="53"/>
      <c r="HE324" s="53"/>
      <c r="HF324" s="53"/>
      <c r="HG324" s="53"/>
      <c r="HH324" s="53"/>
      <c r="HI324" s="53"/>
      <c r="HJ324" s="53"/>
      <c r="HK324" s="53"/>
      <c r="HL324" s="53"/>
      <c r="HM324" s="53"/>
      <c r="HN324" s="53"/>
      <c r="HO324" s="53"/>
      <c r="HP324" s="53"/>
      <c r="HQ324" s="53"/>
      <c r="HR324" s="53"/>
      <c r="HS324" s="53"/>
      <c r="HT324" s="53"/>
      <c r="HU324" s="53"/>
      <c r="HV324" s="53"/>
      <c r="HW324" s="53"/>
      <c r="HX324" s="53"/>
      <c r="HY324" s="53"/>
      <c r="HZ324" s="53"/>
      <c r="IA324" s="53"/>
      <c r="IB324" s="53"/>
      <c r="IC324" s="53"/>
      <c r="ID324" s="53"/>
      <c r="IE324" s="53"/>
    </row>
    <row r="325" spans="1:239" s="177" customFormat="1">
      <c r="A325" s="53"/>
      <c r="B325" s="227"/>
      <c r="F325" s="950"/>
      <c r="H325" s="231"/>
      <c r="I325" s="231"/>
      <c r="J325" s="265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5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76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  <c r="FA325" s="53"/>
      <c r="FB325" s="53"/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53"/>
      <c r="FP325" s="53"/>
      <c r="FQ325" s="53"/>
      <c r="FR325" s="53"/>
      <c r="FS325" s="53"/>
      <c r="FT325" s="53"/>
      <c r="FU325" s="53"/>
      <c r="FV325" s="53"/>
      <c r="FW325" s="53"/>
      <c r="FX325" s="53"/>
      <c r="FY325" s="53"/>
      <c r="FZ325" s="53"/>
      <c r="GA325" s="53"/>
      <c r="GB325" s="53"/>
      <c r="GC325" s="53"/>
      <c r="GD325" s="53"/>
      <c r="GE325" s="53"/>
      <c r="GF325" s="53"/>
      <c r="GG325" s="53"/>
      <c r="GH325" s="53"/>
      <c r="GI325" s="53"/>
      <c r="GJ325" s="53"/>
      <c r="GK325" s="53"/>
      <c r="GL325" s="53"/>
      <c r="GM325" s="53"/>
      <c r="GN325" s="53"/>
      <c r="GO325" s="53"/>
      <c r="GP325" s="53"/>
      <c r="GQ325" s="53"/>
      <c r="GR325" s="53"/>
      <c r="GS325" s="53"/>
      <c r="GT325" s="53"/>
      <c r="GU325" s="53"/>
      <c r="GV325" s="53"/>
      <c r="GW325" s="53"/>
      <c r="GX325" s="53"/>
      <c r="GY325" s="53"/>
      <c r="GZ325" s="53"/>
      <c r="HA325" s="53"/>
      <c r="HB325" s="53"/>
      <c r="HC325" s="53"/>
      <c r="HD325" s="53"/>
      <c r="HE325" s="53"/>
      <c r="HF325" s="53"/>
      <c r="HG325" s="53"/>
      <c r="HH325" s="53"/>
      <c r="HI325" s="53"/>
      <c r="HJ325" s="53"/>
      <c r="HK325" s="53"/>
      <c r="HL325" s="53"/>
      <c r="HM325" s="53"/>
      <c r="HN325" s="53"/>
      <c r="HO325" s="53"/>
      <c r="HP325" s="53"/>
      <c r="HQ325" s="53"/>
      <c r="HR325" s="53"/>
      <c r="HS325" s="53"/>
      <c r="HT325" s="53"/>
      <c r="HU325" s="53"/>
      <c r="HV325" s="53"/>
      <c r="HW325" s="53"/>
      <c r="HX325" s="53"/>
      <c r="HY325" s="53"/>
      <c r="HZ325" s="53"/>
      <c r="IA325" s="53"/>
      <c r="IB325" s="53"/>
      <c r="IC325" s="53"/>
      <c r="ID325" s="53"/>
      <c r="IE325" s="53"/>
    </row>
    <row r="326" spans="1:239" s="177" customFormat="1">
      <c r="A326" s="53"/>
      <c r="B326" s="227"/>
      <c r="F326" s="950"/>
      <c r="H326" s="231"/>
      <c r="I326" s="231"/>
      <c r="J326" s="265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5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76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  <c r="FA326" s="53"/>
      <c r="FB326" s="53"/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53"/>
      <c r="FP326" s="53"/>
      <c r="FQ326" s="53"/>
      <c r="FR326" s="53"/>
      <c r="FS326" s="53"/>
      <c r="FT326" s="53"/>
      <c r="FU326" s="53"/>
      <c r="FV326" s="53"/>
      <c r="FW326" s="53"/>
      <c r="FX326" s="53"/>
      <c r="FY326" s="53"/>
      <c r="FZ326" s="53"/>
      <c r="GA326" s="53"/>
      <c r="GB326" s="53"/>
      <c r="GC326" s="53"/>
      <c r="GD326" s="53"/>
      <c r="GE326" s="53"/>
      <c r="GF326" s="53"/>
      <c r="GG326" s="53"/>
      <c r="GH326" s="53"/>
      <c r="GI326" s="53"/>
      <c r="GJ326" s="53"/>
      <c r="GK326" s="53"/>
      <c r="GL326" s="53"/>
      <c r="GM326" s="53"/>
      <c r="GN326" s="53"/>
      <c r="GO326" s="53"/>
      <c r="GP326" s="53"/>
      <c r="GQ326" s="53"/>
      <c r="GR326" s="53"/>
      <c r="GS326" s="53"/>
      <c r="GT326" s="53"/>
      <c r="GU326" s="53"/>
      <c r="GV326" s="53"/>
      <c r="GW326" s="53"/>
      <c r="GX326" s="53"/>
      <c r="GY326" s="53"/>
      <c r="GZ326" s="53"/>
      <c r="HA326" s="53"/>
      <c r="HB326" s="53"/>
      <c r="HC326" s="53"/>
      <c r="HD326" s="53"/>
      <c r="HE326" s="53"/>
      <c r="HF326" s="53"/>
      <c r="HG326" s="53"/>
      <c r="HH326" s="53"/>
      <c r="HI326" s="53"/>
      <c r="HJ326" s="53"/>
      <c r="HK326" s="53"/>
      <c r="HL326" s="53"/>
      <c r="HM326" s="53"/>
      <c r="HN326" s="53"/>
      <c r="HO326" s="53"/>
      <c r="HP326" s="53"/>
      <c r="HQ326" s="53"/>
      <c r="HR326" s="53"/>
      <c r="HS326" s="53"/>
      <c r="HT326" s="53"/>
      <c r="HU326" s="53"/>
      <c r="HV326" s="53"/>
      <c r="HW326" s="53"/>
      <c r="HX326" s="53"/>
      <c r="HY326" s="53"/>
      <c r="HZ326" s="53"/>
      <c r="IA326" s="53"/>
      <c r="IB326" s="53"/>
      <c r="IC326" s="53"/>
      <c r="ID326" s="53"/>
      <c r="IE326" s="53"/>
    </row>
    <row r="327" spans="1:239" s="177" customFormat="1">
      <c r="A327" s="53"/>
      <c r="B327" s="227"/>
      <c r="F327" s="950"/>
      <c r="H327" s="231"/>
      <c r="I327" s="231"/>
      <c r="J327" s="265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5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76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  <c r="FA327" s="53"/>
      <c r="FB327" s="53"/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53"/>
      <c r="FP327" s="53"/>
      <c r="FQ327" s="53"/>
      <c r="FR327" s="53"/>
      <c r="FS327" s="53"/>
      <c r="FT327" s="53"/>
      <c r="FU327" s="53"/>
      <c r="FV327" s="53"/>
      <c r="FW327" s="53"/>
      <c r="FX327" s="53"/>
      <c r="FY327" s="53"/>
      <c r="FZ327" s="53"/>
      <c r="GA327" s="53"/>
      <c r="GB327" s="53"/>
      <c r="GC327" s="53"/>
      <c r="GD327" s="53"/>
      <c r="GE327" s="53"/>
      <c r="GF327" s="53"/>
      <c r="GG327" s="53"/>
      <c r="GH327" s="53"/>
      <c r="GI327" s="53"/>
      <c r="GJ327" s="53"/>
      <c r="GK327" s="53"/>
      <c r="GL327" s="53"/>
      <c r="GM327" s="53"/>
      <c r="GN327" s="53"/>
      <c r="GO327" s="53"/>
      <c r="GP327" s="53"/>
      <c r="GQ327" s="53"/>
      <c r="GR327" s="53"/>
      <c r="GS327" s="53"/>
      <c r="GT327" s="53"/>
      <c r="GU327" s="53"/>
      <c r="GV327" s="53"/>
      <c r="GW327" s="53"/>
      <c r="GX327" s="53"/>
      <c r="GY327" s="53"/>
      <c r="GZ327" s="53"/>
      <c r="HA327" s="53"/>
      <c r="HB327" s="53"/>
      <c r="HC327" s="53"/>
      <c r="HD327" s="53"/>
      <c r="HE327" s="53"/>
      <c r="HF327" s="53"/>
      <c r="HG327" s="53"/>
      <c r="HH327" s="53"/>
      <c r="HI327" s="53"/>
      <c r="HJ327" s="53"/>
      <c r="HK327" s="53"/>
      <c r="HL327" s="53"/>
      <c r="HM327" s="53"/>
      <c r="HN327" s="53"/>
      <c r="HO327" s="53"/>
      <c r="HP327" s="53"/>
      <c r="HQ327" s="53"/>
      <c r="HR327" s="53"/>
      <c r="HS327" s="53"/>
      <c r="HT327" s="53"/>
      <c r="HU327" s="53"/>
      <c r="HV327" s="53"/>
      <c r="HW327" s="53"/>
      <c r="HX327" s="53"/>
      <c r="HY327" s="53"/>
      <c r="HZ327" s="53"/>
      <c r="IA327" s="53"/>
      <c r="IB327" s="53"/>
      <c r="IC327" s="53"/>
      <c r="ID327" s="53"/>
      <c r="IE327" s="53"/>
    </row>
    <row r="328" spans="1:239" s="177" customFormat="1">
      <c r="A328" s="53"/>
      <c r="B328" s="227"/>
      <c r="F328" s="950"/>
      <c r="H328" s="231"/>
      <c r="I328" s="231"/>
      <c r="J328" s="265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5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76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  <c r="FA328" s="53"/>
      <c r="FB328" s="53"/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53"/>
      <c r="FP328" s="53"/>
      <c r="FQ328" s="53"/>
      <c r="FR328" s="53"/>
      <c r="FS328" s="53"/>
      <c r="FT328" s="53"/>
      <c r="FU328" s="53"/>
      <c r="FV328" s="53"/>
      <c r="FW328" s="53"/>
      <c r="FX328" s="53"/>
      <c r="FY328" s="53"/>
      <c r="FZ328" s="53"/>
      <c r="GA328" s="53"/>
      <c r="GB328" s="53"/>
      <c r="GC328" s="53"/>
      <c r="GD328" s="53"/>
      <c r="GE328" s="53"/>
      <c r="GF328" s="53"/>
      <c r="GG328" s="53"/>
      <c r="GH328" s="53"/>
      <c r="GI328" s="53"/>
      <c r="GJ328" s="53"/>
      <c r="GK328" s="53"/>
      <c r="GL328" s="53"/>
      <c r="GM328" s="53"/>
      <c r="GN328" s="53"/>
      <c r="GO328" s="53"/>
      <c r="GP328" s="53"/>
      <c r="GQ328" s="53"/>
      <c r="GR328" s="53"/>
      <c r="GS328" s="53"/>
      <c r="GT328" s="53"/>
      <c r="GU328" s="53"/>
      <c r="GV328" s="53"/>
      <c r="GW328" s="53"/>
      <c r="GX328" s="53"/>
      <c r="GY328" s="53"/>
      <c r="GZ328" s="53"/>
      <c r="HA328" s="53"/>
      <c r="HB328" s="53"/>
      <c r="HC328" s="53"/>
      <c r="HD328" s="53"/>
      <c r="HE328" s="53"/>
      <c r="HF328" s="53"/>
      <c r="HG328" s="53"/>
      <c r="HH328" s="53"/>
      <c r="HI328" s="53"/>
      <c r="HJ328" s="53"/>
      <c r="HK328" s="53"/>
      <c r="HL328" s="53"/>
      <c r="HM328" s="53"/>
      <c r="HN328" s="53"/>
      <c r="HO328" s="53"/>
      <c r="HP328" s="53"/>
      <c r="HQ328" s="53"/>
      <c r="HR328" s="53"/>
      <c r="HS328" s="53"/>
      <c r="HT328" s="53"/>
      <c r="HU328" s="53"/>
      <c r="HV328" s="53"/>
      <c r="HW328" s="53"/>
      <c r="HX328" s="53"/>
      <c r="HY328" s="53"/>
      <c r="HZ328" s="53"/>
      <c r="IA328" s="53"/>
      <c r="IB328" s="53"/>
      <c r="IC328" s="53"/>
      <c r="ID328" s="53"/>
      <c r="IE328" s="53"/>
    </row>
    <row r="329" spans="1:239" s="177" customFormat="1">
      <c r="A329" s="53"/>
      <c r="B329" s="227"/>
      <c r="F329" s="950"/>
      <c r="H329" s="231"/>
      <c r="I329" s="231"/>
      <c r="J329" s="265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5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76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  <c r="FA329" s="53"/>
      <c r="FB329" s="53"/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53"/>
      <c r="FP329" s="53"/>
      <c r="FQ329" s="53"/>
      <c r="FR329" s="53"/>
      <c r="FS329" s="53"/>
      <c r="FT329" s="53"/>
      <c r="FU329" s="53"/>
      <c r="FV329" s="53"/>
      <c r="FW329" s="53"/>
      <c r="FX329" s="53"/>
      <c r="FY329" s="53"/>
      <c r="FZ329" s="53"/>
      <c r="GA329" s="53"/>
      <c r="GB329" s="53"/>
      <c r="GC329" s="53"/>
      <c r="GD329" s="53"/>
      <c r="GE329" s="53"/>
      <c r="GF329" s="53"/>
      <c r="GG329" s="53"/>
      <c r="GH329" s="53"/>
      <c r="GI329" s="53"/>
      <c r="GJ329" s="53"/>
      <c r="GK329" s="53"/>
      <c r="GL329" s="53"/>
      <c r="GM329" s="53"/>
      <c r="GN329" s="53"/>
      <c r="GO329" s="53"/>
      <c r="GP329" s="53"/>
      <c r="GQ329" s="53"/>
      <c r="GR329" s="53"/>
      <c r="GS329" s="53"/>
      <c r="GT329" s="53"/>
      <c r="GU329" s="53"/>
      <c r="GV329" s="53"/>
      <c r="GW329" s="53"/>
      <c r="GX329" s="53"/>
      <c r="GY329" s="53"/>
      <c r="GZ329" s="53"/>
      <c r="HA329" s="53"/>
      <c r="HB329" s="53"/>
      <c r="HC329" s="53"/>
      <c r="HD329" s="53"/>
      <c r="HE329" s="53"/>
      <c r="HF329" s="53"/>
      <c r="HG329" s="53"/>
      <c r="HH329" s="53"/>
      <c r="HI329" s="53"/>
      <c r="HJ329" s="53"/>
      <c r="HK329" s="53"/>
      <c r="HL329" s="53"/>
      <c r="HM329" s="53"/>
      <c r="HN329" s="53"/>
      <c r="HO329" s="53"/>
      <c r="HP329" s="53"/>
      <c r="HQ329" s="53"/>
      <c r="HR329" s="53"/>
      <c r="HS329" s="53"/>
      <c r="HT329" s="53"/>
      <c r="HU329" s="53"/>
      <c r="HV329" s="53"/>
      <c r="HW329" s="53"/>
      <c r="HX329" s="53"/>
      <c r="HY329" s="53"/>
      <c r="HZ329" s="53"/>
      <c r="IA329" s="53"/>
      <c r="IB329" s="53"/>
      <c r="IC329" s="53"/>
      <c r="ID329" s="53"/>
      <c r="IE329" s="53"/>
    </row>
    <row r="330" spans="1:239" s="177" customFormat="1">
      <c r="A330" s="53"/>
      <c r="B330" s="227"/>
      <c r="F330" s="950"/>
      <c r="H330" s="231"/>
      <c r="I330" s="231"/>
      <c r="J330" s="265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5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76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  <c r="FA330" s="53"/>
      <c r="FB330" s="53"/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53"/>
      <c r="FP330" s="53"/>
      <c r="FQ330" s="53"/>
      <c r="FR330" s="53"/>
      <c r="FS330" s="53"/>
      <c r="FT330" s="53"/>
      <c r="FU330" s="53"/>
      <c r="FV330" s="53"/>
      <c r="FW330" s="53"/>
      <c r="FX330" s="53"/>
      <c r="FY330" s="53"/>
      <c r="FZ330" s="53"/>
      <c r="GA330" s="53"/>
      <c r="GB330" s="53"/>
      <c r="GC330" s="53"/>
      <c r="GD330" s="53"/>
      <c r="GE330" s="53"/>
      <c r="GF330" s="53"/>
      <c r="GG330" s="53"/>
      <c r="GH330" s="53"/>
      <c r="GI330" s="53"/>
      <c r="GJ330" s="53"/>
      <c r="GK330" s="53"/>
      <c r="GL330" s="53"/>
      <c r="GM330" s="53"/>
      <c r="GN330" s="53"/>
      <c r="GO330" s="53"/>
      <c r="GP330" s="53"/>
      <c r="GQ330" s="53"/>
      <c r="GR330" s="53"/>
      <c r="GS330" s="53"/>
      <c r="GT330" s="53"/>
      <c r="GU330" s="53"/>
      <c r="GV330" s="53"/>
      <c r="GW330" s="53"/>
      <c r="GX330" s="53"/>
      <c r="GY330" s="53"/>
      <c r="GZ330" s="53"/>
      <c r="HA330" s="53"/>
      <c r="HB330" s="53"/>
      <c r="HC330" s="53"/>
      <c r="HD330" s="53"/>
      <c r="HE330" s="53"/>
      <c r="HF330" s="53"/>
      <c r="HG330" s="53"/>
      <c r="HH330" s="53"/>
      <c r="HI330" s="53"/>
      <c r="HJ330" s="53"/>
      <c r="HK330" s="53"/>
      <c r="HL330" s="53"/>
      <c r="HM330" s="53"/>
      <c r="HN330" s="53"/>
      <c r="HO330" s="53"/>
      <c r="HP330" s="53"/>
      <c r="HQ330" s="53"/>
      <c r="HR330" s="53"/>
      <c r="HS330" s="53"/>
      <c r="HT330" s="53"/>
      <c r="HU330" s="53"/>
      <c r="HV330" s="53"/>
      <c r="HW330" s="53"/>
      <c r="HX330" s="53"/>
      <c r="HY330" s="53"/>
      <c r="HZ330" s="53"/>
      <c r="IA330" s="53"/>
      <c r="IB330" s="53"/>
      <c r="IC330" s="53"/>
      <c r="ID330" s="53"/>
      <c r="IE330" s="53"/>
    </row>
    <row r="331" spans="1:239" s="177" customFormat="1">
      <c r="A331" s="53"/>
      <c r="B331" s="227"/>
      <c r="F331" s="950"/>
      <c r="H331" s="231"/>
      <c r="I331" s="231"/>
      <c r="J331" s="265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5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76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  <c r="FA331" s="53"/>
      <c r="FB331" s="53"/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53"/>
      <c r="FP331" s="53"/>
      <c r="FQ331" s="53"/>
      <c r="FR331" s="53"/>
      <c r="FS331" s="53"/>
      <c r="FT331" s="53"/>
      <c r="FU331" s="53"/>
      <c r="FV331" s="53"/>
      <c r="FW331" s="53"/>
      <c r="FX331" s="53"/>
      <c r="FY331" s="53"/>
      <c r="FZ331" s="53"/>
      <c r="GA331" s="53"/>
      <c r="GB331" s="53"/>
      <c r="GC331" s="53"/>
      <c r="GD331" s="53"/>
      <c r="GE331" s="53"/>
      <c r="GF331" s="53"/>
      <c r="GG331" s="53"/>
      <c r="GH331" s="53"/>
      <c r="GI331" s="53"/>
      <c r="GJ331" s="53"/>
      <c r="GK331" s="53"/>
      <c r="GL331" s="53"/>
      <c r="GM331" s="53"/>
      <c r="GN331" s="53"/>
      <c r="GO331" s="53"/>
      <c r="GP331" s="53"/>
      <c r="GQ331" s="53"/>
      <c r="GR331" s="53"/>
      <c r="GS331" s="53"/>
      <c r="GT331" s="53"/>
      <c r="GU331" s="53"/>
      <c r="GV331" s="53"/>
      <c r="GW331" s="53"/>
      <c r="GX331" s="53"/>
      <c r="GY331" s="53"/>
      <c r="GZ331" s="53"/>
      <c r="HA331" s="53"/>
      <c r="HB331" s="53"/>
      <c r="HC331" s="53"/>
      <c r="HD331" s="53"/>
      <c r="HE331" s="53"/>
      <c r="HF331" s="53"/>
      <c r="HG331" s="53"/>
      <c r="HH331" s="53"/>
      <c r="HI331" s="53"/>
      <c r="HJ331" s="53"/>
      <c r="HK331" s="53"/>
      <c r="HL331" s="53"/>
      <c r="HM331" s="53"/>
      <c r="HN331" s="53"/>
      <c r="HO331" s="53"/>
      <c r="HP331" s="53"/>
      <c r="HQ331" s="53"/>
      <c r="HR331" s="53"/>
      <c r="HS331" s="53"/>
      <c r="HT331" s="53"/>
      <c r="HU331" s="53"/>
      <c r="HV331" s="53"/>
      <c r="HW331" s="53"/>
      <c r="HX331" s="53"/>
      <c r="HY331" s="53"/>
      <c r="HZ331" s="53"/>
      <c r="IA331" s="53"/>
      <c r="IB331" s="53"/>
      <c r="IC331" s="53"/>
      <c r="ID331" s="53"/>
      <c r="IE331" s="53"/>
    </row>
    <row r="332" spans="1:239" s="177" customFormat="1">
      <c r="A332" s="53"/>
      <c r="B332" s="227"/>
      <c r="F332" s="950"/>
      <c r="H332" s="231"/>
      <c r="I332" s="231"/>
      <c r="J332" s="265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5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76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  <c r="FA332" s="53"/>
      <c r="FB332" s="53"/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53"/>
      <c r="FP332" s="53"/>
      <c r="FQ332" s="53"/>
      <c r="FR332" s="53"/>
      <c r="FS332" s="53"/>
      <c r="FT332" s="53"/>
      <c r="FU332" s="53"/>
      <c r="FV332" s="53"/>
      <c r="FW332" s="53"/>
      <c r="FX332" s="53"/>
      <c r="FY332" s="53"/>
      <c r="FZ332" s="53"/>
      <c r="GA332" s="53"/>
      <c r="GB332" s="53"/>
      <c r="GC332" s="53"/>
      <c r="GD332" s="53"/>
      <c r="GE332" s="53"/>
      <c r="GF332" s="53"/>
      <c r="GG332" s="53"/>
      <c r="GH332" s="53"/>
      <c r="GI332" s="53"/>
      <c r="GJ332" s="53"/>
      <c r="GK332" s="53"/>
      <c r="GL332" s="53"/>
      <c r="GM332" s="53"/>
      <c r="GN332" s="53"/>
      <c r="GO332" s="53"/>
      <c r="GP332" s="53"/>
      <c r="GQ332" s="53"/>
      <c r="GR332" s="53"/>
      <c r="GS332" s="53"/>
      <c r="GT332" s="53"/>
      <c r="GU332" s="53"/>
      <c r="GV332" s="53"/>
      <c r="GW332" s="53"/>
      <c r="GX332" s="53"/>
      <c r="GY332" s="53"/>
      <c r="GZ332" s="53"/>
      <c r="HA332" s="53"/>
      <c r="HB332" s="53"/>
      <c r="HC332" s="53"/>
      <c r="HD332" s="53"/>
      <c r="HE332" s="53"/>
      <c r="HF332" s="53"/>
      <c r="HG332" s="53"/>
      <c r="HH332" s="53"/>
      <c r="HI332" s="53"/>
      <c r="HJ332" s="53"/>
      <c r="HK332" s="53"/>
      <c r="HL332" s="53"/>
      <c r="HM332" s="53"/>
      <c r="HN332" s="53"/>
      <c r="HO332" s="53"/>
      <c r="HP332" s="53"/>
      <c r="HQ332" s="53"/>
      <c r="HR332" s="53"/>
      <c r="HS332" s="53"/>
      <c r="HT332" s="53"/>
      <c r="HU332" s="53"/>
      <c r="HV332" s="53"/>
      <c r="HW332" s="53"/>
      <c r="HX332" s="53"/>
      <c r="HY332" s="53"/>
      <c r="HZ332" s="53"/>
      <c r="IA332" s="53"/>
      <c r="IB332" s="53"/>
      <c r="IC332" s="53"/>
      <c r="ID332" s="53"/>
      <c r="IE332" s="53"/>
    </row>
    <row r="333" spans="1:239" s="177" customFormat="1">
      <c r="A333" s="53"/>
      <c r="B333" s="227"/>
      <c r="F333" s="950"/>
      <c r="H333" s="231"/>
      <c r="I333" s="231"/>
      <c r="J333" s="265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5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76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  <c r="FA333" s="53"/>
      <c r="FB333" s="53"/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53"/>
      <c r="FP333" s="53"/>
      <c r="FQ333" s="53"/>
      <c r="FR333" s="53"/>
      <c r="FS333" s="53"/>
      <c r="FT333" s="53"/>
      <c r="FU333" s="53"/>
      <c r="FV333" s="53"/>
      <c r="FW333" s="53"/>
      <c r="FX333" s="53"/>
      <c r="FY333" s="53"/>
      <c r="FZ333" s="53"/>
      <c r="GA333" s="53"/>
      <c r="GB333" s="53"/>
      <c r="GC333" s="53"/>
      <c r="GD333" s="53"/>
      <c r="GE333" s="53"/>
      <c r="GF333" s="53"/>
      <c r="GG333" s="53"/>
      <c r="GH333" s="53"/>
      <c r="GI333" s="53"/>
      <c r="GJ333" s="53"/>
      <c r="GK333" s="53"/>
      <c r="GL333" s="53"/>
      <c r="GM333" s="53"/>
      <c r="GN333" s="53"/>
      <c r="GO333" s="53"/>
      <c r="GP333" s="53"/>
      <c r="GQ333" s="53"/>
      <c r="GR333" s="53"/>
      <c r="GS333" s="53"/>
      <c r="GT333" s="53"/>
      <c r="GU333" s="53"/>
      <c r="GV333" s="53"/>
      <c r="GW333" s="53"/>
      <c r="GX333" s="53"/>
      <c r="GY333" s="53"/>
      <c r="GZ333" s="53"/>
      <c r="HA333" s="53"/>
      <c r="HB333" s="53"/>
      <c r="HC333" s="53"/>
      <c r="HD333" s="53"/>
      <c r="HE333" s="53"/>
      <c r="HF333" s="53"/>
      <c r="HG333" s="53"/>
      <c r="HH333" s="53"/>
      <c r="HI333" s="53"/>
      <c r="HJ333" s="53"/>
      <c r="HK333" s="53"/>
      <c r="HL333" s="53"/>
      <c r="HM333" s="53"/>
      <c r="HN333" s="53"/>
      <c r="HO333" s="53"/>
      <c r="HP333" s="53"/>
      <c r="HQ333" s="53"/>
      <c r="HR333" s="53"/>
      <c r="HS333" s="53"/>
      <c r="HT333" s="53"/>
      <c r="HU333" s="53"/>
      <c r="HV333" s="53"/>
      <c r="HW333" s="53"/>
      <c r="HX333" s="53"/>
      <c r="HY333" s="53"/>
      <c r="HZ333" s="53"/>
      <c r="IA333" s="53"/>
      <c r="IB333" s="53"/>
      <c r="IC333" s="53"/>
      <c r="ID333" s="53"/>
      <c r="IE333" s="53"/>
    </row>
    <row r="334" spans="1:239" s="177" customFormat="1">
      <c r="A334" s="53"/>
      <c r="B334" s="227"/>
      <c r="F334" s="950"/>
      <c r="H334" s="231"/>
      <c r="I334" s="231"/>
      <c r="J334" s="265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5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76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  <c r="FA334" s="53"/>
      <c r="FB334" s="53"/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53"/>
      <c r="FP334" s="53"/>
      <c r="FQ334" s="53"/>
      <c r="FR334" s="53"/>
      <c r="FS334" s="53"/>
      <c r="FT334" s="53"/>
      <c r="FU334" s="53"/>
      <c r="FV334" s="53"/>
      <c r="FW334" s="53"/>
      <c r="FX334" s="53"/>
      <c r="FY334" s="53"/>
      <c r="FZ334" s="53"/>
      <c r="GA334" s="53"/>
      <c r="GB334" s="53"/>
      <c r="GC334" s="53"/>
      <c r="GD334" s="53"/>
      <c r="GE334" s="53"/>
      <c r="GF334" s="53"/>
      <c r="GG334" s="53"/>
      <c r="GH334" s="53"/>
      <c r="GI334" s="53"/>
      <c r="GJ334" s="53"/>
      <c r="GK334" s="53"/>
      <c r="GL334" s="53"/>
      <c r="GM334" s="53"/>
      <c r="GN334" s="53"/>
      <c r="GO334" s="53"/>
      <c r="GP334" s="53"/>
      <c r="GQ334" s="53"/>
      <c r="GR334" s="53"/>
      <c r="GS334" s="53"/>
      <c r="GT334" s="53"/>
      <c r="GU334" s="53"/>
      <c r="GV334" s="53"/>
      <c r="GW334" s="53"/>
      <c r="GX334" s="53"/>
      <c r="GY334" s="53"/>
      <c r="GZ334" s="53"/>
      <c r="HA334" s="53"/>
      <c r="HB334" s="53"/>
      <c r="HC334" s="53"/>
      <c r="HD334" s="53"/>
      <c r="HE334" s="53"/>
      <c r="HF334" s="53"/>
      <c r="HG334" s="53"/>
      <c r="HH334" s="53"/>
      <c r="HI334" s="53"/>
      <c r="HJ334" s="53"/>
      <c r="HK334" s="53"/>
      <c r="HL334" s="53"/>
      <c r="HM334" s="53"/>
      <c r="HN334" s="53"/>
      <c r="HO334" s="53"/>
      <c r="HP334" s="53"/>
      <c r="HQ334" s="53"/>
      <c r="HR334" s="53"/>
      <c r="HS334" s="53"/>
      <c r="HT334" s="53"/>
      <c r="HU334" s="53"/>
      <c r="HV334" s="53"/>
      <c r="HW334" s="53"/>
      <c r="HX334" s="53"/>
      <c r="HY334" s="53"/>
      <c r="HZ334" s="53"/>
      <c r="IA334" s="53"/>
      <c r="IB334" s="53"/>
      <c r="IC334" s="53"/>
      <c r="ID334" s="53"/>
      <c r="IE334" s="53"/>
    </row>
    <row r="335" spans="1:239" s="177" customFormat="1">
      <c r="A335" s="53"/>
      <c r="B335" s="227"/>
      <c r="F335" s="950"/>
      <c r="H335" s="231"/>
      <c r="I335" s="231"/>
      <c r="J335" s="265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5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76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  <c r="FA335" s="53"/>
      <c r="FB335" s="53"/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53"/>
      <c r="FP335" s="53"/>
      <c r="FQ335" s="53"/>
      <c r="FR335" s="53"/>
      <c r="FS335" s="53"/>
      <c r="FT335" s="53"/>
      <c r="FU335" s="53"/>
      <c r="FV335" s="53"/>
      <c r="FW335" s="53"/>
      <c r="FX335" s="53"/>
      <c r="FY335" s="53"/>
      <c r="FZ335" s="53"/>
      <c r="GA335" s="53"/>
      <c r="GB335" s="53"/>
      <c r="GC335" s="53"/>
      <c r="GD335" s="53"/>
      <c r="GE335" s="53"/>
      <c r="GF335" s="53"/>
      <c r="GG335" s="53"/>
      <c r="GH335" s="53"/>
      <c r="GI335" s="53"/>
      <c r="GJ335" s="53"/>
      <c r="GK335" s="53"/>
      <c r="GL335" s="53"/>
      <c r="GM335" s="53"/>
      <c r="GN335" s="53"/>
      <c r="GO335" s="53"/>
      <c r="GP335" s="53"/>
      <c r="GQ335" s="53"/>
      <c r="GR335" s="53"/>
      <c r="GS335" s="53"/>
      <c r="GT335" s="53"/>
      <c r="GU335" s="53"/>
      <c r="GV335" s="53"/>
      <c r="GW335" s="53"/>
      <c r="GX335" s="53"/>
      <c r="GY335" s="53"/>
      <c r="GZ335" s="53"/>
      <c r="HA335" s="53"/>
      <c r="HB335" s="53"/>
      <c r="HC335" s="53"/>
      <c r="HD335" s="53"/>
      <c r="HE335" s="53"/>
      <c r="HF335" s="53"/>
      <c r="HG335" s="53"/>
      <c r="HH335" s="53"/>
      <c r="HI335" s="53"/>
      <c r="HJ335" s="53"/>
      <c r="HK335" s="53"/>
      <c r="HL335" s="53"/>
      <c r="HM335" s="53"/>
      <c r="HN335" s="53"/>
      <c r="HO335" s="53"/>
      <c r="HP335" s="53"/>
      <c r="HQ335" s="53"/>
      <c r="HR335" s="53"/>
      <c r="HS335" s="53"/>
      <c r="HT335" s="53"/>
      <c r="HU335" s="53"/>
      <c r="HV335" s="53"/>
      <c r="HW335" s="53"/>
      <c r="HX335" s="53"/>
      <c r="HY335" s="53"/>
      <c r="HZ335" s="53"/>
      <c r="IA335" s="53"/>
      <c r="IB335" s="53"/>
      <c r="IC335" s="53"/>
      <c r="ID335" s="53"/>
      <c r="IE335" s="53"/>
    </row>
    <row r="336" spans="1:239" s="177" customFormat="1">
      <c r="A336" s="53"/>
      <c r="B336" s="227"/>
      <c r="F336" s="950"/>
      <c r="H336" s="231"/>
      <c r="I336" s="231"/>
      <c r="J336" s="265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5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76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  <c r="FA336" s="53"/>
      <c r="FB336" s="53"/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53"/>
      <c r="FP336" s="53"/>
      <c r="FQ336" s="53"/>
      <c r="FR336" s="53"/>
      <c r="FS336" s="53"/>
      <c r="FT336" s="53"/>
      <c r="FU336" s="53"/>
      <c r="FV336" s="53"/>
      <c r="FW336" s="53"/>
      <c r="FX336" s="53"/>
      <c r="FY336" s="53"/>
      <c r="FZ336" s="53"/>
      <c r="GA336" s="53"/>
      <c r="GB336" s="53"/>
      <c r="GC336" s="53"/>
      <c r="GD336" s="53"/>
      <c r="GE336" s="53"/>
      <c r="GF336" s="53"/>
      <c r="GG336" s="53"/>
      <c r="GH336" s="53"/>
      <c r="GI336" s="53"/>
      <c r="GJ336" s="53"/>
      <c r="GK336" s="53"/>
      <c r="GL336" s="53"/>
      <c r="GM336" s="53"/>
      <c r="GN336" s="53"/>
      <c r="GO336" s="53"/>
      <c r="GP336" s="53"/>
      <c r="GQ336" s="53"/>
      <c r="GR336" s="53"/>
      <c r="GS336" s="53"/>
      <c r="GT336" s="53"/>
      <c r="GU336" s="53"/>
      <c r="GV336" s="53"/>
      <c r="GW336" s="53"/>
      <c r="GX336" s="53"/>
      <c r="GY336" s="53"/>
      <c r="GZ336" s="53"/>
      <c r="HA336" s="53"/>
      <c r="HB336" s="53"/>
      <c r="HC336" s="53"/>
      <c r="HD336" s="53"/>
      <c r="HE336" s="53"/>
      <c r="HF336" s="53"/>
      <c r="HG336" s="53"/>
      <c r="HH336" s="53"/>
      <c r="HI336" s="53"/>
      <c r="HJ336" s="53"/>
      <c r="HK336" s="53"/>
      <c r="HL336" s="53"/>
      <c r="HM336" s="53"/>
      <c r="HN336" s="53"/>
      <c r="HO336" s="53"/>
      <c r="HP336" s="53"/>
      <c r="HQ336" s="53"/>
      <c r="HR336" s="53"/>
      <c r="HS336" s="53"/>
      <c r="HT336" s="53"/>
      <c r="HU336" s="53"/>
      <c r="HV336" s="53"/>
      <c r="HW336" s="53"/>
      <c r="HX336" s="53"/>
      <c r="HY336" s="53"/>
      <c r="HZ336" s="53"/>
      <c r="IA336" s="53"/>
      <c r="IB336" s="53"/>
      <c r="IC336" s="53"/>
      <c r="ID336" s="53"/>
      <c r="IE336" s="53"/>
    </row>
    <row r="337" spans="1:239" s="177" customFormat="1">
      <c r="A337" s="53"/>
      <c r="B337" s="227"/>
      <c r="F337" s="950"/>
      <c r="H337" s="231"/>
      <c r="I337" s="231"/>
      <c r="J337" s="265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5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76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  <c r="FA337" s="53"/>
      <c r="FB337" s="53"/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53"/>
      <c r="FP337" s="53"/>
      <c r="FQ337" s="53"/>
      <c r="FR337" s="53"/>
      <c r="FS337" s="53"/>
      <c r="FT337" s="53"/>
      <c r="FU337" s="53"/>
      <c r="FV337" s="53"/>
      <c r="FW337" s="53"/>
      <c r="FX337" s="53"/>
      <c r="FY337" s="53"/>
      <c r="FZ337" s="53"/>
      <c r="GA337" s="53"/>
      <c r="GB337" s="53"/>
      <c r="GC337" s="53"/>
      <c r="GD337" s="53"/>
      <c r="GE337" s="53"/>
      <c r="GF337" s="53"/>
      <c r="GG337" s="53"/>
      <c r="GH337" s="53"/>
      <c r="GI337" s="53"/>
      <c r="GJ337" s="53"/>
      <c r="GK337" s="53"/>
      <c r="GL337" s="53"/>
      <c r="GM337" s="53"/>
      <c r="GN337" s="53"/>
      <c r="GO337" s="53"/>
      <c r="GP337" s="53"/>
      <c r="GQ337" s="53"/>
      <c r="GR337" s="53"/>
      <c r="GS337" s="53"/>
      <c r="GT337" s="53"/>
      <c r="GU337" s="53"/>
      <c r="GV337" s="53"/>
      <c r="GW337" s="53"/>
      <c r="GX337" s="53"/>
      <c r="GY337" s="53"/>
      <c r="GZ337" s="53"/>
      <c r="HA337" s="53"/>
      <c r="HB337" s="53"/>
      <c r="HC337" s="53"/>
      <c r="HD337" s="53"/>
      <c r="HE337" s="53"/>
      <c r="HF337" s="53"/>
      <c r="HG337" s="53"/>
      <c r="HH337" s="53"/>
      <c r="HI337" s="53"/>
      <c r="HJ337" s="53"/>
      <c r="HK337" s="53"/>
      <c r="HL337" s="53"/>
      <c r="HM337" s="53"/>
      <c r="HN337" s="53"/>
      <c r="HO337" s="53"/>
      <c r="HP337" s="53"/>
      <c r="HQ337" s="53"/>
      <c r="HR337" s="53"/>
      <c r="HS337" s="53"/>
      <c r="HT337" s="53"/>
      <c r="HU337" s="53"/>
      <c r="HV337" s="53"/>
      <c r="HW337" s="53"/>
      <c r="HX337" s="53"/>
      <c r="HY337" s="53"/>
      <c r="HZ337" s="53"/>
      <c r="IA337" s="53"/>
      <c r="IB337" s="53"/>
      <c r="IC337" s="53"/>
      <c r="ID337" s="53"/>
      <c r="IE337" s="53"/>
    </row>
    <row r="338" spans="1:239" s="177" customFormat="1">
      <c r="A338" s="53"/>
      <c r="B338" s="227"/>
      <c r="F338" s="950"/>
      <c r="H338" s="231"/>
      <c r="I338" s="231"/>
      <c r="J338" s="265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5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76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  <c r="GM338" s="53"/>
      <c r="GN338" s="53"/>
      <c r="GO338" s="53"/>
      <c r="GP338" s="53"/>
      <c r="GQ338" s="53"/>
      <c r="GR338" s="53"/>
      <c r="GS338" s="53"/>
      <c r="GT338" s="53"/>
      <c r="GU338" s="53"/>
      <c r="GV338" s="53"/>
      <c r="GW338" s="53"/>
      <c r="GX338" s="53"/>
      <c r="GY338" s="53"/>
      <c r="GZ338" s="53"/>
      <c r="HA338" s="53"/>
      <c r="HB338" s="53"/>
      <c r="HC338" s="53"/>
      <c r="HD338" s="53"/>
      <c r="HE338" s="53"/>
      <c r="HF338" s="53"/>
      <c r="HG338" s="53"/>
      <c r="HH338" s="53"/>
      <c r="HI338" s="53"/>
      <c r="HJ338" s="53"/>
      <c r="HK338" s="53"/>
      <c r="HL338" s="53"/>
      <c r="HM338" s="53"/>
      <c r="HN338" s="53"/>
      <c r="HO338" s="53"/>
      <c r="HP338" s="53"/>
      <c r="HQ338" s="53"/>
      <c r="HR338" s="53"/>
      <c r="HS338" s="53"/>
      <c r="HT338" s="53"/>
      <c r="HU338" s="53"/>
      <c r="HV338" s="53"/>
      <c r="HW338" s="53"/>
      <c r="HX338" s="53"/>
      <c r="HY338" s="53"/>
      <c r="HZ338" s="53"/>
      <c r="IA338" s="53"/>
      <c r="IB338" s="53"/>
      <c r="IC338" s="53"/>
      <c r="ID338" s="53"/>
      <c r="IE338" s="53"/>
    </row>
    <row r="339" spans="1:239" s="177" customFormat="1">
      <c r="A339" s="53"/>
      <c r="B339" s="227"/>
      <c r="F339" s="950"/>
      <c r="H339" s="231"/>
      <c r="I339" s="231"/>
      <c r="J339" s="265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5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76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  <c r="FA339" s="53"/>
      <c r="FB339" s="53"/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53"/>
      <c r="FP339" s="53"/>
      <c r="FQ339" s="53"/>
      <c r="FR339" s="53"/>
      <c r="FS339" s="53"/>
      <c r="FT339" s="53"/>
      <c r="FU339" s="53"/>
      <c r="FV339" s="53"/>
      <c r="FW339" s="53"/>
      <c r="FX339" s="53"/>
      <c r="FY339" s="53"/>
      <c r="FZ339" s="53"/>
      <c r="GA339" s="53"/>
      <c r="GB339" s="53"/>
      <c r="GC339" s="53"/>
      <c r="GD339" s="53"/>
      <c r="GE339" s="53"/>
      <c r="GF339" s="53"/>
      <c r="GG339" s="53"/>
      <c r="GH339" s="53"/>
      <c r="GI339" s="53"/>
      <c r="GJ339" s="53"/>
      <c r="GK339" s="53"/>
      <c r="GL339" s="53"/>
      <c r="GM339" s="53"/>
      <c r="GN339" s="53"/>
      <c r="GO339" s="53"/>
      <c r="GP339" s="53"/>
      <c r="GQ339" s="53"/>
      <c r="GR339" s="53"/>
      <c r="GS339" s="53"/>
      <c r="GT339" s="53"/>
      <c r="GU339" s="53"/>
      <c r="GV339" s="53"/>
      <c r="GW339" s="53"/>
      <c r="GX339" s="53"/>
      <c r="GY339" s="53"/>
      <c r="GZ339" s="53"/>
      <c r="HA339" s="53"/>
      <c r="HB339" s="53"/>
      <c r="HC339" s="53"/>
      <c r="HD339" s="53"/>
      <c r="HE339" s="53"/>
      <c r="HF339" s="53"/>
      <c r="HG339" s="53"/>
      <c r="HH339" s="53"/>
      <c r="HI339" s="53"/>
      <c r="HJ339" s="53"/>
      <c r="HK339" s="53"/>
      <c r="HL339" s="53"/>
      <c r="HM339" s="53"/>
      <c r="HN339" s="53"/>
      <c r="HO339" s="53"/>
      <c r="HP339" s="53"/>
      <c r="HQ339" s="53"/>
      <c r="HR339" s="53"/>
      <c r="HS339" s="53"/>
      <c r="HT339" s="53"/>
      <c r="HU339" s="53"/>
      <c r="HV339" s="53"/>
      <c r="HW339" s="53"/>
      <c r="HX339" s="53"/>
      <c r="HY339" s="53"/>
      <c r="HZ339" s="53"/>
      <c r="IA339" s="53"/>
      <c r="IB339" s="53"/>
      <c r="IC339" s="53"/>
      <c r="ID339" s="53"/>
      <c r="IE339" s="53"/>
    </row>
    <row r="340" spans="1:239" s="177" customFormat="1">
      <c r="A340" s="53"/>
      <c r="B340" s="227"/>
      <c r="F340" s="950"/>
      <c r="H340" s="231"/>
      <c r="I340" s="231"/>
      <c r="J340" s="265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5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76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  <c r="GM340" s="53"/>
      <c r="GN340" s="53"/>
      <c r="GO340" s="53"/>
      <c r="GP340" s="53"/>
      <c r="GQ340" s="53"/>
      <c r="GR340" s="53"/>
      <c r="GS340" s="53"/>
      <c r="GT340" s="53"/>
      <c r="GU340" s="53"/>
      <c r="GV340" s="53"/>
      <c r="GW340" s="53"/>
      <c r="GX340" s="53"/>
      <c r="GY340" s="53"/>
      <c r="GZ340" s="53"/>
      <c r="HA340" s="53"/>
      <c r="HB340" s="53"/>
      <c r="HC340" s="53"/>
      <c r="HD340" s="53"/>
      <c r="HE340" s="53"/>
      <c r="HF340" s="53"/>
      <c r="HG340" s="53"/>
      <c r="HH340" s="53"/>
      <c r="HI340" s="53"/>
      <c r="HJ340" s="53"/>
      <c r="HK340" s="53"/>
      <c r="HL340" s="53"/>
      <c r="HM340" s="53"/>
      <c r="HN340" s="53"/>
      <c r="HO340" s="53"/>
      <c r="HP340" s="53"/>
      <c r="HQ340" s="53"/>
      <c r="HR340" s="53"/>
      <c r="HS340" s="53"/>
      <c r="HT340" s="53"/>
      <c r="HU340" s="53"/>
      <c r="HV340" s="53"/>
      <c r="HW340" s="53"/>
      <c r="HX340" s="53"/>
      <c r="HY340" s="53"/>
      <c r="HZ340" s="53"/>
      <c r="IA340" s="53"/>
      <c r="IB340" s="53"/>
      <c r="IC340" s="53"/>
      <c r="ID340" s="53"/>
      <c r="IE340" s="53"/>
    </row>
    <row r="341" spans="1:239" s="177" customFormat="1">
      <c r="A341" s="53"/>
      <c r="B341" s="227"/>
      <c r="F341" s="950"/>
      <c r="H341" s="231"/>
      <c r="I341" s="231"/>
      <c r="J341" s="265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5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76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  <c r="GM341" s="53"/>
      <c r="GN341" s="53"/>
      <c r="GO341" s="53"/>
      <c r="GP341" s="53"/>
      <c r="GQ341" s="53"/>
      <c r="GR341" s="53"/>
      <c r="GS341" s="53"/>
      <c r="GT341" s="53"/>
      <c r="GU341" s="53"/>
      <c r="GV341" s="53"/>
      <c r="GW341" s="53"/>
      <c r="GX341" s="53"/>
      <c r="GY341" s="53"/>
      <c r="GZ341" s="53"/>
      <c r="HA341" s="53"/>
      <c r="HB341" s="53"/>
      <c r="HC341" s="53"/>
      <c r="HD341" s="53"/>
      <c r="HE341" s="53"/>
      <c r="HF341" s="53"/>
      <c r="HG341" s="53"/>
      <c r="HH341" s="53"/>
      <c r="HI341" s="53"/>
      <c r="HJ341" s="53"/>
      <c r="HK341" s="53"/>
      <c r="HL341" s="53"/>
      <c r="HM341" s="53"/>
      <c r="HN341" s="53"/>
      <c r="HO341" s="53"/>
      <c r="HP341" s="53"/>
      <c r="HQ341" s="53"/>
      <c r="HR341" s="53"/>
      <c r="HS341" s="53"/>
      <c r="HT341" s="53"/>
      <c r="HU341" s="53"/>
      <c r="HV341" s="53"/>
      <c r="HW341" s="53"/>
      <c r="HX341" s="53"/>
      <c r="HY341" s="53"/>
      <c r="HZ341" s="53"/>
      <c r="IA341" s="53"/>
      <c r="IB341" s="53"/>
      <c r="IC341" s="53"/>
      <c r="ID341" s="53"/>
      <c r="IE341" s="53"/>
    </row>
    <row r="342" spans="1:239" s="177" customFormat="1">
      <c r="A342" s="53"/>
      <c r="B342" s="227"/>
      <c r="F342" s="950"/>
      <c r="H342" s="231"/>
      <c r="I342" s="231"/>
      <c r="J342" s="265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5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76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  <c r="GM342" s="53"/>
      <c r="GN342" s="53"/>
      <c r="GO342" s="53"/>
      <c r="GP342" s="53"/>
      <c r="GQ342" s="53"/>
      <c r="GR342" s="53"/>
      <c r="GS342" s="53"/>
      <c r="GT342" s="53"/>
      <c r="GU342" s="53"/>
      <c r="GV342" s="53"/>
      <c r="GW342" s="53"/>
      <c r="GX342" s="53"/>
      <c r="GY342" s="53"/>
      <c r="GZ342" s="53"/>
      <c r="HA342" s="53"/>
      <c r="HB342" s="53"/>
      <c r="HC342" s="53"/>
      <c r="HD342" s="53"/>
      <c r="HE342" s="53"/>
      <c r="HF342" s="53"/>
      <c r="HG342" s="53"/>
      <c r="HH342" s="53"/>
      <c r="HI342" s="53"/>
      <c r="HJ342" s="53"/>
      <c r="HK342" s="53"/>
      <c r="HL342" s="53"/>
      <c r="HM342" s="53"/>
      <c r="HN342" s="53"/>
      <c r="HO342" s="53"/>
      <c r="HP342" s="53"/>
      <c r="HQ342" s="53"/>
      <c r="HR342" s="53"/>
      <c r="HS342" s="53"/>
      <c r="HT342" s="53"/>
      <c r="HU342" s="53"/>
      <c r="HV342" s="53"/>
      <c r="HW342" s="53"/>
      <c r="HX342" s="53"/>
      <c r="HY342" s="53"/>
      <c r="HZ342" s="53"/>
      <c r="IA342" s="53"/>
      <c r="IB342" s="53"/>
      <c r="IC342" s="53"/>
      <c r="ID342" s="53"/>
      <c r="IE342" s="53"/>
    </row>
    <row r="343" spans="1:239" s="177" customFormat="1">
      <c r="A343" s="53"/>
      <c r="B343" s="227"/>
      <c r="F343" s="950"/>
      <c r="H343" s="231"/>
      <c r="I343" s="231"/>
      <c r="J343" s="265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5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76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  <c r="GM343" s="53"/>
      <c r="GN343" s="53"/>
      <c r="GO343" s="53"/>
      <c r="GP343" s="53"/>
      <c r="GQ343" s="53"/>
      <c r="GR343" s="53"/>
      <c r="GS343" s="53"/>
      <c r="GT343" s="53"/>
      <c r="GU343" s="53"/>
      <c r="GV343" s="53"/>
      <c r="GW343" s="53"/>
      <c r="GX343" s="53"/>
      <c r="GY343" s="53"/>
      <c r="GZ343" s="53"/>
      <c r="HA343" s="53"/>
      <c r="HB343" s="53"/>
      <c r="HC343" s="53"/>
      <c r="HD343" s="53"/>
      <c r="HE343" s="53"/>
      <c r="HF343" s="53"/>
      <c r="HG343" s="53"/>
      <c r="HH343" s="53"/>
      <c r="HI343" s="53"/>
      <c r="HJ343" s="53"/>
      <c r="HK343" s="53"/>
      <c r="HL343" s="53"/>
      <c r="HM343" s="53"/>
      <c r="HN343" s="53"/>
      <c r="HO343" s="53"/>
      <c r="HP343" s="53"/>
      <c r="HQ343" s="53"/>
      <c r="HR343" s="53"/>
      <c r="HS343" s="53"/>
      <c r="HT343" s="53"/>
      <c r="HU343" s="53"/>
      <c r="HV343" s="53"/>
      <c r="HW343" s="53"/>
      <c r="HX343" s="53"/>
      <c r="HY343" s="53"/>
      <c r="HZ343" s="53"/>
      <c r="IA343" s="53"/>
      <c r="IB343" s="53"/>
      <c r="IC343" s="53"/>
      <c r="ID343" s="53"/>
      <c r="IE343" s="53"/>
    </row>
    <row r="344" spans="1:239" s="177" customFormat="1">
      <c r="A344" s="53"/>
      <c r="B344" s="227"/>
      <c r="F344" s="950"/>
      <c r="H344" s="231"/>
      <c r="I344" s="231"/>
      <c r="J344" s="265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5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76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  <c r="FA344" s="53"/>
      <c r="FB344" s="53"/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53"/>
      <c r="FP344" s="53"/>
      <c r="FQ344" s="53"/>
      <c r="FR344" s="53"/>
      <c r="FS344" s="53"/>
      <c r="FT344" s="53"/>
      <c r="FU344" s="53"/>
      <c r="FV344" s="53"/>
      <c r="FW344" s="53"/>
      <c r="FX344" s="53"/>
      <c r="FY344" s="53"/>
      <c r="FZ344" s="53"/>
      <c r="GA344" s="53"/>
      <c r="GB344" s="53"/>
      <c r="GC344" s="53"/>
      <c r="GD344" s="53"/>
      <c r="GE344" s="53"/>
      <c r="GF344" s="53"/>
      <c r="GG344" s="53"/>
      <c r="GH344" s="53"/>
      <c r="GI344" s="53"/>
      <c r="GJ344" s="53"/>
      <c r="GK344" s="53"/>
      <c r="GL344" s="53"/>
      <c r="GM344" s="53"/>
      <c r="GN344" s="53"/>
      <c r="GO344" s="53"/>
      <c r="GP344" s="53"/>
      <c r="GQ344" s="53"/>
      <c r="GR344" s="53"/>
      <c r="GS344" s="53"/>
      <c r="GT344" s="53"/>
      <c r="GU344" s="53"/>
      <c r="GV344" s="53"/>
      <c r="GW344" s="53"/>
      <c r="GX344" s="53"/>
      <c r="GY344" s="53"/>
      <c r="GZ344" s="53"/>
      <c r="HA344" s="53"/>
      <c r="HB344" s="53"/>
      <c r="HC344" s="53"/>
      <c r="HD344" s="53"/>
      <c r="HE344" s="53"/>
      <c r="HF344" s="53"/>
      <c r="HG344" s="53"/>
      <c r="HH344" s="53"/>
      <c r="HI344" s="53"/>
      <c r="HJ344" s="53"/>
      <c r="HK344" s="53"/>
      <c r="HL344" s="53"/>
      <c r="HM344" s="53"/>
      <c r="HN344" s="53"/>
      <c r="HO344" s="53"/>
      <c r="HP344" s="53"/>
      <c r="HQ344" s="53"/>
      <c r="HR344" s="53"/>
      <c r="HS344" s="53"/>
      <c r="HT344" s="53"/>
      <c r="HU344" s="53"/>
      <c r="HV344" s="53"/>
      <c r="HW344" s="53"/>
      <c r="HX344" s="53"/>
      <c r="HY344" s="53"/>
      <c r="HZ344" s="53"/>
      <c r="IA344" s="53"/>
      <c r="IB344" s="53"/>
      <c r="IC344" s="53"/>
      <c r="ID344" s="53"/>
      <c r="IE344" s="53"/>
    </row>
    <row r="345" spans="1:239" s="177" customFormat="1">
      <c r="A345" s="53"/>
      <c r="B345" s="227"/>
      <c r="F345" s="950"/>
      <c r="H345" s="231"/>
      <c r="I345" s="231"/>
      <c r="J345" s="265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5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76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  <c r="FA345" s="53"/>
      <c r="FB345" s="53"/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53"/>
      <c r="FP345" s="53"/>
      <c r="FQ345" s="53"/>
      <c r="FR345" s="53"/>
      <c r="FS345" s="53"/>
      <c r="FT345" s="53"/>
      <c r="FU345" s="53"/>
      <c r="FV345" s="53"/>
      <c r="FW345" s="53"/>
      <c r="FX345" s="53"/>
      <c r="FY345" s="53"/>
      <c r="FZ345" s="53"/>
      <c r="GA345" s="53"/>
      <c r="GB345" s="53"/>
      <c r="GC345" s="53"/>
      <c r="GD345" s="53"/>
      <c r="GE345" s="53"/>
      <c r="GF345" s="53"/>
      <c r="GG345" s="53"/>
      <c r="GH345" s="53"/>
      <c r="GI345" s="53"/>
      <c r="GJ345" s="53"/>
      <c r="GK345" s="53"/>
      <c r="GL345" s="53"/>
      <c r="GM345" s="53"/>
      <c r="GN345" s="53"/>
      <c r="GO345" s="53"/>
      <c r="GP345" s="53"/>
      <c r="GQ345" s="53"/>
      <c r="GR345" s="53"/>
      <c r="GS345" s="53"/>
      <c r="GT345" s="53"/>
      <c r="GU345" s="53"/>
      <c r="GV345" s="53"/>
      <c r="GW345" s="53"/>
      <c r="GX345" s="53"/>
      <c r="GY345" s="53"/>
      <c r="GZ345" s="53"/>
      <c r="HA345" s="53"/>
      <c r="HB345" s="53"/>
      <c r="HC345" s="53"/>
      <c r="HD345" s="53"/>
      <c r="HE345" s="53"/>
      <c r="HF345" s="53"/>
      <c r="HG345" s="53"/>
      <c r="HH345" s="53"/>
      <c r="HI345" s="53"/>
      <c r="HJ345" s="53"/>
      <c r="HK345" s="53"/>
      <c r="HL345" s="53"/>
      <c r="HM345" s="53"/>
      <c r="HN345" s="53"/>
      <c r="HO345" s="53"/>
      <c r="HP345" s="53"/>
      <c r="HQ345" s="53"/>
      <c r="HR345" s="53"/>
      <c r="HS345" s="53"/>
      <c r="HT345" s="53"/>
      <c r="HU345" s="53"/>
      <c r="HV345" s="53"/>
      <c r="HW345" s="53"/>
      <c r="HX345" s="53"/>
      <c r="HY345" s="53"/>
      <c r="HZ345" s="53"/>
      <c r="IA345" s="53"/>
      <c r="IB345" s="53"/>
      <c r="IC345" s="53"/>
      <c r="ID345" s="53"/>
      <c r="IE345" s="53"/>
    </row>
    <row r="346" spans="1:239" s="177" customFormat="1">
      <c r="A346" s="53"/>
      <c r="B346" s="227"/>
      <c r="F346" s="950"/>
      <c r="H346" s="231"/>
      <c r="I346" s="231"/>
      <c r="J346" s="265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5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76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3"/>
      <c r="GG346" s="53"/>
      <c r="GH346" s="53"/>
      <c r="GI346" s="53"/>
      <c r="GJ346" s="53"/>
      <c r="GK346" s="53"/>
      <c r="GL346" s="53"/>
      <c r="GM346" s="53"/>
      <c r="GN346" s="53"/>
      <c r="GO346" s="53"/>
      <c r="GP346" s="53"/>
      <c r="GQ346" s="53"/>
      <c r="GR346" s="53"/>
      <c r="GS346" s="53"/>
      <c r="GT346" s="53"/>
      <c r="GU346" s="53"/>
      <c r="GV346" s="53"/>
      <c r="GW346" s="53"/>
      <c r="GX346" s="53"/>
      <c r="GY346" s="53"/>
      <c r="GZ346" s="53"/>
      <c r="HA346" s="53"/>
      <c r="HB346" s="53"/>
      <c r="HC346" s="53"/>
      <c r="HD346" s="53"/>
      <c r="HE346" s="53"/>
      <c r="HF346" s="53"/>
      <c r="HG346" s="53"/>
      <c r="HH346" s="53"/>
      <c r="HI346" s="53"/>
      <c r="HJ346" s="53"/>
      <c r="HK346" s="53"/>
      <c r="HL346" s="53"/>
      <c r="HM346" s="53"/>
      <c r="HN346" s="53"/>
      <c r="HO346" s="53"/>
      <c r="HP346" s="53"/>
      <c r="HQ346" s="53"/>
      <c r="HR346" s="53"/>
      <c r="HS346" s="53"/>
      <c r="HT346" s="53"/>
      <c r="HU346" s="53"/>
      <c r="HV346" s="53"/>
      <c r="HW346" s="53"/>
      <c r="HX346" s="53"/>
      <c r="HY346" s="53"/>
      <c r="HZ346" s="53"/>
      <c r="IA346" s="53"/>
      <c r="IB346" s="53"/>
      <c r="IC346" s="53"/>
      <c r="ID346" s="53"/>
      <c r="IE346" s="53"/>
    </row>
    <row r="347" spans="1:239" s="177" customFormat="1">
      <c r="A347" s="53"/>
      <c r="B347" s="227"/>
      <c r="F347" s="950"/>
      <c r="H347" s="231"/>
      <c r="I347" s="231"/>
      <c r="J347" s="265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5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76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</row>
    <row r="348" spans="1:239" s="177" customFormat="1">
      <c r="A348" s="53"/>
      <c r="B348" s="227"/>
      <c r="F348" s="950"/>
      <c r="H348" s="231"/>
      <c r="I348" s="231"/>
      <c r="J348" s="265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5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76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  <c r="FA348" s="53"/>
      <c r="FB348" s="53"/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53"/>
      <c r="FP348" s="53"/>
      <c r="FQ348" s="53"/>
      <c r="FR348" s="53"/>
      <c r="FS348" s="53"/>
      <c r="FT348" s="53"/>
      <c r="FU348" s="53"/>
      <c r="FV348" s="53"/>
      <c r="FW348" s="53"/>
      <c r="FX348" s="53"/>
      <c r="FY348" s="53"/>
      <c r="FZ348" s="53"/>
      <c r="GA348" s="53"/>
      <c r="GB348" s="53"/>
      <c r="GC348" s="53"/>
      <c r="GD348" s="53"/>
      <c r="GE348" s="53"/>
      <c r="GF348" s="53"/>
      <c r="GG348" s="53"/>
      <c r="GH348" s="53"/>
      <c r="GI348" s="53"/>
      <c r="GJ348" s="53"/>
      <c r="GK348" s="53"/>
      <c r="GL348" s="53"/>
      <c r="GM348" s="53"/>
      <c r="GN348" s="53"/>
      <c r="GO348" s="53"/>
      <c r="GP348" s="53"/>
      <c r="GQ348" s="53"/>
      <c r="GR348" s="53"/>
      <c r="GS348" s="53"/>
      <c r="GT348" s="53"/>
      <c r="GU348" s="53"/>
      <c r="GV348" s="53"/>
      <c r="GW348" s="53"/>
      <c r="GX348" s="53"/>
      <c r="GY348" s="53"/>
      <c r="GZ348" s="53"/>
      <c r="HA348" s="53"/>
      <c r="HB348" s="53"/>
      <c r="HC348" s="53"/>
      <c r="HD348" s="53"/>
      <c r="HE348" s="53"/>
      <c r="HF348" s="53"/>
      <c r="HG348" s="53"/>
      <c r="HH348" s="53"/>
      <c r="HI348" s="53"/>
      <c r="HJ348" s="53"/>
      <c r="HK348" s="53"/>
      <c r="HL348" s="53"/>
      <c r="HM348" s="53"/>
      <c r="HN348" s="53"/>
      <c r="HO348" s="53"/>
      <c r="HP348" s="53"/>
      <c r="HQ348" s="53"/>
      <c r="HR348" s="53"/>
      <c r="HS348" s="53"/>
      <c r="HT348" s="53"/>
      <c r="HU348" s="53"/>
      <c r="HV348" s="53"/>
      <c r="HW348" s="53"/>
      <c r="HX348" s="53"/>
      <c r="HY348" s="53"/>
      <c r="HZ348" s="53"/>
      <c r="IA348" s="53"/>
      <c r="IB348" s="53"/>
      <c r="IC348" s="53"/>
      <c r="ID348" s="53"/>
      <c r="IE348" s="53"/>
    </row>
    <row r="349" spans="1:239" s="177" customFormat="1">
      <c r="A349" s="53"/>
      <c r="B349" s="227"/>
      <c r="F349" s="950"/>
      <c r="H349" s="231"/>
      <c r="I349" s="231"/>
      <c r="J349" s="265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5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76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  <c r="FA349" s="53"/>
      <c r="FB349" s="53"/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53"/>
      <c r="FP349" s="53"/>
      <c r="FQ349" s="53"/>
      <c r="FR349" s="53"/>
      <c r="FS349" s="53"/>
      <c r="FT349" s="53"/>
      <c r="FU349" s="53"/>
      <c r="FV349" s="53"/>
      <c r="FW349" s="53"/>
      <c r="FX349" s="53"/>
      <c r="FY349" s="53"/>
      <c r="FZ349" s="53"/>
      <c r="GA349" s="53"/>
      <c r="GB349" s="53"/>
      <c r="GC349" s="53"/>
      <c r="GD349" s="53"/>
      <c r="GE349" s="53"/>
      <c r="GF349" s="53"/>
      <c r="GG349" s="53"/>
      <c r="GH349" s="53"/>
      <c r="GI349" s="53"/>
      <c r="GJ349" s="53"/>
      <c r="GK349" s="53"/>
      <c r="GL349" s="53"/>
      <c r="GM349" s="53"/>
      <c r="GN349" s="53"/>
      <c r="GO349" s="53"/>
      <c r="GP349" s="53"/>
      <c r="GQ349" s="53"/>
      <c r="GR349" s="53"/>
      <c r="GS349" s="53"/>
      <c r="GT349" s="53"/>
      <c r="GU349" s="53"/>
      <c r="GV349" s="53"/>
      <c r="GW349" s="53"/>
      <c r="GX349" s="53"/>
      <c r="GY349" s="53"/>
      <c r="GZ349" s="53"/>
      <c r="HA349" s="53"/>
      <c r="HB349" s="53"/>
      <c r="HC349" s="53"/>
      <c r="HD349" s="53"/>
      <c r="HE349" s="53"/>
      <c r="HF349" s="53"/>
      <c r="HG349" s="53"/>
      <c r="HH349" s="53"/>
      <c r="HI349" s="53"/>
      <c r="HJ349" s="53"/>
      <c r="HK349" s="53"/>
      <c r="HL349" s="53"/>
      <c r="HM349" s="53"/>
      <c r="HN349" s="53"/>
      <c r="HO349" s="53"/>
      <c r="HP349" s="53"/>
      <c r="HQ349" s="53"/>
      <c r="HR349" s="53"/>
      <c r="HS349" s="53"/>
      <c r="HT349" s="53"/>
      <c r="HU349" s="53"/>
      <c r="HV349" s="53"/>
      <c r="HW349" s="53"/>
      <c r="HX349" s="53"/>
      <c r="HY349" s="53"/>
      <c r="HZ349" s="53"/>
      <c r="IA349" s="53"/>
      <c r="IB349" s="53"/>
      <c r="IC349" s="53"/>
      <c r="ID349" s="53"/>
      <c r="IE349" s="53"/>
    </row>
    <row r="350" spans="1:239" s="177" customFormat="1">
      <c r="A350" s="53"/>
      <c r="B350" s="227"/>
      <c r="F350" s="950"/>
      <c r="H350" s="231"/>
      <c r="I350" s="231"/>
      <c r="J350" s="265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5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76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  <c r="FA350" s="53"/>
      <c r="FB350" s="53"/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53"/>
      <c r="FP350" s="53"/>
      <c r="FQ350" s="53"/>
      <c r="FR350" s="53"/>
      <c r="FS350" s="53"/>
      <c r="FT350" s="53"/>
      <c r="FU350" s="53"/>
      <c r="FV350" s="53"/>
      <c r="FW350" s="53"/>
      <c r="FX350" s="53"/>
      <c r="FY350" s="53"/>
      <c r="FZ350" s="53"/>
      <c r="GA350" s="53"/>
      <c r="GB350" s="53"/>
      <c r="GC350" s="53"/>
      <c r="GD350" s="53"/>
      <c r="GE350" s="53"/>
      <c r="GF350" s="53"/>
      <c r="GG350" s="53"/>
      <c r="GH350" s="53"/>
      <c r="GI350" s="53"/>
      <c r="GJ350" s="53"/>
      <c r="GK350" s="53"/>
      <c r="GL350" s="53"/>
      <c r="GM350" s="53"/>
      <c r="GN350" s="53"/>
      <c r="GO350" s="53"/>
      <c r="GP350" s="53"/>
      <c r="GQ350" s="53"/>
      <c r="GR350" s="53"/>
      <c r="GS350" s="53"/>
      <c r="GT350" s="53"/>
      <c r="GU350" s="53"/>
      <c r="GV350" s="53"/>
      <c r="GW350" s="53"/>
      <c r="GX350" s="53"/>
      <c r="GY350" s="53"/>
      <c r="GZ350" s="53"/>
      <c r="HA350" s="53"/>
      <c r="HB350" s="53"/>
      <c r="HC350" s="53"/>
      <c r="HD350" s="53"/>
      <c r="HE350" s="53"/>
      <c r="HF350" s="53"/>
      <c r="HG350" s="53"/>
      <c r="HH350" s="53"/>
      <c r="HI350" s="53"/>
      <c r="HJ350" s="53"/>
      <c r="HK350" s="53"/>
      <c r="HL350" s="53"/>
      <c r="HM350" s="53"/>
      <c r="HN350" s="53"/>
      <c r="HO350" s="53"/>
      <c r="HP350" s="53"/>
      <c r="HQ350" s="53"/>
      <c r="HR350" s="53"/>
      <c r="HS350" s="53"/>
      <c r="HT350" s="53"/>
      <c r="HU350" s="53"/>
      <c r="HV350" s="53"/>
      <c r="HW350" s="53"/>
      <c r="HX350" s="53"/>
      <c r="HY350" s="53"/>
      <c r="HZ350" s="53"/>
      <c r="IA350" s="53"/>
      <c r="IB350" s="53"/>
      <c r="IC350" s="53"/>
      <c r="ID350" s="53"/>
      <c r="IE350" s="53"/>
    </row>
    <row r="351" spans="1:239" s="177" customFormat="1">
      <c r="A351" s="53"/>
      <c r="B351" s="227"/>
      <c r="F351" s="950"/>
      <c r="H351" s="231"/>
      <c r="I351" s="231"/>
      <c r="J351" s="265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5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76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  <c r="FA351" s="53"/>
      <c r="FB351" s="53"/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53"/>
      <c r="FP351" s="53"/>
      <c r="FQ351" s="53"/>
      <c r="FR351" s="53"/>
      <c r="FS351" s="53"/>
      <c r="FT351" s="53"/>
      <c r="FU351" s="53"/>
      <c r="FV351" s="53"/>
      <c r="FW351" s="53"/>
      <c r="FX351" s="53"/>
      <c r="FY351" s="53"/>
      <c r="FZ351" s="53"/>
      <c r="GA351" s="53"/>
      <c r="GB351" s="53"/>
      <c r="GC351" s="53"/>
      <c r="GD351" s="53"/>
      <c r="GE351" s="53"/>
      <c r="GF351" s="53"/>
      <c r="GG351" s="53"/>
      <c r="GH351" s="53"/>
      <c r="GI351" s="53"/>
      <c r="GJ351" s="53"/>
      <c r="GK351" s="53"/>
      <c r="GL351" s="53"/>
      <c r="GM351" s="53"/>
      <c r="GN351" s="53"/>
      <c r="GO351" s="53"/>
      <c r="GP351" s="53"/>
      <c r="GQ351" s="53"/>
      <c r="GR351" s="53"/>
      <c r="GS351" s="53"/>
      <c r="GT351" s="53"/>
      <c r="GU351" s="53"/>
      <c r="GV351" s="53"/>
      <c r="GW351" s="53"/>
      <c r="GX351" s="53"/>
      <c r="GY351" s="53"/>
      <c r="GZ351" s="53"/>
      <c r="HA351" s="53"/>
      <c r="HB351" s="53"/>
      <c r="HC351" s="53"/>
      <c r="HD351" s="53"/>
      <c r="HE351" s="53"/>
      <c r="HF351" s="53"/>
      <c r="HG351" s="53"/>
      <c r="HH351" s="53"/>
      <c r="HI351" s="53"/>
      <c r="HJ351" s="53"/>
      <c r="HK351" s="53"/>
      <c r="HL351" s="53"/>
      <c r="HM351" s="53"/>
      <c r="HN351" s="53"/>
      <c r="HO351" s="53"/>
      <c r="HP351" s="53"/>
      <c r="HQ351" s="53"/>
      <c r="HR351" s="53"/>
      <c r="HS351" s="53"/>
      <c r="HT351" s="53"/>
      <c r="HU351" s="53"/>
      <c r="HV351" s="53"/>
      <c r="HW351" s="53"/>
      <c r="HX351" s="53"/>
      <c r="HY351" s="53"/>
      <c r="HZ351" s="53"/>
      <c r="IA351" s="53"/>
      <c r="IB351" s="53"/>
      <c r="IC351" s="53"/>
      <c r="ID351" s="53"/>
      <c r="IE351" s="53"/>
    </row>
    <row r="352" spans="1:239" s="177" customFormat="1">
      <c r="A352" s="53"/>
      <c r="B352" s="227"/>
      <c r="F352" s="950"/>
      <c r="H352" s="231"/>
      <c r="I352" s="231"/>
      <c r="J352" s="265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5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76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  <c r="GM352" s="53"/>
      <c r="GN352" s="53"/>
      <c r="GO352" s="53"/>
      <c r="GP352" s="53"/>
      <c r="GQ352" s="53"/>
      <c r="GR352" s="53"/>
      <c r="GS352" s="53"/>
      <c r="GT352" s="53"/>
      <c r="GU352" s="53"/>
      <c r="GV352" s="53"/>
      <c r="GW352" s="53"/>
      <c r="GX352" s="53"/>
      <c r="GY352" s="53"/>
      <c r="GZ352" s="53"/>
      <c r="HA352" s="53"/>
      <c r="HB352" s="53"/>
      <c r="HC352" s="53"/>
      <c r="HD352" s="53"/>
      <c r="HE352" s="53"/>
      <c r="HF352" s="53"/>
      <c r="HG352" s="53"/>
      <c r="HH352" s="53"/>
      <c r="HI352" s="53"/>
      <c r="HJ352" s="53"/>
      <c r="HK352" s="53"/>
      <c r="HL352" s="53"/>
      <c r="HM352" s="53"/>
      <c r="HN352" s="53"/>
      <c r="HO352" s="53"/>
      <c r="HP352" s="53"/>
      <c r="HQ352" s="53"/>
      <c r="HR352" s="53"/>
      <c r="HS352" s="53"/>
      <c r="HT352" s="53"/>
      <c r="HU352" s="53"/>
      <c r="HV352" s="53"/>
      <c r="HW352" s="53"/>
      <c r="HX352" s="53"/>
      <c r="HY352" s="53"/>
      <c r="HZ352" s="53"/>
      <c r="IA352" s="53"/>
      <c r="IB352" s="53"/>
      <c r="IC352" s="53"/>
      <c r="ID352" s="53"/>
      <c r="IE352" s="53"/>
    </row>
    <row r="353" spans="1:239" s="177" customFormat="1">
      <c r="A353" s="53"/>
      <c r="B353" s="227"/>
      <c r="F353" s="950"/>
      <c r="H353" s="231"/>
      <c r="I353" s="231"/>
      <c r="J353" s="265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5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76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  <c r="FA353" s="53"/>
      <c r="FB353" s="53"/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53"/>
      <c r="FP353" s="53"/>
      <c r="FQ353" s="53"/>
      <c r="FR353" s="53"/>
      <c r="FS353" s="53"/>
      <c r="FT353" s="53"/>
      <c r="FU353" s="53"/>
      <c r="FV353" s="53"/>
      <c r="FW353" s="53"/>
      <c r="FX353" s="53"/>
      <c r="FY353" s="53"/>
      <c r="FZ353" s="53"/>
      <c r="GA353" s="53"/>
      <c r="GB353" s="53"/>
      <c r="GC353" s="53"/>
      <c r="GD353" s="53"/>
      <c r="GE353" s="53"/>
      <c r="GF353" s="53"/>
      <c r="GG353" s="53"/>
      <c r="GH353" s="53"/>
      <c r="GI353" s="53"/>
      <c r="GJ353" s="53"/>
      <c r="GK353" s="53"/>
      <c r="GL353" s="53"/>
      <c r="GM353" s="53"/>
      <c r="GN353" s="53"/>
      <c r="GO353" s="53"/>
      <c r="GP353" s="53"/>
      <c r="GQ353" s="53"/>
      <c r="GR353" s="53"/>
      <c r="GS353" s="53"/>
      <c r="GT353" s="53"/>
      <c r="GU353" s="53"/>
      <c r="GV353" s="53"/>
      <c r="GW353" s="53"/>
      <c r="GX353" s="53"/>
      <c r="GY353" s="53"/>
      <c r="GZ353" s="53"/>
      <c r="HA353" s="53"/>
      <c r="HB353" s="53"/>
      <c r="HC353" s="53"/>
      <c r="HD353" s="53"/>
      <c r="HE353" s="53"/>
      <c r="HF353" s="53"/>
      <c r="HG353" s="53"/>
      <c r="HH353" s="53"/>
      <c r="HI353" s="53"/>
      <c r="HJ353" s="53"/>
      <c r="HK353" s="53"/>
      <c r="HL353" s="53"/>
      <c r="HM353" s="53"/>
      <c r="HN353" s="53"/>
      <c r="HO353" s="53"/>
      <c r="HP353" s="53"/>
      <c r="HQ353" s="53"/>
      <c r="HR353" s="53"/>
      <c r="HS353" s="53"/>
      <c r="HT353" s="53"/>
      <c r="HU353" s="53"/>
      <c r="HV353" s="53"/>
      <c r="HW353" s="53"/>
      <c r="HX353" s="53"/>
      <c r="HY353" s="53"/>
      <c r="HZ353" s="53"/>
      <c r="IA353" s="53"/>
      <c r="IB353" s="53"/>
      <c r="IC353" s="53"/>
      <c r="ID353" s="53"/>
      <c r="IE353" s="53"/>
    </row>
    <row r="354" spans="1:239" s="177" customFormat="1">
      <c r="A354" s="53"/>
      <c r="B354" s="227"/>
      <c r="F354" s="950"/>
      <c r="H354" s="231"/>
      <c r="I354" s="231"/>
      <c r="J354" s="265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5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76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  <c r="GM354" s="53"/>
      <c r="GN354" s="53"/>
      <c r="GO354" s="53"/>
      <c r="GP354" s="53"/>
      <c r="GQ354" s="53"/>
      <c r="GR354" s="53"/>
      <c r="GS354" s="53"/>
      <c r="GT354" s="53"/>
      <c r="GU354" s="53"/>
      <c r="GV354" s="53"/>
      <c r="GW354" s="53"/>
      <c r="GX354" s="53"/>
      <c r="GY354" s="53"/>
      <c r="GZ354" s="53"/>
      <c r="HA354" s="53"/>
      <c r="HB354" s="53"/>
      <c r="HC354" s="53"/>
      <c r="HD354" s="53"/>
      <c r="HE354" s="53"/>
      <c r="HF354" s="53"/>
      <c r="HG354" s="53"/>
      <c r="HH354" s="53"/>
      <c r="HI354" s="53"/>
      <c r="HJ354" s="53"/>
      <c r="HK354" s="53"/>
      <c r="HL354" s="53"/>
      <c r="HM354" s="53"/>
      <c r="HN354" s="53"/>
      <c r="HO354" s="53"/>
      <c r="HP354" s="53"/>
      <c r="HQ354" s="53"/>
      <c r="HR354" s="53"/>
      <c r="HS354" s="53"/>
      <c r="HT354" s="53"/>
      <c r="HU354" s="53"/>
      <c r="HV354" s="53"/>
      <c r="HW354" s="53"/>
      <c r="HX354" s="53"/>
      <c r="HY354" s="53"/>
      <c r="HZ354" s="53"/>
      <c r="IA354" s="53"/>
      <c r="IB354" s="53"/>
      <c r="IC354" s="53"/>
      <c r="ID354" s="53"/>
      <c r="IE354" s="53"/>
    </row>
    <row r="355" spans="1:239" s="177" customFormat="1">
      <c r="A355" s="53"/>
      <c r="B355" s="227"/>
      <c r="F355" s="950"/>
      <c r="H355" s="231"/>
      <c r="I355" s="231"/>
      <c r="J355" s="265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5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76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  <c r="GM355" s="53"/>
      <c r="GN355" s="53"/>
      <c r="GO355" s="53"/>
      <c r="GP355" s="53"/>
      <c r="GQ355" s="53"/>
      <c r="GR355" s="53"/>
      <c r="GS355" s="53"/>
      <c r="GT355" s="53"/>
      <c r="GU355" s="53"/>
      <c r="GV355" s="53"/>
      <c r="GW355" s="53"/>
      <c r="GX355" s="53"/>
      <c r="GY355" s="53"/>
      <c r="GZ355" s="53"/>
      <c r="HA355" s="53"/>
      <c r="HB355" s="53"/>
      <c r="HC355" s="53"/>
      <c r="HD355" s="53"/>
      <c r="HE355" s="53"/>
      <c r="HF355" s="53"/>
      <c r="HG355" s="53"/>
      <c r="HH355" s="53"/>
      <c r="HI355" s="53"/>
      <c r="HJ355" s="53"/>
      <c r="HK355" s="53"/>
      <c r="HL355" s="53"/>
      <c r="HM355" s="53"/>
      <c r="HN355" s="53"/>
      <c r="HO355" s="53"/>
      <c r="HP355" s="53"/>
      <c r="HQ355" s="53"/>
      <c r="HR355" s="53"/>
      <c r="HS355" s="53"/>
      <c r="HT355" s="53"/>
      <c r="HU355" s="53"/>
      <c r="HV355" s="53"/>
      <c r="HW355" s="53"/>
      <c r="HX355" s="53"/>
      <c r="HY355" s="53"/>
      <c r="HZ355" s="53"/>
      <c r="IA355" s="53"/>
      <c r="IB355" s="53"/>
      <c r="IC355" s="53"/>
      <c r="ID355" s="53"/>
      <c r="IE355" s="53"/>
    </row>
    <row r="356" spans="1:239" s="177" customFormat="1">
      <c r="A356" s="53"/>
      <c r="B356" s="227"/>
      <c r="F356" s="950"/>
      <c r="H356" s="231"/>
      <c r="I356" s="231"/>
      <c r="J356" s="265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5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76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</row>
    <row r="357" spans="1:239" s="177" customFormat="1">
      <c r="A357" s="53"/>
      <c r="B357" s="227"/>
      <c r="F357" s="950"/>
      <c r="H357" s="231"/>
      <c r="I357" s="231"/>
      <c r="J357" s="265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5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76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  <c r="FA357" s="53"/>
      <c r="FB357" s="53"/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53"/>
      <c r="FP357" s="53"/>
      <c r="FQ357" s="53"/>
      <c r="FR357" s="53"/>
      <c r="FS357" s="53"/>
      <c r="FT357" s="53"/>
      <c r="FU357" s="53"/>
      <c r="FV357" s="53"/>
      <c r="FW357" s="53"/>
      <c r="FX357" s="53"/>
      <c r="FY357" s="53"/>
      <c r="FZ357" s="53"/>
      <c r="GA357" s="53"/>
      <c r="GB357" s="53"/>
      <c r="GC357" s="53"/>
      <c r="GD357" s="53"/>
      <c r="GE357" s="53"/>
      <c r="GF357" s="53"/>
      <c r="GG357" s="53"/>
      <c r="GH357" s="53"/>
      <c r="GI357" s="53"/>
      <c r="GJ357" s="53"/>
      <c r="GK357" s="53"/>
      <c r="GL357" s="53"/>
      <c r="GM357" s="53"/>
      <c r="GN357" s="53"/>
      <c r="GO357" s="53"/>
      <c r="GP357" s="53"/>
      <c r="GQ357" s="53"/>
      <c r="GR357" s="53"/>
      <c r="GS357" s="53"/>
      <c r="GT357" s="53"/>
      <c r="GU357" s="53"/>
      <c r="GV357" s="53"/>
      <c r="GW357" s="53"/>
      <c r="GX357" s="53"/>
      <c r="GY357" s="53"/>
      <c r="GZ357" s="53"/>
      <c r="HA357" s="53"/>
      <c r="HB357" s="53"/>
      <c r="HC357" s="53"/>
      <c r="HD357" s="53"/>
      <c r="HE357" s="53"/>
      <c r="HF357" s="53"/>
      <c r="HG357" s="53"/>
      <c r="HH357" s="53"/>
      <c r="HI357" s="53"/>
      <c r="HJ357" s="53"/>
      <c r="HK357" s="53"/>
      <c r="HL357" s="53"/>
      <c r="HM357" s="53"/>
      <c r="HN357" s="53"/>
      <c r="HO357" s="53"/>
      <c r="HP357" s="53"/>
      <c r="HQ357" s="53"/>
      <c r="HR357" s="53"/>
      <c r="HS357" s="53"/>
      <c r="HT357" s="53"/>
      <c r="HU357" s="53"/>
      <c r="HV357" s="53"/>
      <c r="HW357" s="53"/>
      <c r="HX357" s="53"/>
      <c r="HY357" s="53"/>
      <c r="HZ357" s="53"/>
      <c r="IA357" s="53"/>
      <c r="IB357" s="53"/>
      <c r="IC357" s="53"/>
      <c r="ID357" s="53"/>
      <c r="IE357" s="53"/>
    </row>
    <row r="358" spans="1:239" s="177" customFormat="1">
      <c r="A358" s="53"/>
      <c r="B358" s="227"/>
      <c r="F358" s="950"/>
      <c r="H358" s="231"/>
      <c r="I358" s="231"/>
      <c r="J358" s="265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5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76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  <c r="FA358" s="53"/>
      <c r="FB358" s="53"/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53"/>
      <c r="FP358" s="53"/>
      <c r="FQ358" s="53"/>
      <c r="FR358" s="53"/>
      <c r="FS358" s="53"/>
      <c r="FT358" s="53"/>
      <c r="FU358" s="53"/>
      <c r="FV358" s="53"/>
      <c r="FW358" s="53"/>
      <c r="FX358" s="53"/>
      <c r="FY358" s="53"/>
      <c r="FZ358" s="53"/>
      <c r="GA358" s="53"/>
      <c r="GB358" s="53"/>
      <c r="GC358" s="53"/>
      <c r="GD358" s="53"/>
      <c r="GE358" s="53"/>
      <c r="GF358" s="53"/>
      <c r="GG358" s="53"/>
      <c r="GH358" s="53"/>
      <c r="GI358" s="53"/>
      <c r="GJ358" s="53"/>
      <c r="GK358" s="53"/>
      <c r="GL358" s="53"/>
      <c r="GM358" s="53"/>
      <c r="GN358" s="53"/>
      <c r="GO358" s="53"/>
      <c r="GP358" s="53"/>
      <c r="GQ358" s="53"/>
      <c r="GR358" s="53"/>
      <c r="GS358" s="53"/>
      <c r="GT358" s="53"/>
      <c r="GU358" s="53"/>
      <c r="GV358" s="53"/>
      <c r="GW358" s="53"/>
      <c r="GX358" s="53"/>
      <c r="GY358" s="53"/>
      <c r="GZ358" s="53"/>
      <c r="HA358" s="53"/>
      <c r="HB358" s="53"/>
      <c r="HC358" s="53"/>
      <c r="HD358" s="53"/>
      <c r="HE358" s="53"/>
      <c r="HF358" s="53"/>
      <c r="HG358" s="53"/>
      <c r="HH358" s="53"/>
      <c r="HI358" s="53"/>
      <c r="HJ358" s="53"/>
      <c r="HK358" s="53"/>
      <c r="HL358" s="53"/>
      <c r="HM358" s="53"/>
      <c r="HN358" s="53"/>
      <c r="HO358" s="53"/>
      <c r="HP358" s="53"/>
      <c r="HQ358" s="53"/>
      <c r="HR358" s="53"/>
      <c r="HS358" s="53"/>
      <c r="HT358" s="53"/>
      <c r="HU358" s="53"/>
      <c r="HV358" s="53"/>
      <c r="HW358" s="53"/>
      <c r="HX358" s="53"/>
      <c r="HY358" s="53"/>
      <c r="HZ358" s="53"/>
      <c r="IA358" s="53"/>
      <c r="IB358" s="53"/>
      <c r="IC358" s="53"/>
      <c r="ID358" s="53"/>
      <c r="IE358" s="53"/>
    </row>
    <row r="359" spans="1:239" s="177" customFormat="1">
      <c r="A359" s="53"/>
      <c r="B359" s="227"/>
      <c r="F359" s="950"/>
      <c r="H359" s="231"/>
      <c r="I359" s="231"/>
      <c r="J359" s="265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5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76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  <c r="FA359" s="53"/>
      <c r="FB359" s="53"/>
      <c r="FC359" s="53"/>
      <c r="FD359" s="53"/>
      <c r="FE359" s="53"/>
      <c r="FF359" s="53"/>
      <c r="FG359" s="53"/>
      <c r="FH359" s="53"/>
      <c r="FI359" s="53"/>
      <c r="FJ359" s="53"/>
      <c r="FK359" s="53"/>
      <c r="FL359" s="53"/>
      <c r="FM359" s="53"/>
      <c r="FN359" s="53"/>
      <c r="FO359" s="53"/>
      <c r="FP359" s="53"/>
      <c r="FQ359" s="53"/>
      <c r="FR359" s="53"/>
      <c r="FS359" s="53"/>
      <c r="FT359" s="53"/>
      <c r="FU359" s="53"/>
      <c r="FV359" s="53"/>
      <c r="FW359" s="53"/>
      <c r="FX359" s="53"/>
      <c r="FY359" s="53"/>
      <c r="FZ359" s="53"/>
      <c r="GA359" s="53"/>
      <c r="GB359" s="53"/>
      <c r="GC359" s="53"/>
      <c r="GD359" s="53"/>
      <c r="GE359" s="53"/>
      <c r="GF359" s="53"/>
      <c r="GG359" s="53"/>
      <c r="GH359" s="53"/>
      <c r="GI359" s="53"/>
      <c r="GJ359" s="53"/>
      <c r="GK359" s="53"/>
      <c r="GL359" s="53"/>
      <c r="GM359" s="53"/>
      <c r="GN359" s="53"/>
      <c r="GO359" s="53"/>
      <c r="GP359" s="53"/>
      <c r="GQ359" s="53"/>
      <c r="GR359" s="53"/>
      <c r="GS359" s="53"/>
      <c r="GT359" s="53"/>
      <c r="GU359" s="53"/>
      <c r="GV359" s="53"/>
      <c r="GW359" s="53"/>
      <c r="GX359" s="53"/>
      <c r="GY359" s="53"/>
      <c r="GZ359" s="53"/>
      <c r="HA359" s="53"/>
      <c r="HB359" s="53"/>
      <c r="HC359" s="53"/>
      <c r="HD359" s="53"/>
      <c r="HE359" s="53"/>
      <c r="HF359" s="53"/>
      <c r="HG359" s="53"/>
      <c r="HH359" s="53"/>
      <c r="HI359" s="53"/>
      <c r="HJ359" s="53"/>
      <c r="HK359" s="53"/>
      <c r="HL359" s="53"/>
      <c r="HM359" s="53"/>
      <c r="HN359" s="53"/>
      <c r="HO359" s="53"/>
      <c r="HP359" s="53"/>
      <c r="HQ359" s="53"/>
      <c r="HR359" s="53"/>
      <c r="HS359" s="53"/>
      <c r="HT359" s="53"/>
      <c r="HU359" s="53"/>
      <c r="HV359" s="53"/>
      <c r="HW359" s="53"/>
      <c r="HX359" s="53"/>
      <c r="HY359" s="53"/>
      <c r="HZ359" s="53"/>
      <c r="IA359" s="53"/>
      <c r="IB359" s="53"/>
      <c r="IC359" s="53"/>
      <c r="ID359" s="53"/>
      <c r="IE359" s="53"/>
    </row>
    <row r="360" spans="1:239" s="177" customFormat="1">
      <c r="A360" s="53"/>
      <c r="B360" s="227"/>
      <c r="F360" s="950"/>
      <c r="H360" s="231"/>
      <c r="I360" s="231"/>
      <c r="J360" s="265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5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76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  <c r="FA360" s="53"/>
      <c r="FB360" s="53"/>
      <c r="FC360" s="53"/>
      <c r="FD360" s="53"/>
      <c r="FE360" s="53"/>
      <c r="FF360" s="53"/>
      <c r="FG360" s="53"/>
      <c r="FH360" s="53"/>
      <c r="FI360" s="53"/>
      <c r="FJ360" s="53"/>
      <c r="FK360" s="53"/>
      <c r="FL360" s="53"/>
      <c r="FM360" s="53"/>
      <c r="FN360" s="53"/>
      <c r="FO360" s="53"/>
      <c r="FP360" s="53"/>
      <c r="FQ360" s="53"/>
      <c r="FR360" s="53"/>
      <c r="FS360" s="53"/>
      <c r="FT360" s="53"/>
      <c r="FU360" s="53"/>
      <c r="FV360" s="53"/>
      <c r="FW360" s="53"/>
      <c r="FX360" s="53"/>
      <c r="FY360" s="53"/>
      <c r="FZ360" s="53"/>
      <c r="GA360" s="53"/>
      <c r="GB360" s="53"/>
      <c r="GC360" s="53"/>
      <c r="GD360" s="53"/>
      <c r="GE360" s="53"/>
      <c r="GF360" s="53"/>
      <c r="GG360" s="53"/>
      <c r="GH360" s="53"/>
      <c r="GI360" s="53"/>
      <c r="GJ360" s="53"/>
      <c r="GK360" s="53"/>
      <c r="GL360" s="53"/>
      <c r="GM360" s="53"/>
      <c r="GN360" s="53"/>
      <c r="GO360" s="53"/>
      <c r="GP360" s="53"/>
      <c r="GQ360" s="53"/>
      <c r="GR360" s="53"/>
      <c r="GS360" s="53"/>
      <c r="GT360" s="53"/>
      <c r="GU360" s="53"/>
      <c r="GV360" s="53"/>
      <c r="GW360" s="53"/>
      <c r="GX360" s="53"/>
      <c r="GY360" s="53"/>
      <c r="GZ360" s="53"/>
      <c r="HA360" s="53"/>
      <c r="HB360" s="53"/>
      <c r="HC360" s="53"/>
      <c r="HD360" s="53"/>
      <c r="HE360" s="53"/>
      <c r="HF360" s="53"/>
      <c r="HG360" s="53"/>
      <c r="HH360" s="53"/>
      <c r="HI360" s="53"/>
      <c r="HJ360" s="53"/>
      <c r="HK360" s="53"/>
      <c r="HL360" s="53"/>
      <c r="HM360" s="53"/>
      <c r="HN360" s="53"/>
      <c r="HO360" s="53"/>
      <c r="HP360" s="53"/>
      <c r="HQ360" s="53"/>
      <c r="HR360" s="53"/>
      <c r="HS360" s="53"/>
      <c r="HT360" s="53"/>
      <c r="HU360" s="53"/>
      <c r="HV360" s="53"/>
      <c r="HW360" s="53"/>
      <c r="HX360" s="53"/>
      <c r="HY360" s="53"/>
      <c r="HZ360" s="53"/>
      <c r="IA360" s="53"/>
      <c r="IB360" s="53"/>
      <c r="IC360" s="53"/>
      <c r="ID360" s="53"/>
      <c r="IE360" s="53"/>
    </row>
    <row r="361" spans="1:239" s="177" customFormat="1">
      <c r="A361" s="53"/>
      <c r="B361" s="227"/>
      <c r="F361" s="950"/>
      <c r="H361" s="231"/>
      <c r="I361" s="231"/>
      <c r="J361" s="265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5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76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  <c r="FA361" s="53"/>
      <c r="FB361" s="53"/>
      <c r="FC361" s="53"/>
      <c r="FD361" s="53"/>
      <c r="FE361" s="53"/>
      <c r="FF361" s="53"/>
      <c r="FG361" s="53"/>
      <c r="FH361" s="53"/>
      <c r="FI361" s="53"/>
      <c r="FJ361" s="53"/>
      <c r="FK361" s="53"/>
      <c r="FL361" s="53"/>
      <c r="FM361" s="53"/>
      <c r="FN361" s="53"/>
      <c r="FO361" s="53"/>
      <c r="FP361" s="53"/>
      <c r="FQ361" s="53"/>
      <c r="FR361" s="53"/>
      <c r="FS361" s="53"/>
      <c r="FT361" s="53"/>
      <c r="FU361" s="53"/>
      <c r="FV361" s="53"/>
      <c r="FW361" s="53"/>
      <c r="FX361" s="53"/>
      <c r="FY361" s="53"/>
      <c r="FZ361" s="53"/>
      <c r="GA361" s="53"/>
      <c r="GB361" s="53"/>
      <c r="GC361" s="53"/>
      <c r="GD361" s="53"/>
      <c r="GE361" s="53"/>
      <c r="GF361" s="53"/>
      <c r="GG361" s="53"/>
      <c r="GH361" s="53"/>
      <c r="GI361" s="53"/>
      <c r="GJ361" s="53"/>
      <c r="GK361" s="53"/>
      <c r="GL361" s="53"/>
      <c r="GM361" s="53"/>
      <c r="GN361" s="53"/>
      <c r="GO361" s="53"/>
      <c r="GP361" s="53"/>
      <c r="GQ361" s="53"/>
      <c r="GR361" s="53"/>
      <c r="GS361" s="53"/>
      <c r="GT361" s="53"/>
      <c r="GU361" s="53"/>
      <c r="GV361" s="53"/>
      <c r="GW361" s="53"/>
      <c r="GX361" s="53"/>
      <c r="GY361" s="53"/>
      <c r="GZ361" s="53"/>
      <c r="HA361" s="53"/>
      <c r="HB361" s="53"/>
      <c r="HC361" s="53"/>
      <c r="HD361" s="53"/>
      <c r="HE361" s="53"/>
      <c r="HF361" s="53"/>
      <c r="HG361" s="53"/>
      <c r="HH361" s="53"/>
      <c r="HI361" s="53"/>
      <c r="HJ361" s="53"/>
      <c r="HK361" s="53"/>
      <c r="HL361" s="53"/>
      <c r="HM361" s="53"/>
      <c r="HN361" s="53"/>
      <c r="HO361" s="53"/>
      <c r="HP361" s="53"/>
      <c r="HQ361" s="53"/>
      <c r="HR361" s="53"/>
      <c r="HS361" s="53"/>
      <c r="HT361" s="53"/>
      <c r="HU361" s="53"/>
      <c r="HV361" s="53"/>
      <c r="HW361" s="53"/>
      <c r="HX361" s="53"/>
      <c r="HY361" s="53"/>
      <c r="HZ361" s="53"/>
      <c r="IA361" s="53"/>
      <c r="IB361" s="53"/>
      <c r="IC361" s="53"/>
      <c r="ID361" s="53"/>
      <c r="IE361" s="53"/>
    </row>
    <row r="362" spans="1:239" s="177" customFormat="1">
      <c r="A362" s="53"/>
      <c r="B362" s="227"/>
      <c r="F362" s="950"/>
      <c r="H362" s="231"/>
      <c r="I362" s="231"/>
      <c r="J362" s="265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5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76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  <c r="FA362" s="53"/>
      <c r="FB362" s="53"/>
      <c r="FC362" s="53"/>
      <c r="FD362" s="53"/>
      <c r="FE362" s="53"/>
      <c r="FF362" s="53"/>
      <c r="FG362" s="53"/>
      <c r="FH362" s="53"/>
      <c r="FI362" s="53"/>
      <c r="FJ362" s="53"/>
      <c r="FK362" s="53"/>
      <c r="FL362" s="53"/>
      <c r="FM362" s="53"/>
      <c r="FN362" s="53"/>
      <c r="FO362" s="53"/>
      <c r="FP362" s="53"/>
      <c r="FQ362" s="53"/>
      <c r="FR362" s="53"/>
      <c r="FS362" s="53"/>
      <c r="FT362" s="53"/>
      <c r="FU362" s="53"/>
      <c r="FV362" s="53"/>
      <c r="FW362" s="53"/>
      <c r="FX362" s="53"/>
      <c r="FY362" s="53"/>
      <c r="FZ362" s="53"/>
      <c r="GA362" s="53"/>
      <c r="GB362" s="53"/>
      <c r="GC362" s="53"/>
      <c r="GD362" s="53"/>
      <c r="GE362" s="53"/>
      <c r="GF362" s="53"/>
      <c r="GG362" s="53"/>
      <c r="GH362" s="53"/>
      <c r="GI362" s="53"/>
      <c r="GJ362" s="53"/>
      <c r="GK362" s="53"/>
      <c r="GL362" s="53"/>
      <c r="GM362" s="53"/>
      <c r="GN362" s="53"/>
      <c r="GO362" s="53"/>
      <c r="GP362" s="53"/>
      <c r="GQ362" s="53"/>
      <c r="GR362" s="53"/>
      <c r="GS362" s="53"/>
      <c r="GT362" s="53"/>
      <c r="GU362" s="53"/>
      <c r="GV362" s="53"/>
      <c r="GW362" s="53"/>
      <c r="GX362" s="53"/>
      <c r="GY362" s="53"/>
      <c r="GZ362" s="53"/>
      <c r="HA362" s="53"/>
      <c r="HB362" s="53"/>
      <c r="HC362" s="53"/>
      <c r="HD362" s="53"/>
      <c r="HE362" s="53"/>
      <c r="HF362" s="53"/>
      <c r="HG362" s="53"/>
      <c r="HH362" s="53"/>
      <c r="HI362" s="53"/>
      <c r="HJ362" s="53"/>
      <c r="HK362" s="53"/>
      <c r="HL362" s="53"/>
      <c r="HM362" s="53"/>
      <c r="HN362" s="53"/>
      <c r="HO362" s="53"/>
      <c r="HP362" s="53"/>
      <c r="HQ362" s="53"/>
      <c r="HR362" s="53"/>
      <c r="HS362" s="53"/>
      <c r="HT362" s="53"/>
      <c r="HU362" s="53"/>
      <c r="HV362" s="53"/>
      <c r="HW362" s="53"/>
      <c r="HX362" s="53"/>
      <c r="HY362" s="53"/>
      <c r="HZ362" s="53"/>
      <c r="IA362" s="53"/>
      <c r="IB362" s="53"/>
      <c r="IC362" s="53"/>
      <c r="ID362" s="53"/>
      <c r="IE362" s="53"/>
    </row>
    <row r="363" spans="1:239" s="177" customFormat="1">
      <c r="A363" s="53"/>
      <c r="B363" s="227"/>
      <c r="F363" s="950"/>
      <c r="H363" s="231"/>
      <c r="I363" s="231"/>
      <c r="J363" s="265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5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76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  <c r="GM363" s="53"/>
      <c r="GN363" s="53"/>
      <c r="GO363" s="53"/>
      <c r="GP363" s="53"/>
      <c r="GQ363" s="53"/>
      <c r="GR363" s="53"/>
      <c r="GS363" s="53"/>
      <c r="GT363" s="53"/>
      <c r="GU363" s="53"/>
      <c r="GV363" s="53"/>
      <c r="GW363" s="53"/>
      <c r="GX363" s="53"/>
      <c r="GY363" s="53"/>
      <c r="GZ363" s="53"/>
      <c r="HA363" s="53"/>
      <c r="HB363" s="53"/>
      <c r="HC363" s="53"/>
      <c r="HD363" s="53"/>
      <c r="HE363" s="53"/>
      <c r="HF363" s="53"/>
      <c r="HG363" s="53"/>
      <c r="HH363" s="53"/>
      <c r="HI363" s="53"/>
      <c r="HJ363" s="53"/>
      <c r="HK363" s="53"/>
      <c r="HL363" s="53"/>
      <c r="HM363" s="53"/>
      <c r="HN363" s="53"/>
      <c r="HO363" s="53"/>
      <c r="HP363" s="53"/>
      <c r="HQ363" s="53"/>
      <c r="HR363" s="53"/>
      <c r="HS363" s="53"/>
      <c r="HT363" s="53"/>
      <c r="HU363" s="53"/>
      <c r="HV363" s="53"/>
      <c r="HW363" s="53"/>
      <c r="HX363" s="53"/>
      <c r="HY363" s="53"/>
      <c r="HZ363" s="53"/>
      <c r="IA363" s="53"/>
      <c r="IB363" s="53"/>
      <c r="IC363" s="53"/>
      <c r="ID363" s="53"/>
      <c r="IE363" s="53"/>
    </row>
    <row r="364" spans="1:239" s="177" customFormat="1">
      <c r="A364" s="53"/>
      <c r="B364" s="227"/>
      <c r="F364" s="950"/>
      <c r="H364" s="231"/>
      <c r="I364" s="231"/>
      <c r="J364" s="265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5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76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  <c r="FA364" s="53"/>
      <c r="FB364" s="53"/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53"/>
      <c r="FP364" s="53"/>
      <c r="FQ364" s="53"/>
      <c r="FR364" s="53"/>
      <c r="FS364" s="53"/>
      <c r="FT364" s="53"/>
      <c r="FU364" s="53"/>
      <c r="FV364" s="53"/>
      <c r="FW364" s="53"/>
      <c r="FX364" s="53"/>
      <c r="FY364" s="53"/>
      <c r="FZ364" s="53"/>
      <c r="GA364" s="53"/>
      <c r="GB364" s="53"/>
      <c r="GC364" s="53"/>
      <c r="GD364" s="53"/>
      <c r="GE364" s="53"/>
      <c r="GF364" s="53"/>
      <c r="GG364" s="53"/>
      <c r="GH364" s="53"/>
      <c r="GI364" s="53"/>
      <c r="GJ364" s="53"/>
      <c r="GK364" s="53"/>
      <c r="GL364" s="53"/>
      <c r="GM364" s="53"/>
      <c r="GN364" s="53"/>
      <c r="GO364" s="53"/>
      <c r="GP364" s="53"/>
      <c r="GQ364" s="53"/>
      <c r="GR364" s="53"/>
      <c r="GS364" s="53"/>
      <c r="GT364" s="53"/>
      <c r="GU364" s="53"/>
      <c r="GV364" s="53"/>
      <c r="GW364" s="53"/>
      <c r="GX364" s="53"/>
      <c r="GY364" s="53"/>
      <c r="GZ364" s="53"/>
      <c r="HA364" s="53"/>
      <c r="HB364" s="53"/>
      <c r="HC364" s="53"/>
      <c r="HD364" s="53"/>
      <c r="HE364" s="53"/>
      <c r="HF364" s="53"/>
      <c r="HG364" s="53"/>
      <c r="HH364" s="53"/>
      <c r="HI364" s="53"/>
      <c r="HJ364" s="53"/>
      <c r="HK364" s="53"/>
      <c r="HL364" s="53"/>
      <c r="HM364" s="53"/>
      <c r="HN364" s="53"/>
      <c r="HO364" s="53"/>
      <c r="HP364" s="53"/>
      <c r="HQ364" s="53"/>
      <c r="HR364" s="53"/>
      <c r="HS364" s="53"/>
      <c r="HT364" s="53"/>
      <c r="HU364" s="53"/>
      <c r="HV364" s="53"/>
      <c r="HW364" s="53"/>
      <c r="HX364" s="53"/>
      <c r="HY364" s="53"/>
      <c r="HZ364" s="53"/>
      <c r="IA364" s="53"/>
      <c r="IB364" s="53"/>
      <c r="IC364" s="53"/>
      <c r="ID364" s="53"/>
      <c r="IE364" s="53"/>
    </row>
    <row r="365" spans="1:239" s="177" customFormat="1">
      <c r="A365" s="53"/>
      <c r="B365" s="227"/>
      <c r="F365" s="950"/>
      <c r="H365" s="231"/>
      <c r="I365" s="231"/>
      <c r="J365" s="265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5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76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  <c r="FA365" s="53"/>
      <c r="FB365" s="53"/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53"/>
      <c r="FP365" s="53"/>
      <c r="FQ365" s="53"/>
      <c r="FR365" s="53"/>
      <c r="FS365" s="53"/>
      <c r="FT365" s="53"/>
      <c r="FU365" s="53"/>
      <c r="FV365" s="53"/>
      <c r="FW365" s="53"/>
      <c r="FX365" s="53"/>
      <c r="FY365" s="53"/>
      <c r="FZ365" s="53"/>
      <c r="GA365" s="53"/>
      <c r="GB365" s="53"/>
      <c r="GC365" s="53"/>
      <c r="GD365" s="53"/>
      <c r="GE365" s="53"/>
      <c r="GF365" s="53"/>
      <c r="GG365" s="53"/>
      <c r="GH365" s="53"/>
      <c r="GI365" s="53"/>
      <c r="GJ365" s="53"/>
      <c r="GK365" s="53"/>
      <c r="GL365" s="53"/>
      <c r="GM365" s="53"/>
      <c r="GN365" s="53"/>
      <c r="GO365" s="53"/>
      <c r="GP365" s="53"/>
      <c r="GQ365" s="53"/>
      <c r="GR365" s="53"/>
      <c r="GS365" s="53"/>
      <c r="GT365" s="53"/>
      <c r="GU365" s="53"/>
      <c r="GV365" s="53"/>
      <c r="GW365" s="53"/>
      <c r="GX365" s="53"/>
      <c r="GY365" s="53"/>
      <c r="GZ365" s="53"/>
      <c r="HA365" s="53"/>
      <c r="HB365" s="53"/>
      <c r="HC365" s="53"/>
      <c r="HD365" s="53"/>
      <c r="HE365" s="53"/>
      <c r="HF365" s="53"/>
      <c r="HG365" s="53"/>
      <c r="HH365" s="53"/>
      <c r="HI365" s="53"/>
      <c r="HJ365" s="53"/>
      <c r="HK365" s="53"/>
      <c r="HL365" s="53"/>
      <c r="HM365" s="53"/>
      <c r="HN365" s="53"/>
      <c r="HO365" s="53"/>
      <c r="HP365" s="53"/>
      <c r="HQ365" s="53"/>
      <c r="HR365" s="53"/>
      <c r="HS365" s="53"/>
      <c r="HT365" s="53"/>
      <c r="HU365" s="53"/>
      <c r="HV365" s="53"/>
      <c r="HW365" s="53"/>
      <c r="HX365" s="53"/>
      <c r="HY365" s="53"/>
      <c r="HZ365" s="53"/>
      <c r="IA365" s="53"/>
      <c r="IB365" s="53"/>
      <c r="IC365" s="53"/>
      <c r="ID365" s="53"/>
      <c r="IE365" s="53"/>
    </row>
    <row r="366" spans="1:239" s="177" customFormat="1">
      <c r="A366" s="53"/>
      <c r="B366" s="227"/>
      <c r="F366" s="950"/>
      <c r="H366" s="231"/>
      <c r="I366" s="231"/>
      <c r="J366" s="265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5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76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  <c r="FA366" s="53"/>
      <c r="FB366" s="53"/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53"/>
      <c r="FP366" s="53"/>
      <c r="FQ366" s="53"/>
      <c r="FR366" s="53"/>
      <c r="FS366" s="53"/>
      <c r="FT366" s="53"/>
      <c r="FU366" s="53"/>
      <c r="FV366" s="53"/>
      <c r="FW366" s="53"/>
      <c r="FX366" s="53"/>
      <c r="FY366" s="53"/>
      <c r="FZ366" s="53"/>
      <c r="GA366" s="53"/>
      <c r="GB366" s="53"/>
      <c r="GC366" s="53"/>
      <c r="GD366" s="53"/>
      <c r="GE366" s="53"/>
      <c r="GF366" s="53"/>
      <c r="GG366" s="53"/>
      <c r="GH366" s="53"/>
      <c r="GI366" s="53"/>
      <c r="GJ366" s="53"/>
      <c r="GK366" s="53"/>
      <c r="GL366" s="53"/>
      <c r="GM366" s="53"/>
      <c r="GN366" s="53"/>
      <c r="GO366" s="53"/>
      <c r="GP366" s="53"/>
      <c r="GQ366" s="53"/>
      <c r="GR366" s="53"/>
      <c r="GS366" s="53"/>
      <c r="GT366" s="53"/>
      <c r="GU366" s="53"/>
      <c r="GV366" s="53"/>
      <c r="GW366" s="53"/>
      <c r="GX366" s="53"/>
      <c r="GY366" s="53"/>
      <c r="GZ366" s="53"/>
      <c r="HA366" s="53"/>
      <c r="HB366" s="53"/>
      <c r="HC366" s="53"/>
      <c r="HD366" s="53"/>
      <c r="HE366" s="53"/>
      <c r="HF366" s="53"/>
      <c r="HG366" s="53"/>
      <c r="HH366" s="53"/>
      <c r="HI366" s="53"/>
      <c r="HJ366" s="53"/>
      <c r="HK366" s="53"/>
      <c r="HL366" s="53"/>
      <c r="HM366" s="53"/>
      <c r="HN366" s="53"/>
      <c r="HO366" s="53"/>
      <c r="HP366" s="53"/>
      <c r="HQ366" s="53"/>
      <c r="HR366" s="53"/>
      <c r="HS366" s="53"/>
      <c r="HT366" s="53"/>
      <c r="HU366" s="53"/>
      <c r="HV366" s="53"/>
      <c r="HW366" s="53"/>
      <c r="HX366" s="53"/>
      <c r="HY366" s="53"/>
      <c r="HZ366" s="53"/>
      <c r="IA366" s="53"/>
      <c r="IB366" s="53"/>
      <c r="IC366" s="53"/>
      <c r="ID366" s="53"/>
      <c r="IE366" s="53"/>
    </row>
    <row r="367" spans="1:239" s="177" customFormat="1">
      <c r="A367" s="53"/>
      <c r="B367" s="227"/>
      <c r="F367" s="950"/>
      <c r="H367" s="231"/>
      <c r="I367" s="231"/>
      <c r="J367" s="265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5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76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  <c r="GM367" s="53"/>
      <c r="GN367" s="53"/>
      <c r="GO367" s="53"/>
      <c r="GP367" s="53"/>
      <c r="GQ367" s="53"/>
      <c r="GR367" s="53"/>
      <c r="GS367" s="53"/>
      <c r="GT367" s="53"/>
      <c r="GU367" s="53"/>
      <c r="GV367" s="53"/>
      <c r="GW367" s="53"/>
      <c r="GX367" s="53"/>
      <c r="GY367" s="53"/>
      <c r="GZ367" s="53"/>
      <c r="HA367" s="53"/>
      <c r="HB367" s="53"/>
      <c r="HC367" s="53"/>
      <c r="HD367" s="53"/>
      <c r="HE367" s="53"/>
      <c r="HF367" s="53"/>
      <c r="HG367" s="53"/>
      <c r="HH367" s="53"/>
      <c r="HI367" s="53"/>
      <c r="HJ367" s="53"/>
      <c r="HK367" s="53"/>
      <c r="HL367" s="53"/>
      <c r="HM367" s="53"/>
      <c r="HN367" s="53"/>
      <c r="HO367" s="53"/>
      <c r="HP367" s="53"/>
      <c r="HQ367" s="53"/>
      <c r="HR367" s="53"/>
      <c r="HS367" s="53"/>
      <c r="HT367" s="53"/>
      <c r="HU367" s="53"/>
      <c r="HV367" s="53"/>
      <c r="HW367" s="53"/>
      <c r="HX367" s="53"/>
      <c r="HY367" s="53"/>
      <c r="HZ367" s="53"/>
      <c r="IA367" s="53"/>
      <c r="IB367" s="53"/>
      <c r="IC367" s="53"/>
      <c r="ID367" s="53"/>
      <c r="IE367" s="53"/>
    </row>
    <row r="368" spans="1:239" s="177" customFormat="1">
      <c r="A368" s="53"/>
      <c r="B368" s="227"/>
      <c r="F368" s="950"/>
      <c r="H368" s="231"/>
      <c r="I368" s="231"/>
      <c r="J368" s="265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5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76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</row>
    <row r="369" spans="1:239" s="177" customFormat="1">
      <c r="A369" s="53"/>
      <c r="B369" s="227"/>
      <c r="F369" s="950"/>
      <c r="H369" s="231"/>
      <c r="I369" s="231"/>
      <c r="J369" s="265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5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76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  <c r="FA369" s="53"/>
      <c r="FB369" s="53"/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53"/>
      <c r="FP369" s="53"/>
      <c r="FQ369" s="53"/>
      <c r="FR369" s="53"/>
      <c r="FS369" s="53"/>
      <c r="FT369" s="53"/>
      <c r="FU369" s="53"/>
      <c r="FV369" s="53"/>
      <c r="FW369" s="53"/>
      <c r="FX369" s="53"/>
      <c r="FY369" s="53"/>
      <c r="FZ369" s="53"/>
      <c r="GA369" s="53"/>
      <c r="GB369" s="53"/>
      <c r="GC369" s="53"/>
      <c r="GD369" s="53"/>
      <c r="GE369" s="53"/>
      <c r="GF369" s="53"/>
      <c r="GG369" s="53"/>
      <c r="GH369" s="53"/>
      <c r="GI369" s="53"/>
      <c r="GJ369" s="53"/>
      <c r="GK369" s="53"/>
      <c r="GL369" s="53"/>
      <c r="GM369" s="53"/>
      <c r="GN369" s="53"/>
      <c r="GO369" s="53"/>
      <c r="GP369" s="53"/>
      <c r="GQ369" s="53"/>
      <c r="GR369" s="53"/>
      <c r="GS369" s="53"/>
      <c r="GT369" s="53"/>
      <c r="GU369" s="53"/>
      <c r="GV369" s="53"/>
      <c r="GW369" s="53"/>
      <c r="GX369" s="53"/>
      <c r="GY369" s="53"/>
      <c r="GZ369" s="53"/>
      <c r="HA369" s="53"/>
      <c r="HB369" s="53"/>
      <c r="HC369" s="53"/>
      <c r="HD369" s="53"/>
      <c r="HE369" s="53"/>
      <c r="HF369" s="53"/>
      <c r="HG369" s="53"/>
      <c r="HH369" s="53"/>
      <c r="HI369" s="53"/>
      <c r="HJ369" s="53"/>
      <c r="HK369" s="53"/>
      <c r="HL369" s="53"/>
      <c r="HM369" s="53"/>
      <c r="HN369" s="53"/>
      <c r="HO369" s="53"/>
      <c r="HP369" s="53"/>
      <c r="HQ369" s="53"/>
      <c r="HR369" s="53"/>
      <c r="HS369" s="53"/>
      <c r="HT369" s="53"/>
      <c r="HU369" s="53"/>
      <c r="HV369" s="53"/>
      <c r="HW369" s="53"/>
      <c r="HX369" s="53"/>
      <c r="HY369" s="53"/>
      <c r="HZ369" s="53"/>
      <c r="IA369" s="53"/>
      <c r="IB369" s="53"/>
      <c r="IC369" s="53"/>
      <c r="ID369" s="53"/>
      <c r="IE369" s="53"/>
    </row>
    <row r="370" spans="1:239" s="177" customFormat="1">
      <c r="A370" s="53"/>
      <c r="B370" s="227"/>
      <c r="F370" s="950"/>
      <c r="H370" s="231"/>
      <c r="I370" s="231"/>
      <c r="J370" s="265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5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76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  <c r="FA370" s="53"/>
      <c r="FB370" s="53"/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53"/>
      <c r="FP370" s="53"/>
      <c r="FQ370" s="53"/>
      <c r="FR370" s="53"/>
      <c r="FS370" s="53"/>
      <c r="FT370" s="53"/>
      <c r="FU370" s="53"/>
      <c r="FV370" s="53"/>
      <c r="FW370" s="53"/>
      <c r="FX370" s="53"/>
      <c r="FY370" s="53"/>
      <c r="FZ370" s="53"/>
      <c r="GA370" s="53"/>
      <c r="GB370" s="53"/>
      <c r="GC370" s="53"/>
      <c r="GD370" s="53"/>
      <c r="GE370" s="53"/>
      <c r="GF370" s="53"/>
      <c r="GG370" s="53"/>
      <c r="GH370" s="53"/>
      <c r="GI370" s="53"/>
      <c r="GJ370" s="53"/>
      <c r="GK370" s="53"/>
      <c r="GL370" s="53"/>
      <c r="GM370" s="53"/>
      <c r="GN370" s="53"/>
      <c r="GO370" s="53"/>
      <c r="GP370" s="53"/>
      <c r="GQ370" s="53"/>
      <c r="GR370" s="53"/>
      <c r="GS370" s="53"/>
      <c r="GT370" s="53"/>
      <c r="GU370" s="53"/>
      <c r="GV370" s="53"/>
      <c r="GW370" s="53"/>
      <c r="GX370" s="53"/>
      <c r="GY370" s="53"/>
      <c r="GZ370" s="53"/>
      <c r="HA370" s="53"/>
      <c r="HB370" s="53"/>
      <c r="HC370" s="53"/>
      <c r="HD370" s="53"/>
      <c r="HE370" s="53"/>
      <c r="HF370" s="53"/>
      <c r="HG370" s="53"/>
      <c r="HH370" s="53"/>
      <c r="HI370" s="53"/>
      <c r="HJ370" s="53"/>
      <c r="HK370" s="53"/>
      <c r="HL370" s="53"/>
      <c r="HM370" s="53"/>
      <c r="HN370" s="53"/>
      <c r="HO370" s="53"/>
      <c r="HP370" s="53"/>
      <c r="HQ370" s="53"/>
      <c r="HR370" s="53"/>
      <c r="HS370" s="53"/>
      <c r="HT370" s="53"/>
      <c r="HU370" s="53"/>
      <c r="HV370" s="53"/>
      <c r="HW370" s="53"/>
      <c r="HX370" s="53"/>
      <c r="HY370" s="53"/>
      <c r="HZ370" s="53"/>
      <c r="IA370" s="53"/>
      <c r="IB370" s="53"/>
      <c r="IC370" s="53"/>
      <c r="ID370" s="53"/>
      <c r="IE370" s="53"/>
    </row>
    <row r="371" spans="1:239" s="177" customFormat="1">
      <c r="A371" s="53"/>
      <c r="B371" s="227"/>
      <c r="F371" s="950"/>
      <c r="H371" s="231"/>
      <c r="I371" s="231"/>
      <c r="J371" s="265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5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76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  <c r="FA371" s="53"/>
      <c r="FB371" s="53"/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53"/>
      <c r="FP371" s="53"/>
      <c r="FQ371" s="53"/>
      <c r="FR371" s="53"/>
      <c r="FS371" s="53"/>
      <c r="FT371" s="53"/>
      <c r="FU371" s="53"/>
      <c r="FV371" s="53"/>
      <c r="FW371" s="53"/>
      <c r="FX371" s="53"/>
      <c r="FY371" s="53"/>
      <c r="FZ371" s="53"/>
      <c r="GA371" s="53"/>
      <c r="GB371" s="53"/>
      <c r="GC371" s="53"/>
      <c r="GD371" s="53"/>
      <c r="GE371" s="53"/>
      <c r="GF371" s="53"/>
      <c r="GG371" s="53"/>
      <c r="GH371" s="53"/>
      <c r="GI371" s="53"/>
      <c r="GJ371" s="53"/>
      <c r="GK371" s="53"/>
      <c r="GL371" s="53"/>
      <c r="GM371" s="53"/>
      <c r="GN371" s="53"/>
      <c r="GO371" s="53"/>
      <c r="GP371" s="53"/>
      <c r="GQ371" s="53"/>
      <c r="GR371" s="53"/>
      <c r="GS371" s="53"/>
      <c r="GT371" s="53"/>
      <c r="GU371" s="53"/>
      <c r="GV371" s="53"/>
      <c r="GW371" s="53"/>
      <c r="GX371" s="53"/>
      <c r="GY371" s="53"/>
      <c r="GZ371" s="53"/>
      <c r="HA371" s="53"/>
      <c r="HB371" s="53"/>
      <c r="HC371" s="53"/>
      <c r="HD371" s="53"/>
      <c r="HE371" s="53"/>
      <c r="HF371" s="53"/>
      <c r="HG371" s="53"/>
      <c r="HH371" s="53"/>
      <c r="HI371" s="53"/>
      <c r="HJ371" s="53"/>
      <c r="HK371" s="53"/>
      <c r="HL371" s="53"/>
      <c r="HM371" s="53"/>
      <c r="HN371" s="53"/>
      <c r="HO371" s="53"/>
      <c r="HP371" s="53"/>
      <c r="HQ371" s="53"/>
      <c r="HR371" s="53"/>
      <c r="HS371" s="53"/>
      <c r="HT371" s="53"/>
      <c r="HU371" s="53"/>
      <c r="HV371" s="53"/>
      <c r="HW371" s="53"/>
      <c r="HX371" s="53"/>
      <c r="HY371" s="53"/>
      <c r="HZ371" s="53"/>
      <c r="IA371" s="53"/>
      <c r="IB371" s="53"/>
      <c r="IC371" s="53"/>
      <c r="ID371" s="53"/>
      <c r="IE371" s="53"/>
    </row>
    <row r="372" spans="1:239" s="177" customFormat="1">
      <c r="A372" s="53"/>
      <c r="B372" s="227"/>
      <c r="F372" s="950"/>
      <c r="H372" s="231"/>
      <c r="I372" s="231"/>
      <c r="J372" s="265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5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76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  <c r="FA372" s="53"/>
      <c r="FB372" s="53"/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53"/>
      <c r="FP372" s="53"/>
      <c r="FQ372" s="53"/>
      <c r="FR372" s="53"/>
      <c r="FS372" s="53"/>
      <c r="FT372" s="53"/>
      <c r="FU372" s="53"/>
      <c r="FV372" s="53"/>
      <c r="FW372" s="53"/>
      <c r="FX372" s="53"/>
      <c r="FY372" s="53"/>
      <c r="FZ372" s="53"/>
      <c r="GA372" s="53"/>
      <c r="GB372" s="53"/>
      <c r="GC372" s="53"/>
      <c r="GD372" s="53"/>
      <c r="GE372" s="53"/>
      <c r="GF372" s="53"/>
      <c r="GG372" s="53"/>
      <c r="GH372" s="53"/>
      <c r="GI372" s="53"/>
      <c r="GJ372" s="53"/>
      <c r="GK372" s="53"/>
      <c r="GL372" s="53"/>
      <c r="GM372" s="53"/>
      <c r="GN372" s="53"/>
      <c r="GO372" s="53"/>
      <c r="GP372" s="53"/>
      <c r="GQ372" s="53"/>
      <c r="GR372" s="53"/>
      <c r="GS372" s="53"/>
      <c r="GT372" s="53"/>
      <c r="GU372" s="53"/>
      <c r="GV372" s="53"/>
      <c r="GW372" s="53"/>
      <c r="GX372" s="53"/>
      <c r="GY372" s="53"/>
      <c r="GZ372" s="53"/>
      <c r="HA372" s="53"/>
      <c r="HB372" s="53"/>
      <c r="HC372" s="53"/>
      <c r="HD372" s="53"/>
      <c r="HE372" s="53"/>
      <c r="HF372" s="53"/>
      <c r="HG372" s="53"/>
      <c r="HH372" s="53"/>
      <c r="HI372" s="53"/>
      <c r="HJ372" s="53"/>
      <c r="HK372" s="53"/>
      <c r="HL372" s="53"/>
      <c r="HM372" s="53"/>
      <c r="HN372" s="53"/>
      <c r="HO372" s="53"/>
      <c r="HP372" s="53"/>
      <c r="HQ372" s="53"/>
      <c r="HR372" s="53"/>
      <c r="HS372" s="53"/>
      <c r="HT372" s="53"/>
      <c r="HU372" s="53"/>
      <c r="HV372" s="53"/>
      <c r="HW372" s="53"/>
      <c r="HX372" s="53"/>
      <c r="HY372" s="53"/>
      <c r="HZ372" s="53"/>
      <c r="IA372" s="53"/>
      <c r="IB372" s="53"/>
      <c r="IC372" s="53"/>
      <c r="ID372" s="53"/>
      <c r="IE372" s="53"/>
    </row>
    <row r="373" spans="1:239" s="177" customFormat="1">
      <c r="A373" s="53"/>
      <c r="B373" s="227"/>
      <c r="F373" s="950"/>
      <c r="H373" s="231"/>
      <c r="I373" s="231"/>
      <c r="J373" s="265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5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76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  <c r="FA373" s="53"/>
      <c r="FB373" s="53"/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53"/>
      <c r="FP373" s="53"/>
      <c r="FQ373" s="53"/>
      <c r="FR373" s="53"/>
      <c r="FS373" s="53"/>
      <c r="FT373" s="53"/>
      <c r="FU373" s="53"/>
      <c r="FV373" s="53"/>
      <c r="FW373" s="53"/>
      <c r="FX373" s="53"/>
      <c r="FY373" s="53"/>
      <c r="FZ373" s="53"/>
      <c r="GA373" s="53"/>
      <c r="GB373" s="53"/>
      <c r="GC373" s="53"/>
      <c r="GD373" s="53"/>
      <c r="GE373" s="53"/>
      <c r="GF373" s="53"/>
      <c r="GG373" s="53"/>
      <c r="GH373" s="53"/>
      <c r="GI373" s="53"/>
      <c r="GJ373" s="53"/>
      <c r="GK373" s="53"/>
      <c r="GL373" s="53"/>
      <c r="GM373" s="53"/>
      <c r="GN373" s="53"/>
      <c r="GO373" s="53"/>
      <c r="GP373" s="53"/>
      <c r="GQ373" s="53"/>
      <c r="GR373" s="53"/>
      <c r="GS373" s="53"/>
      <c r="GT373" s="53"/>
      <c r="GU373" s="53"/>
      <c r="GV373" s="53"/>
      <c r="GW373" s="53"/>
      <c r="GX373" s="53"/>
      <c r="GY373" s="53"/>
      <c r="GZ373" s="53"/>
      <c r="HA373" s="53"/>
      <c r="HB373" s="53"/>
      <c r="HC373" s="53"/>
      <c r="HD373" s="53"/>
      <c r="HE373" s="53"/>
      <c r="HF373" s="53"/>
      <c r="HG373" s="53"/>
      <c r="HH373" s="53"/>
      <c r="HI373" s="53"/>
      <c r="HJ373" s="53"/>
      <c r="HK373" s="53"/>
      <c r="HL373" s="53"/>
      <c r="HM373" s="53"/>
      <c r="HN373" s="53"/>
      <c r="HO373" s="53"/>
      <c r="HP373" s="53"/>
      <c r="HQ373" s="53"/>
      <c r="HR373" s="53"/>
      <c r="HS373" s="53"/>
      <c r="HT373" s="53"/>
      <c r="HU373" s="53"/>
      <c r="HV373" s="53"/>
      <c r="HW373" s="53"/>
      <c r="HX373" s="53"/>
      <c r="HY373" s="53"/>
      <c r="HZ373" s="53"/>
      <c r="IA373" s="53"/>
      <c r="IB373" s="53"/>
      <c r="IC373" s="53"/>
      <c r="ID373" s="53"/>
      <c r="IE373" s="53"/>
    </row>
    <row r="374" spans="1:239" s="177" customFormat="1">
      <c r="A374" s="53"/>
      <c r="B374" s="227"/>
      <c r="F374" s="950"/>
      <c r="H374" s="231"/>
      <c r="I374" s="231"/>
      <c r="J374" s="265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5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76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  <c r="GM374" s="53"/>
      <c r="GN374" s="53"/>
      <c r="GO374" s="53"/>
      <c r="GP374" s="53"/>
      <c r="GQ374" s="53"/>
      <c r="GR374" s="53"/>
      <c r="GS374" s="53"/>
      <c r="GT374" s="53"/>
      <c r="GU374" s="53"/>
      <c r="GV374" s="53"/>
      <c r="GW374" s="53"/>
      <c r="GX374" s="53"/>
      <c r="GY374" s="53"/>
      <c r="GZ374" s="53"/>
      <c r="HA374" s="53"/>
      <c r="HB374" s="53"/>
      <c r="HC374" s="53"/>
      <c r="HD374" s="53"/>
      <c r="HE374" s="53"/>
      <c r="HF374" s="53"/>
      <c r="HG374" s="53"/>
      <c r="HH374" s="53"/>
      <c r="HI374" s="53"/>
      <c r="HJ374" s="53"/>
      <c r="HK374" s="53"/>
      <c r="HL374" s="53"/>
      <c r="HM374" s="53"/>
      <c r="HN374" s="53"/>
      <c r="HO374" s="53"/>
      <c r="HP374" s="53"/>
      <c r="HQ374" s="53"/>
      <c r="HR374" s="53"/>
      <c r="HS374" s="53"/>
      <c r="HT374" s="53"/>
      <c r="HU374" s="53"/>
      <c r="HV374" s="53"/>
      <c r="HW374" s="53"/>
      <c r="HX374" s="53"/>
      <c r="HY374" s="53"/>
      <c r="HZ374" s="53"/>
      <c r="IA374" s="53"/>
      <c r="IB374" s="53"/>
      <c r="IC374" s="53"/>
      <c r="ID374" s="53"/>
      <c r="IE374" s="53"/>
    </row>
    <row r="375" spans="1:239" s="177" customFormat="1">
      <c r="A375" s="53"/>
      <c r="B375" s="227"/>
      <c r="F375" s="950"/>
      <c r="H375" s="231"/>
      <c r="I375" s="231"/>
      <c r="J375" s="265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5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76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  <c r="FA375" s="53"/>
      <c r="FB375" s="53"/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53"/>
      <c r="FP375" s="53"/>
      <c r="FQ375" s="53"/>
      <c r="FR375" s="53"/>
      <c r="FS375" s="53"/>
      <c r="FT375" s="53"/>
      <c r="FU375" s="53"/>
      <c r="FV375" s="53"/>
      <c r="FW375" s="53"/>
      <c r="FX375" s="53"/>
      <c r="FY375" s="53"/>
      <c r="FZ375" s="53"/>
      <c r="GA375" s="53"/>
      <c r="GB375" s="53"/>
      <c r="GC375" s="53"/>
      <c r="GD375" s="53"/>
      <c r="GE375" s="53"/>
      <c r="GF375" s="53"/>
      <c r="GG375" s="53"/>
      <c r="GH375" s="53"/>
      <c r="GI375" s="53"/>
      <c r="GJ375" s="53"/>
      <c r="GK375" s="53"/>
      <c r="GL375" s="53"/>
      <c r="GM375" s="53"/>
      <c r="GN375" s="53"/>
      <c r="GO375" s="53"/>
      <c r="GP375" s="53"/>
      <c r="GQ375" s="53"/>
      <c r="GR375" s="53"/>
      <c r="GS375" s="53"/>
      <c r="GT375" s="53"/>
      <c r="GU375" s="53"/>
      <c r="GV375" s="53"/>
      <c r="GW375" s="53"/>
      <c r="GX375" s="53"/>
      <c r="GY375" s="53"/>
      <c r="GZ375" s="53"/>
      <c r="HA375" s="53"/>
      <c r="HB375" s="53"/>
      <c r="HC375" s="53"/>
      <c r="HD375" s="53"/>
      <c r="HE375" s="53"/>
      <c r="HF375" s="53"/>
      <c r="HG375" s="53"/>
      <c r="HH375" s="53"/>
      <c r="HI375" s="53"/>
      <c r="HJ375" s="53"/>
      <c r="HK375" s="53"/>
      <c r="HL375" s="53"/>
      <c r="HM375" s="53"/>
      <c r="HN375" s="53"/>
      <c r="HO375" s="53"/>
      <c r="HP375" s="53"/>
      <c r="HQ375" s="53"/>
      <c r="HR375" s="53"/>
      <c r="HS375" s="53"/>
      <c r="HT375" s="53"/>
      <c r="HU375" s="53"/>
      <c r="HV375" s="53"/>
      <c r="HW375" s="53"/>
      <c r="HX375" s="53"/>
      <c r="HY375" s="53"/>
      <c r="HZ375" s="53"/>
      <c r="IA375" s="53"/>
      <c r="IB375" s="53"/>
      <c r="IC375" s="53"/>
      <c r="ID375" s="53"/>
      <c r="IE375" s="53"/>
    </row>
    <row r="376" spans="1:239" s="177" customFormat="1">
      <c r="A376" s="53"/>
      <c r="B376" s="227"/>
      <c r="F376" s="950"/>
      <c r="H376" s="231"/>
      <c r="I376" s="231"/>
      <c r="J376" s="265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5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76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  <c r="FA376" s="53"/>
      <c r="FB376" s="53"/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53"/>
      <c r="FP376" s="53"/>
      <c r="FQ376" s="53"/>
      <c r="FR376" s="53"/>
      <c r="FS376" s="53"/>
      <c r="FT376" s="53"/>
      <c r="FU376" s="53"/>
      <c r="FV376" s="53"/>
      <c r="FW376" s="53"/>
      <c r="FX376" s="53"/>
      <c r="FY376" s="53"/>
      <c r="FZ376" s="53"/>
      <c r="GA376" s="53"/>
      <c r="GB376" s="53"/>
      <c r="GC376" s="53"/>
      <c r="GD376" s="53"/>
      <c r="GE376" s="53"/>
      <c r="GF376" s="53"/>
      <c r="GG376" s="53"/>
      <c r="GH376" s="53"/>
      <c r="GI376" s="53"/>
      <c r="GJ376" s="53"/>
      <c r="GK376" s="53"/>
      <c r="GL376" s="53"/>
      <c r="GM376" s="53"/>
      <c r="GN376" s="53"/>
      <c r="GO376" s="53"/>
      <c r="GP376" s="53"/>
      <c r="GQ376" s="53"/>
      <c r="GR376" s="53"/>
      <c r="GS376" s="53"/>
      <c r="GT376" s="53"/>
      <c r="GU376" s="53"/>
      <c r="GV376" s="53"/>
      <c r="GW376" s="53"/>
      <c r="GX376" s="53"/>
      <c r="GY376" s="53"/>
      <c r="GZ376" s="53"/>
      <c r="HA376" s="53"/>
      <c r="HB376" s="53"/>
      <c r="HC376" s="53"/>
      <c r="HD376" s="53"/>
      <c r="HE376" s="53"/>
      <c r="HF376" s="53"/>
      <c r="HG376" s="53"/>
      <c r="HH376" s="53"/>
      <c r="HI376" s="53"/>
      <c r="HJ376" s="53"/>
      <c r="HK376" s="53"/>
      <c r="HL376" s="53"/>
      <c r="HM376" s="53"/>
      <c r="HN376" s="53"/>
      <c r="HO376" s="53"/>
      <c r="HP376" s="53"/>
      <c r="HQ376" s="53"/>
      <c r="HR376" s="53"/>
      <c r="HS376" s="53"/>
      <c r="HT376" s="53"/>
      <c r="HU376" s="53"/>
      <c r="HV376" s="53"/>
      <c r="HW376" s="53"/>
      <c r="HX376" s="53"/>
      <c r="HY376" s="53"/>
      <c r="HZ376" s="53"/>
      <c r="IA376" s="53"/>
      <c r="IB376" s="53"/>
      <c r="IC376" s="53"/>
      <c r="ID376" s="53"/>
      <c r="IE376" s="53"/>
    </row>
    <row r="377" spans="1:239" s="177" customFormat="1">
      <c r="A377" s="53"/>
      <c r="B377" s="227"/>
      <c r="F377" s="950"/>
      <c r="H377" s="231"/>
      <c r="I377" s="231"/>
      <c r="J377" s="265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5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76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3"/>
      <c r="GG377" s="53"/>
      <c r="GH377" s="53"/>
      <c r="GI377" s="53"/>
      <c r="GJ377" s="53"/>
      <c r="GK377" s="53"/>
      <c r="GL377" s="53"/>
      <c r="GM377" s="53"/>
      <c r="GN377" s="53"/>
      <c r="GO377" s="53"/>
      <c r="GP377" s="53"/>
      <c r="GQ377" s="53"/>
      <c r="GR377" s="53"/>
      <c r="GS377" s="53"/>
      <c r="GT377" s="53"/>
      <c r="GU377" s="53"/>
      <c r="GV377" s="53"/>
      <c r="GW377" s="53"/>
      <c r="GX377" s="53"/>
      <c r="GY377" s="53"/>
      <c r="GZ377" s="53"/>
      <c r="HA377" s="53"/>
      <c r="HB377" s="53"/>
      <c r="HC377" s="53"/>
      <c r="HD377" s="53"/>
      <c r="HE377" s="53"/>
      <c r="HF377" s="53"/>
      <c r="HG377" s="53"/>
      <c r="HH377" s="53"/>
      <c r="HI377" s="53"/>
      <c r="HJ377" s="53"/>
      <c r="HK377" s="53"/>
      <c r="HL377" s="53"/>
      <c r="HM377" s="53"/>
      <c r="HN377" s="53"/>
      <c r="HO377" s="53"/>
      <c r="HP377" s="53"/>
      <c r="HQ377" s="53"/>
      <c r="HR377" s="53"/>
      <c r="HS377" s="53"/>
      <c r="HT377" s="53"/>
      <c r="HU377" s="53"/>
      <c r="HV377" s="53"/>
      <c r="HW377" s="53"/>
      <c r="HX377" s="53"/>
      <c r="HY377" s="53"/>
      <c r="HZ377" s="53"/>
      <c r="IA377" s="53"/>
      <c r="IB377" s="53"/>
      <c r="IC377" s="53"/>
      <c r="ID377" s="53"/>
      <c r="IE377" s="53"/>
    </row>
    <row r="378" spans="1:239" s="177" customFormat="1">
      <c r="A378" s="53"/>
      <c r="B378" s="227"/>
      <c r="F378" s="950"/>
      <c r="H378" s="231"/>
      <c r="I378" s="231"/>
      <c r="J378" s="265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5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76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  <c r="GM378" s="53"/>
      <c r="GN378" s="53"/>
      <c r="GO378" s="53"/>
      <c r="GP378" s="53"/>
      <c r="GQ378" s="53"/>
      <c r="GR378" s="53"/>
      <c r="GS378" s="53"/>
      <c r="GT378" s="53"/>
      <c r="GU378" s="53"/>
      <c r="GV378" s="53"/>
      <c r="GW378" s="53"/>
      <c r="GX378" s="53"/>
      <c r="GY378" s="53"/>
      <c r="GZ378" s="53"/>
      <c r="HA378" s="53"/>
      <c r="HB378" s="53"/>
      <c r="HC378" s="53"/>
      <c r="HD378" s="53"/>
      <c r="HE378" s="53"/>
      <c r="HF378" s="53"/>
      <c r="HG378" s="53"/>
      <c r="HH378" s="53"/>
      <c r="HI378" s="53"/>
      <c r="HJ378" s="53"/>
      <c r="HK378" s="53"/>
      <c r="HL378" s="53"/>
      <c r="HM378" s="53"/>
      <c r="HN378" s="53"/>
      <c r="HO378" s="53"/>
      <c r="HP378" s="53"/>
      <c r="HQ378" s="53"/>
      <c r="HR378" s="53"/>
      <c r="HS378" s="53"/>
      <c r="HT378" s="53"/>
      <c r="HU378" s="53"/>
      <c r="HV378" s="53"/>
      <c r="HW378" s="53"/>
      <c r="HX378" s="53"/>
      <c r="HY378" s="53"/>
      <c r="HZ378" s="53"/>
      <c r="IA378" s="53"/>
      <c r="IB378" s="53"/>
      <c r="IC378" s="53"/>
      <c r="ID378" s="53"/>
      <c r="IE378" s="53"/>
    </row>
    <row r="379" spans="1:239" s="177" customFormat="1">
      <c r="A379" s="53"/>
      <c r="B379" s="227"/>
      <c r="F379" s="950"/>
      <c r="H379" s="231"/>
      <c r="I379" s="231"/>
      <c r="J379" s="265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5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76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3"/>
      <c r="GG379" s="53"/>
      <c r="GH379" s="53"/>
      <c r="GI379" s="53"/>
      <c r="GJ379" s="53"/>
      <c r="GK379" s="53"/>
      <c r="GL379" s="53"/>
      <c r="GM379" s="53"/>
      <c r="GN379" s="53"/>
      <c r="GO379" s="53"/>
      <c r="GP379" s="53"/>
      <c r="GQ379" s="53"/>
      <c r="GR379" s="53"/>
      <c r="GS379" s="53"/>
      <c r="GT379" s="53"/>
      <c r="GU379" s="53"/>
      <c r="GV379" s="53"/>
      <c r="GW379" s="53"/>
      <c r="GX379" s="53"/>
      <c r="GY379" s="53"/>
      <c r="GZ379" s="53"/>
      <c r="HA379" s="53"/>
      <c r="HB379" s="53"/>
      <c r="HC379" s="53"/>
      <c r="HD379" s="53"/>
      <c r="HE379" s="53"/>
      <c r="HF379" s="53"/>
      <c r="HG379" s="53"/>
      <c r="HH379" s="53"/>
      <c r="HI379" s="53"/>
      <c r="HJ379" s="53"/>
      <c r="HK379" s="53"/>
      <c r="HL379" s="53"/>
      <c r="HM379" s="53"/>
      <c r="HN379" s="53"/>
      <c r="HO379" s="53"/>
      <c r="HP379" s="53"/>
      <c r="HQ379" s="53"/>
      <c r="HR379" s="53"/>
      <c r="HS379" s="53"/>
      <c r="HT379" s="53"/>
      <c r="HU379" s="53"/>
      <c r="HV379" s="53"/>
      <c r="HW379" s="53"/>
      <c r="HX379" s="53"/>
      <c r="HY379" s="53"/>
      <c r="HZ379" s="53"/>
      <c r="IA379" s="53"/>
      <c r="IB379" s="53"/>
      <c r="IC379" s="53"/>
      <c r="ID379" s="53"/>
      <c r="IE379" s="53"/>
    </row>
    <row r="380" spans="1:239" s="177" customFormat="1">
      <c r="A380" s="53"/>
      <c r="B380" s="227"/>
      <c r="F380" s="950"/>
      <c r="H380" s="231"/>
      <c r="I380" s="231"/>
      <c r="J380" s="265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5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76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  <c r="FA380" s="53"/>
      <c r="FB380" s="53"/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53"/>
      <c r="FP380" s="53"/>
      <c r="FQ380" s="53"/>
      <c r="FR380" s="53"/>
      <c r="FS380" s="53"/>
      <c r="FT380" s="53"/>
      <c r="FU380" s="53"/>
      <c r="FV380" s="53"/>
      <c r="FW380" s="53"/>
      <c r="FX380" s="53"/>
      <c r="FY380" s="53"/>
      <c r="FZ380" s="53"/>
      <c r="GA380" s="53"/>
      <c r="GB380" s="53"/>
      <c r="GC380" s="53"/>
      <c r="GD380" s="53"/>
      <c r="GE380" s="53"/>
      <c r="GF380" s="53"/>
      <c r="GG380" s="53"/>
      <c r="GH380" s="53"/>
      <c r="GI380" s="53"/>
      <c r="GJ380" s="53"/>
      <c r="GK380" s="53"/>
      <c r="GL380" s="53"/>
      <c r="GM380" s="53"/>
      <c r="GN380" s="53"/>
      <c r="GO380" s="53"/>
      <c r="GP380" s="53"/>
      <c r="GQ380" s="53"/>
      <c r="GR380" s="53"/>
      <c r="GS380" s="53"/>
      <c r="GT380" s="53"/>
      <c r="GU380" s="53"/>
      <c r="GV380" s="53"/>
      <c r="GW380" s="53"/>
      <c r="GX380" s="53"/>
      <c r="GY380" s="53"/>
      <c r="GZ380" s="53"/>
      <c r="HA380" s="53"/>
      <c r="HB380" s="53"/>
      <c r="HC380" s="53"/>
      <c r="HD380" s="53"/>
      <c r="HE380" s="53"/>
      <c r="HF380" s="53"/>
      <c r="HG380" s="53"/>
      <c r="HH380" s="53"/>
      <c r="HI380" s="53"/>
      <c r="HJ380" s="53"/>
      <c r="HK380" s="53"/>
      <c r="HL380" s="53"/>
      <c r="HM380" s="53"/>
      <c r="HN380" s="53"/>
      <c r="HO380" s="53"/>
      <c r="HP380" s="53"/>
      <c r="HQ380" s="53"/>
      <c r="HR380" s="53"/>
      <c r="HS380" s="53"/>
      <c r="HT380" s="53"/>
      <c r="HU380" s="53"/>
      <c r="HV380" s="53"/>
      <c r="HW380" s="53"/>
      <c r="HX380" s="53"/>
      <c r="HY380" s="53"/>
      <c r="HZ380" s="53"/>
      <c r="IA380" s="53"/>
      <c r="IB380" s="53"/>
      <c r="IC380" s="53"/>
      <c r="ID380" s="53"/>
      <c r="IE380" s="53"/>
    </row>
    <row r="381" spans="1:239" s="177" customFormat="1">
      <c r="A381" s="53"/>
      <c r="B381" s="227"/>
      <c r="F381" s="950"/>
      <c r="H381" s="231"/>
      <c r="I381" s="231"/>
      <c r="J381" s="265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5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76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  <c r="FA381" s="53"/>
      <c r="FB381" s="53"/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53"/>
      <c r="FP381" s="53"/>
      <c r="FQ381" s="53"/>
      <c r="FR381" s="53"/>
      <c r="FS381" s="53"/>
      <c r="FT381" s="53"/>
      <c r="FU381" s="53"/>
      <c r="FV381" s="53"/>
      <c r="FW381" s="53"/>
      <c r="FX381" s="53"/>
      <c r="FY381" s="53"/>
      <c r="FZ381" s="53"/>
      <c r="GA381" s="53"/>
      <c r="GB381" s="53"/>
      <c r="GC381" s="53"/>
      <c r="GD381" s="53"/>
      <c r="GE381" s="53"/>
      <c r="GF381" s="53"/>
      <c r="GG381" s="53"/>
      <c r="GH381" s="53"/>
      <c r="GI381" s="53"/>
      <c r="GJ381" s="53"/>
      <c r="GK381" s="53"/>
      <c r="GL381" s="53"/>
      <c r="GM381" s="53"/>
      <c r="GN381" s="53"/>
      <c r="GO381" s="53"/>
      <c r="GP381" s="53"/>
      <c r="GQ381" s="53"/>
      <c r="GR381" s="53"/>
      <c r="GS381" s="53"/>
      <c r="GT381" s="53"/>
      <c r="GU381" s="53"/>
      <c r="GV381" s="53"/>
      <c r="GW381" s="53"/>
      <c r="GX381" s="53"/>
      <c r="GY381" s="53"/>
      <c r="GZ381" s="53"/>
      <c r="HA381" s="53"/>
      <c r="HB381" s="53"/>
      <c r="HC381" s="53"/>
      <c r="HD381" s="53"/>
      <c r="HE381" s="53"/>
      <c r="HF381" s="53"/>
      <c r="HG381" s="53"/>
      <c r="HH381" s="53"/>
      <c r="HI381" s="53"/>
      <c r="HJ381" s="53"/>
      <c r="HK381" s="53"/>
      <c r="HL381" s="53"/>
      <c r="HM381" s="53"/>
      <c r="HN381" s="53"/>
      <c r="HO381" s="53"/>
      <c r="HP381" s="53"/>
      <c r="HQ381" s="53"/>
      <c r="HR381" s="53"/>
      <c r="HS381" s="53"/>
      <c r="HT381" s="53"/>
      <c r="HU381" s="53"/>
      <c r="HV381" s="53"/>
      <c r="HW381" s="53"/>
      <c r="HX381" s="53"/>
      <c r="HY381" s="53"/>
      <c r="HZ381" s="53"/>
      <c r="IA381" s="53"/>
      <c r="IB381" s="53"/>
      <c r="IC381" s="53"/>
      <c r="ID381" s="53"/>
      <c r="IE381" s="53"/>
    </row>
    <row r="382" spans="1:239" s="177" customFormat="1">
      <c r="A382" s="53"/>
      <c r="B382" s="227"/>
      <c r="F382" s="950"/>
      <c r="H382" s="231"/>
      <c r="I382" s="231"/>
      <c r="J382" s="265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5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76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  <c r="FA382" s="53"/>
      <c r="FB382" s="53"/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53"/>
      <c r="FP382" s="53"/>
      <c r="FQ382" s="53"/>
      <c r="FR382" s="53"/>
      <c r="FS382" s="53"/>
      <c r="FT382" s="53"/>
      <c r="FU382" s="53"/>
      <c r="FV382" s="53"/>
      <c r="FW382" s="53"/>
      <c r="FX382" s="53"/>
      <c r="FY382" s="53"/>
      <c r="FZ382" s="53"/>
      <c r="GA382" s="53"/>
      <c r="GB382" s="53"/>
      <c r="GC382" s="53"/>
      <c r="GD382" s="53"/>
      <c r="GE382" s="53"/>
      <c r="GF382" s="53"/>
      <c r="GG382" s="53"/>
      <c r="GH382" s="53"/>
      <c r="GI382" s="53"/>
      <c r="GJ382" s="53"/>
      <c r="GK382" s="53"/>
      <c r="GL382" s="53"/>
      <c r="GM382" s="53"/>
      <c r="GN382" s="53"/>
      <c r="GO382" s="53"/>
      <c r="GP382" s="53"/>
      <c r="GQ382" s="53"/>
      <c r="GR382" s="53"/>
      <c r="GS382" s="53"/>
      <c r="GT382" s="53"/>
      <c r="GU382" s="53"/>
      <c r="GV382" s="53"/>
      <c r="GW382" s="53"/>
      <c r="GX382" s="53"/>
      <c r="GY382" s="53"/>
      <c r="GZ382" s="53"/>
      <c r="HA382" s="53"/>
      <c r="HB382" s="53"/>
      <c r="HC382" s="53"/>
      <c r="HD382" s="53"/>
      <c r="HE382" s="53"/>
      <c r="HF382" s="53"/>
      <c r="HG382" s="53"/>
      <c r="HH382" s="53"/>
      <c r="HI382" s="53"/>
      <c r="HJ382" s="53"/>
      <c r="HK382" s="53"/>
      <c r="HL382" s="53"/>
      <c r="HM382" s="53"/>
      <c r="HN382" s="53"/>
      <c r="HO382" s="53"/>
      <c r="HP382" s="53"/>
      <c r="HQ382" s="53"/>
      <c r="HR382" s="53"/>
      <c r="HS382" s="53"/>
      <c r="HT382" s="53"/>
      <c r="HU382" s="53"/>
      <c r="HV382" s="53"/>
      <c r="HW382" s="53"/>
      <c r="HX382" s="53"/>
      <c r="HY382" s="53"/>
      <c r="HZ382" s="53"/>
      <c r="IA382" s="53"/>
      <c r="IB382" s="53"/>
      <c r="IC382" s="53"/>
      <c r="ID382" s="53"/>
      <c r="IE382" s="53"/>
    </row>
    <row r="383" spans="1:239" s="177" customFormat="1">
      <c r="A383" s="53"/>
      <c r="B383" s="227"/>
      <c r="F383" s="950"/>
      <c r="H383" s="231"/>
      <c r="I383" s="231"/>
      <c r="J383" s="265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5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76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  <c r="FA383" s="53"/>
      <c r="FB383" s="53"/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53"/>
      <c r="FP383" s="53"/>
      <c r="FQ383" s="53"/>
      <c r="FR383" s="53"/>
      <c r="FS383" s="53"/>
      <c r="FT383" s="53"/>
      <c r="FU383" s="53"/>
      <c r="FV383" s="53"/>
      <c r="FW383" s="53"/>
      <c r="FX383" s="53"/>
      <c r="FY383" s="53"/>
      <c r="FZ383" s="53"/>
      <c r="GA383" s="53"/>
      <c r="GB383" s="53"/>
      <c r="GC383" s="53"/>
      <c r="GD383" s="53"/>
      <c r="GE383" s="53"/>
      <c r="GF383" s="53"/>
      <c r="GG383" s="53"/>
      <c r="GH383" s="53"/>
      <c r="GI383" s="53"/>
      <c r="GJ383" s="53"/>
      <c r="GK383" s="53"/>
      <c r="GL383" s="53"/>
      <c r="GM383" s="53"/>
      <c r="GN383" s="53"/>
      <c r="GO383" s="53"/>
      <c r="GP383" s="53"/>
      <c r="GQ383" s="53"/>
      <c r="GR383" s="53"/>
      <c r="GS383" s="53"/>
      <c r="GT383" s="53"/>
      <c r="GU383" s="53"/>
      <c r="GV383" s="53"/>
      <c r="GW383" s="53"/>
      <c r="GX383" s="53"/>
      <c r="GY383" s="53"/>
      <c r="GZ383" s="53"/>
      <c r="HA383" s="53"/>
      <c r="HB383" s="53"/>
      <c r="HC383" s="53"/>
      <c r="HD383" s="53"/>
      <c r="HE383" s="53"/>
      <c r="HF383" s="53"/>
      <c r="HG383" s="53"/>
      <c r="HH383" s="53"/>
      <c r="HI383" s="53"/>
      <c r="HJ383" s="53"/>
      <c r="HK383" s="53"/>
      <c r="HL383" s="53"/>
      <c r="HM383" s="53"/>
      <c r="HN383" s="53"/>
      <c r="HO383" s="53"/>
      <c r="HP383" s="53"/>
      <c r="HQ383" s="53"/>
      <c r="HR383" s="53"/>
      <c r="HS383" s="53"/>
      <c r="HT383" s="53"/>
      <c r="HU383" s="53"/>
      <c r="HV383" s="53"/>
      <c r="HW383" s="53"/>
      <c r="HX383" s="53"/>
      <c r="HY383" s="53"/>
      <c r="HZ383" s="53"/>
      <c r="IA383" s="53"/>
      <c r="IB383" s="53"/>
      <c r="IC383" s="53"/>
      <c r="ID383" s="53"/>
      <c r="IE383" s="53"/>
    </row>
    <row r="384" spans="1:239" s="177" customFormat="1">
      <c r="A384" s="53"/>
      <c r="B384" s="227"/>
      <c r="F384" s="950"/>
      <c r="H384" s="231"/>
      <c r="I384" s="231"/>
      <c r="J384" s="265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5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76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  <c r="FA384" s="53"/>
      <c r="FB384" s="53"/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53"/>
      <c r="FP384" s="53"/>
      <c r="FQ384" s="53"/>
      <c r="FR384" s="53"/>
      <c r="FS384" s="53"/>
      <c r="FT384" s="53"/>
      <c r="FU384" s="53"/>
      <c r="FV384" s="53"/>
      <c r="FW384" s="53"/>
      <c r="FX384" s="53"/>
      <c r="FY384" s="53"/>
      <c r="FZ384" s="53"/>
      <c r="GA384" s="53"/>
      <c r="GB384" s="53"/>
      <c r="GC384" s="53"/>
      <c r="GD384" s="53"/>
      <c r="GE384" s="53"/>
      <c r="GF384" s="53"/>
      <c r="GG384" s="53"/>
      <c r="GH384" s="53"/>
      <c r="GI384" s="53"/>
      <c r="GJ384" s="53"/>
      <c r="GK384" s="53"/>
      <c r="GL384" s="53"/>
      <c r="GM384" s="53"/>
      <c r="GN384" s="53"/>
      <c r="GO384" s="53"/>
      <c r="GP384" s="53"/>
      <c r="GQ384" s="53"/>
      <c r="GR384" s="53"/>
      <c r="GS384" s="53"/>
      <c r="GT384" s="53"/>
      <c r="GU384" s="53"/>
      <c r="GV384" s="53"/>
      <c r="GW384" s="53"/>
      <c r="GX384" s="53"/>
      <c r="GY384" s="53"/>
      <c r="GZ384" s="53"/>
      <c r="HA384" s="53"/>
      <c r="HB384" s="53"/>
      <c r="HC384" s="53"/>
      <c r="HD384" s="53"/>
      <c r="HE384" s="53"/>
      <c r="HF384" s="53"/>
      <c r="HG384" s="53"/>
      <c r="HH384" s="53"/>
      <c r="HI384" s="53"/>
      <c r="HJ384" s="53"/>
      <c r="HK384" s="53"/>
      <c r="HL384" s="53"/>
      <c r="HM384" s="53"/>
      <c r="HN384" s="53"/>
      <c r="HO384" s="53"/>
      <c r="HP384" s="53"/>
      <c r="HQ384" s="53"/>
      <c r="HR384" s="53"/>
      <c r="HS384" s="53"/>
      <c r="HT384" s="53"/>
      <c r="HU384" s="53"/>
      <c r="HV384" s="53"/>
      <c r="HW384" s="53"/>
      <c r="HX384" s="53"/>
      <c r="HY384" s="53"/>
      <c r="HZ384" s="53"/>
      <c r="IA384" s="53"/>
      <c r="IB384" s="53"/>
      <c r="IC384" s="53"/>
      <c r="ID384" s="53"/>
      <c r="IE384" s="53"/>
    </row>
    <row r="385" spans="1:239" s="177" customFormat="1">
      <c r="A385" s="53"/>
      <c r="B385" s="227"/>
      <c r="F385" s="950"/>
      <c r="H385" s="231"/>
      <c r="I385" s="231"/>
      <c r="J385" s="265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5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76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  <c r="FA385" s="53"/>
      <c r="FB385" s="53"/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53"/>
      <c r="FP385" s="53"/>
      <c r="FQ385" s="53"/>
      <c r="FR385" s="53"/>
      <c r="FS385" s="53"/>
      <c r="FT385" s="53"/>
      <c r="FU385" s="53"/>
      <c r="FV385" s="53"/>
      <c r="FW385" s="53"/>
      <c r="FX385" s="53"/>
      <c r="FY385" s="53"/>
      <c r="FZ385" s="53"/>
      <c r="GA385" s="53"/>
      <c r="GB385" s="53"/>
      <c r="GC385" s="53"/>
      <c r="GD385" s="53"/>
      <c r="GE385" s="53"/>
      <c r="GF385" s="53"/>
      <c r="GG385" s="53"/>
      <c r="GH385" s="53"/>
      <c r="GI385" s="53"/>
      <c r="GJ385" s="53"/>
      <c r="GK385" s="53"/>
      <c r="GL385" s="53"/>
      <c r="GM385" s="53"/>
      <c r="GN385" s="53"/>
      <c r="GO385" s="53"/>
      <c r="GP385" s="53"/>
      <c r="GQ385" s="53"/>
      <c r="GR385" s="53"/>
      <c r="GS385" s="53"/>
      <c r="GT385" s="53"/>
      <c r="GU385" s="53"/>
      <c r="GV385" s="53"/>
      <c r="GW385" s="53"/>
      <c r="GX385" s="53"/>
      <c r="GY385" s="53"/>
      <c r="GZ385" s="53"/>
      <c r="HA385" s="53"/>
      <c r="HB385" s="53"/>
      <c r="HC385" s="53"/>
      <c r="HD385" s="53"/>
      <c r="HE385" s="53"/>
      <c r="HF385" s="53"/>
      <c r="HG385" s="53"/>
      <c r="HH385" s="53"/>
      <c r="HI385" s="53"/>
      <c r="HJ385" s="53"/>
      <c r="HK385" s="53"/>
      <c r="HL385" s="53"/>
      <c r="HM385" s="53"/>
      <c r="HN385" s="53"/>
      <c r="HO385" s="53"/>
      <c r="HP385" s="53"/>
      <c r="HQ385" s="53"/>
      <c r="HR385" s="53"/>
      <c r="HS385" s="53"/>
      <c r="HT385" s="53"/>
      <c r="HU385" s="53"/>
      <c r="HV385" s="53"/>
      <c r="HW385" s="53"/>
      <c r="HX385" s="53"/>
      <c r="HY385" s="53"/>
      <c r="HZ385" s="53"/>
      <c r="IA385" s="53"/>
      <c r="IB385" s="53"/>
      <c r="IC385" s="53"/>
      <c r="ID385" s="53"/>
      <c r="IE385" s="53"/>
    </row>
    <row r="386" spans="1:239" s="177" customFormat="1">
      <c r="A386" s="53"/>
      <c r="B386" s="227"/>
      <c r="F386" s="950"/>
      <c r="H386" s="231"/>
      <c r="I386" s="231"/>
      <c r="J386" s="265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5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76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  <c r="FA386" s="53"/>
      <c r="FB386" s="53"/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53"/>
      <c r="FP386" s="53"/>
      <c r="FQ386" s="53"/>
      <c r="FR386" s="53"/>
      <c r="FS386" s="53"/>
      <c r="FT386" s="53"/>
      <c r="FU386" s="53"/>
      <c r="FV386" s="53"/>
      <c r="FW386" s="53"/>
      <c r="FX386" s="53"/>
      <c r="FY386" s="53"/>
      <c r="FZ386" s="53"/>
      <c r="GA386" s="53"/>
      <c r="GB386" s="53"/>
      <c r="GC386" s="53"/>
      <c r="GD386" s="53"/>
      <c r="GE386" s="53"/>
      <c r="GF386" s="53"/>
      <c r="GG386" s="53"/>
      <c r="GH386" s="53"/>
      <c r="GI386" s="53"/>
      <c r="GJ386" s="53"/>
      <c r="GK386" s="53"/>
      <c r="GL386" s="53"/>
      <c r="GM386" s="53"/>
      <c r="GN386" s="53"/>
      <c r="GO386" s="53"/>
      <c r="GP386" s="53"/>
      <c r="GQ386" s="53"/>
      <c r="GR386" s="53"/>
      <c r="GS386" s="53"/>
      <c r="GT386" s="53"/>
      <c r="GU386" s="53"/>
      <c r="GV386" s="53"/>
      <c r="GW386" s="53"/>
      <c r="GX386" s="53"/>
      <c r="GY386" s="53"/>
      <c r="GZ386" s="53"/>
      <c r="HA386" s="53"/>
      <c r="HB386" s="53"/>
      <c r="HC386" s="53"/>
      <c r="HD386" s="53"/>
      <c r="HE386" s="53"/>
      <c r="HF386" s="53"/>
      <c r="HG386" s="53"/>
      <c r="HH386" s="53"/>
      <c r="HI386" s="53"/>
      <c r="HJ386" s="53"/>
      <c r="HK386" s="53"/>
      <c r="HL386" s="53"/>
      <c r="HM386" s="53"/>
      <c r="HN386" s="53"/>
      <c r="HO386" s="53"/>
      <c r="HP386" s="53"/>
      <c r="HQ386" s="53"/>
      <c r="HR386" s="53"/>
      <c r="HS386" s="53"/>
      <c r="HT386" s="53"/>
      <c r="HU386" s="53"/>
      <c r="HV386" s="53"/>
      <c r="HW386" s="53"/>
      <c r="HX386" s="53"/>
      <c r="HY386" s="53"/>
      <c r="HZ386" s="53"/>
      <c r="IA386" s="53"/>
      <c r="IB386" s="53"/>
      <c r="IC386" s="53"/>
      <c r="ID386" s="53"/>
      <c r="IE386" s="53"/>
    </row>
    <row r="387" spans="1:239" s="177" customFormat="1">
      <c r="A387" s="53"/>
      <c r="B387" s="227"/>
      <c r="F387" s="950"/>
      <c r="H387" s="231"/>
      <c r="I387" s="231"/>
      <c r="J387" s="265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5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76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  <c r="FA387" s="53"/>
      <c r="FB387" s="53"/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53"/>
      <c r="FP387" s="53"/>
      <c r="FQ387" s="53"/>
      <c r="FR387" s="53"/>
      <c r="FS387" s="53"/>
      <c r="FT387" s="53"/>
      <c r="FU387" s="53"/>
      <c r="FV387" s="53"/>
      <c r="FW387" s="53"/>
      <c r="FX387" s="53"/>
      <c r="FY387" s="53"/>
      <c r="FZ387" s="53"/>
      <c r="GA387" s="53"/>
      <c r="GB387" s="53"/>
      <c r="GC387" s="53"/>
      <c r="GD387" s="53"/>
      <c r="GE387" s="53"/>
      <c r="GF387" s="53"/>
      <c r="GG387" s="53"/>
      <c r="GH387" s="53"/>
      <c r="GI387" s="53"/>
      <c r="GJ387" s="53"/>
      <c r="GK387" s="53"/>
      <c r="GL387" s="53"/>
      <c r="GM387" s="53"/>
      <c r="GN387" s="53"/>
      <c r="GO387" s="53"/>
      <c r="GP387" s="53"/>
      <c r="GQ387" s="53"/>
      <c r="GR387" s="53"/>
      <c r="GS387" s="53"/>
      <c r="GT387" s="53"/>
      <c r="GU387" s="53"/>
      <c r="GV387" s="53"/>
      <c r="GW387" s="53"/>
      <c r="GX387" s="53"/>
      <c r="GY387" s="53"/>
      <c r="GZ387" s="53"/>
      <c r="HA387" s="53"/>
      <c r="HB387" s="53"/>
      <c r="HC387" s="53"/>
      <c r="HD387" s="53"/>
      <c r="HE387" s="53"/>
      <c r="HF387" s="53"/>
      <c r="HG387" s="53"/>
      <c r="HH387" s="53"/>
      <c r="HI387" s="53"/>
      <c r="HJ387" s="53"/>
      <c r="HK387" s="53"/>
      <c r="HL387" s="53"/>
      <c r="HM387" s="53"/>
      <c r="HN387" s="53"/>
      <c r="HO387" s="53"/>
      <c r="HP387" s="53"/>
      <c r="HQ387" s="53"/>
      <c r="HR387" s="53"/>
      <c r="HS387" s="53"/>
      <c r="HT387" s="53"/>
      <c r="HU387" s="53"/>
      <c r="HV387" s="53"/>
      <c r="HW387" s="53"/>
      <c r="HX387" s="53"/>
      <c r="HY387" s="53"/>
      <c r="HZ387" s="53"/>
      <c r="IA387" s="53"/>
      <c r="IB387" s="53"/>
      <c r="IC387" s="53"/>
      <c r="ID387" s="53"/>
      <c r="IE387" s="53"/>
    </row>
    <row r="388" spans="1:239" s="177" customFormat="1">
      <c r="A388" s="53"/>
      <c r="B388" s="227"/>
      <c r="F388" s="950"/>
      <c r="H388" s="231"/>
      <c r="I388" s="231"/>
      <c r="J388" s="265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5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76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  <c r="FA388" s="53"/>
      <c r="FB388" s="53"/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53"/>
      <c r="FP388" s="53"/>
      <c r="FQ388" s="53"/>
      <c r="FR388" s="53"/>
      <c r="FS388" s="53"/>
      <c r="FT388" s="53"/>
      <c r="FU388" s="53"/>
      <c r="FV388" s="53"/>
      <c r="FW388" s="53"/>
      <c r="FX388" s="53"/>
      <c r="FY388" s="53"/>
      <c r="FZ388" s="53"/>
      <c r="GA388" s="53"/>
      <c r="GB388" s="53"/>
      <c r="GC388" s="53"/>
      <c r="GD388" s="53"/>
      <c r="GE388" s="53"/>
      <c r="GF388" s="53"/>
      <c r="GG388" s="53"/>
      <c r="GH388" s="53"/>
      <c r="GI388" s="53"/>
      <c r="GJ388" s="53"/>
      <c r="GK388" s="53"/>
      <c r="GL388" s="53"/>
      <c r="GM388" s="53"/>
      <c r="GN388" s="53"/>
      <c r="GO388" s="53"/>
      <c r="GP388" s="53"/>
      <c r="GQ388" s="53"/>
      <c r="GR388" s="53"/>
      <c r="GS388" s="53"/>
      <c r="GT388" s="53"/>
      <c r="GU388" s="53"/>
      <c r="GV388" s="53"/>
      <c r="GW388" s="53"/>
      <c r="GX388" s="53"/>
      <c r="GY388" s="53"/>
      <c r="GZ388" s="53"/>
      <c r="HA388" s="53"/>
      <c r="HB388" s="53"/>
      <c r="HC388" s="53"/>
      <c r="HD388" s="53"/>
      <c r="HE388" s="53"/>
      <c r="HF388" s="53"/>
      <c r="HG388" s="53"/>
      <c r="HH388" s="53"/>
      <c r="HI388" s="53"/>
      <c r="HJ388" s="53"/>
      <c r="HK388" s="53"/>
      <c r="HL388" s="53"/>
      <c r="HM388" s="53"/>
      <c r="HN388" s="53"/>
      <c r="HO388" s="53"/>
      <c r="HP388" s="53"/>
      <c r="HQ388" s="53"/>
      <c r="HR388" s="53"/>
      <c r="HS388" s="53"/>
      <c r="HT388" s="53"/>
      <c r="HU388" s="53"/>
      <c r="HV388" s="53"/>
      <c r="HW388" s="53"/>
      <c r="HX388" s="53"/>
      <c r="HY388" s="53"/>
      <c r="HZ388" s="53"/>
      <c r="IA388" s="53"/>
      <c r="IB388" s="53"/>
      <c r="IC388" s="53"/>
      <c r="ID388" s="53"/>
      <c r="IE388" s="53"/>
    </row>
    <row r="389" spans="1:239" s="177" customFormat="1">
      <c r="A389" s="53"/>
      <c r="B389" s="227"/>
      <c r="F389" s="950"/>
      <c r="H389" s="231"/>
      <c r="I389" s="231"/>
      <c r="J389" s="265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5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76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  <c r="FA389" s="53"/>
      <c r="FB389" s="53"/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53"/>
      <c r="FP389" s="53"/>
      <c r="FQ389" s="53"/>
      <c r="FR389" s="53"/>
      <c r="FS389" s="53"/>
      <c r="FT389" s="53"/>
      <c r="FU389" s="53"/>
      <c r="FV389" s="53"/>
      <c r="FW389" s="53"/>
      <c r="FX389" s="53"/>
      <c r="FY389" s="53"/>
      <c r="FZ389" s="53"/>
      <c r="GA389" s="53"/>
      <c r="GB389" s="53"/>
      <c r="GC389" s="53"/>
      <c r="GD389" s="53"/>
      <c r="GE389" s="53"/>
      <c r="GF389" s="53"/>
      <c r="GG389" s="53"/>
      <c r="GH389" s="53"/>
      <c r="GI389" s="53"/>
      <c r="GJ389" s="53"/>
      <c r="GK389" s="53"/>
      <c r="GL389" s="53"/>
      <c r="GM389" s="53"/>
      <c r="GN389" s="53"/>
      <c r="GO389" s="53"/>
      <c r="GP389" s="53"/>
      <c r="GQ389" s="53"/>
      <c r="GR389" s="53"/>
      <c r="GS389" s="53"/>
      <c r="GT389" s="53"/>
      <c r="GU389" s="53"/>
      <c r="GV389" s="53"/>
      <c r="GW389" s="53"/>
      <c r="GX389" s="53"/>
      <c r="GY389" s="53"/>
      <c r="GZ389" s="53"/>
      <c r="HA389" s="53"/>
      <c r="HB389" s="53"/>
      <c r="HC389" s="53"/>
      <c r="HD389" s="53"/>
      <c r="HE389" s="53"/>
      <c r="HF389" s="53"/>
      <c r="HG389" s="53"/>
      <c r="HH389" s="53"/>
      <c r="HI389" s="53"/>
      <c r="HJ389" s="53"/>
      <c r="HK389" s="53"/>
      <c r="HL389" s="53"/>
      <c r="HM389" s="53"/>
      <c r="HN389" s="53"/>
      <c r="HO389" s="53"/>
      <c r="HP389" s="53"/>
      <c r="HQ389" s="53"/>
      <c r="HR389" s="53"/>
      <c r="HS389" s="53"/>
      <c r="HT389" s="53"/>
      <c r="HU389" s="53"/>
      <c r="HV389" s="53"/>
      <c r="HW389" s="53"/>
      <c r="HX389" s="53"/>
      <c r="HY389" s="53"/>
      <c r="HZ389" s="53"/>
      <c r="IA389" s="53"/>
      <c r="IB389" s="53"/>
      <c r="IC389" s="53"/>
      <c r="ID389" s="53"/>
      <c r="IE389" s="53"/>
    </row>
    <row r="390" spans="1:239" s="177" customFormat="1">
      <c r="A390" s="53"/>
      <c r="B390" s="227"/>
      <c r="F390" s="950"/>
      <c r="H390" s="231"/>
      <c r="I390" s="231"/>
      <c r="J390" s="265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5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76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  <c r="FA390" s="53"/>
      <c r="FB390" s="53"/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53"/>
      <c r="FP390" s="53"/>
      <c r="FQ390" s="53"/>
      <c r="FR390" s="53"/>
      <c r="FS390" s="53"/>
      <c r="FT390" s="53"/>
      <c r="FU390" s="53"/>
      <c r="FV390" s="53"/>
      <c r="FW390" s="53"/>
      <c r="FX390" s="53"/>
      <c r="FY390" s="53"/>
      <c r="FZ390" s="53"/>
      <c r="GA390" s="53"/>
      <c r="GB390" s="53"/>
      <c r="GC390" s="53"/>
      <c r="GD390" s="53"/>
      <c r="GE390" s="53"/>
      <c r="GF390" s="53"/>
      <c r="GG390" s="53"/>
      <c r="GH390" s="53"/>
      <c r="GI390" s="53"/>
      <c r="GJ390" s="53"/>
      <c r="GK390" s="53"/>
      <c r="GL390" s="53"/>
      <c r="GM390" s="53"/>
      <c r="GN390" s="53"/>
      <c r="GO390" s="53"/>
      <c r="GP390" s="53"/>
      <c r="GQ390" s="53"/>
      <c r="GR390" s="53"/>
      <c r="GS390" s="53"/>
      <c r="GT390" s="53"/>
      <c r="GU390" s="53"/>
      <c r="GV390" s="53"/>
      <c r="GW390" s="53"/>
      <c r="GX390" s="53"/>
      <c r="GY390" s="53"/>
      <c r="GZ390" s="53"/>
      <c r="HA390" s="53"/>
      <c r="HB390" s="53"/>
      <c r="HC390" s="53"/>
      <c r="HD390" s="53"/>
      <c r="HE390" s="53"/>
      <c r="HF390" s="53"/>
      <c r="HG390" s="53"/>
      <c r="HH390" s="53"/>
      <c r="HI390" s="53"/>
      <c r="HJ390" s="53"/>
      <c r="HK390" s="53"/>
      <c r="HL390" s="53"/>
      <c r="HM390" s="53"/>
      <c r="HN390" s="53"/>
      <c r="HO390" s="53"/>
      <c r="HP390" s="53"/>
      <c r="HQ390" s="53"/>
      <c r="HR390" s="53"/>
      <c r="HS390" s="53"/>
      <c r="HT390" s="53"/>
      <c r="HU390" s="53"/>
      <c r="HV390" s="53"/>
      <c r="HW390" s="53"/>
      <c r="HX390" s="53"/>
      <c r="HY390" s="53"/>
      <c r="HZ390" s="53"/>
      <c r="IA390" s="53"/>
      <c r="IB390" s="53"/>
      <c r="IC390" s="53"/>
      <c r="ID390" s="53"/>
      <c r="IE390" s="53"/>
    </row>
    <row r="391" spans="1:239" s="177" customFormat="1">
      <c r="A391" s="53"/>
      <c r="B391" s="227"/>
      <c r="F391" s="950"/>
      <c r="H391" s="231"/>
      <c r="I391" s="231"/>
      <c r="J391" s="265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5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76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  <c r="FA391" s="53"/>
      <c r="FB391" s="53"/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53"/>
      <c r="FP391" s="53"/>
      <c r="FQ391" s="53"/>
      <c r="FR391" s="53"/>
      <c r="FS391" s="53"/>
      <c r="FT391" s="53"/>
      <c r="FU391" s="53"/>
      <c r="FV391" s="53"/>
      <c r="FW391" s="53"/>
      <c r="FX391" s="53"/>
      <c r="FY391" s="53"/>
      <c r="FZ391" s="53"/>
      <c r="GA391" s="53"/>
      <c r="GB391" s="53"/>
      <c r="GC391" s="53"/>
      <c r="GD391" s="53"/>
      <c r="GE391" s="53"/>
      <c r="GF391" s="53"/>
      <c r="GG391" s="53"/>
      <c r="GH391" s="53"/>
      <c r="GI391" s="53"/>
      <c r="GJ391" s="53"/>
      <c r="GK391" s="53"/>
      <c r="GL391" s="53"/>
      <c r="GM391" s="53"/>
      <c r="GN391" s="53"/>
      <c r="GO391" s="53"/>
      <c r="GP391" s="53"/>
      <c r="GQ391" s="53"/>
      <c r="GR391" s="53"/>
      <c r="GS391" s="53"/>
      <c r="GT391" s="53"/>
      <c r="GU391" s="53"/>
      <c r="GV391" s="53"/>
      <c r="GW391" s="53"/>
      <c r="GX391" s="53"/>
      <c r="GY391" s="53"/>
      <c r="GZ391" s="53"/>
      <c r="HA391" s="53"/>
      <c r="HB391" s="53"/>
      <c r="HC391" s="53"/>
      <c r="HD391" s="53"/>
      <c r="HE391" s="53"/>
      <c r="HF391" s="53"/>
      <c r="HG391" s="53"/>
      <c r="HH391" s="53"/>
      <c r="HI391" s="53"/>
      <c r="HJ391" s="53"/>
      <c r="HK391" s="53"/>
      <c r="HL391" s="53"/>
      <c r="HM391" s="53"/>
      <c r="HN391" s="53"/>
      <c r="HO391" s="53"/>
      <c r="HP391" s="53"/>
      <c r="HQ391" s="53"/>
      <c r="HR391" s="53"/>
      <c r="HS391" s="53"/>
      <c r="HT391" s="53"/>
      <c r="HU391" s="53"/>
      <c r="HV391" s="53"/>
      <c r="HW391" s="53"/>
      <c r="HX391" s="53"/>
      <c r="HY391" s="53"/>
      <c r="HZ391" s="53"/>
      <c r="IA391" s="53"/>
      <c r="IB391" s="53"/>
      <c r="IC391" s="53"/>
      <c r="ID391" s="53"/>
      <c r="IE391" s="53"/>
    </row>
    <row r="392" spans="1:239" s="177" customFormat="1">
      <c r="A392" s="53"/>
      <c r="B392" s="227"/>
      <c r="F392" s="950"/>
      <c r="H392" s="231"/>
      <c r="I392" s="231"/>
      <c r="J392" s="265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5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76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  <c r="FA392" s="53"/>
      <c r="FB392" s="53"/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53"/>
      <c r="FP392" s="53"/>
      <c r="FQ392" s="53"/>
      <c r="FR392" s="53"/>
      <c r="FS392" s="53"/>
      <c r="FT392" s="53"/>
      <c r="FU392" s="53"/>
      <c r="FV392" s="53"/>
      <c r="FW392" s="53"/>
      <c r="FX392" s="53"/>
      <c r="FY392" s="53"/>
      <c r="FZ392" s="53"/>
      <c r="GA392" s="53"/>
      <c r="GB392" s="53"/>
      <c r="GC392" s="53"/>
      <c r="GD392" s="53"/>
      <c r="GE392" s="53"/>
      <c r="GF392" s="53"/>
      <c r="GG392" s="53"/>
      <c r="GH392" s="53"/>
      <c r="GI392" s="53"/>
      <c r="GJ392" s="53"/>
      <c r="GK392" s="53"/>
      <c r="GL392" s="53"/>
      <c r="GM392" s="53"/>
      <c r="GN392" s="53"/>
      <c r="GO392" s="53"/>
      <c r="GP392" s="53"/>
      <c r="GQ392" s="53"/>
      <c r="GR392" s="53"/>
      <c r="GS392" s="53"/>
      <c r="GT392" s="53"/>
      <c r="GU392" s="53"/>
      <c r="GV392" s="53"/>
      <c r="GW392" s="53"/>
      <c r="GX392" s="53"/>
      <c r="GY392" s="53"/>
      <c r="GZ392" s="53"/>
      <c r="HA392" s="53"/>
      <c r="HB392" s="53"/>
      <c r="HC392" s="53"/>
      <c r="HD392" s="53"/>
      <c r="HE392" s="53"/>
      <c r="HF392" s="53"/>
      <c r="HG392" s="53"/>
      <c r="HH392" s="53"/>
      <c r="HI392" s="53"/>
      <c r="HJ392" s="53"/>
      <c r="HK392" s="53"/>
      <c r="HL392" s="53"/>
      <c r="HM392" s="53"/>
      <c r="HN392" s="53"/>
      <c r="HO392" s="53"/>
      <c r="HP392" s="53"/>
      <c r="HQ392" s="53"/>
      <c r="HR392" s="53"/>
      <c r="HS392" s="53"/>
      <c r="HT392" s="53"/>
      <c r="HU392" s="53"/>
      <c r="HV392" s="53"/>
      <c r="HW392" s="53"/>
      <c r="HX392" s="53"/>
      <c r="HY392" s="53"/>
      <c r="HZ392" s="53"/>
      <c r="IA392" s="53"/>
      <c r="IB392" s="53"/>
      <c r="IC392" s="53"/>
      <c r="ID392" s="53"/>
      <c r="IE392" s="53"/>
    </row>
    <row r="393" spans="1:239" s="177" customFormat="1">
      <c r="A393" s="53"/>
      <c r="B393" s="227"/>
      <c r="F393" s="950"/>
      <c r="H393" s="231"/>
      <c r="I393" s="231"/>
      <c r="J393" s="265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5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76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  <c r="FA393" s="53"/>
      <c r="FB393" s="53"/>
      <c r="FC393" s="53"/>
      <c r="FD393" s="53"/>
      <c r="FE393" s="53"/>
      <c r="FF393" s="53"/>
      <c r="FG393" s="53"/>
      <c r="FH393" s="53"/>
      <c r="FI393" s="53"/>
      <c r="FJ393" s="53"/>
      <c r="FK393" s="53"/>
      <c r="FL393" s="53"/>
      <c r="FM393" s="53"/>
      <c r="FN393" s="53"/>
      <c r="FO393" s="53"/>
      <c r="FP393" s="53"/>
      <c r="FQ393" s="53"/>
      <c r="FR393" s="53"/>
      <c r="FS393" s="53"/>
      <c r="FT393" s="53"/>
      <c r="FU393" s="53"/>
      <c r="FV393" s="53"/>
      <c r="FW393" s="53"/>
      <c r="FX393" s="53"/>
      <c r="FY393" s="53"/>
      <c r="FZ393" s="53"/>
      <c r="GA393" s="53"/>
      <c r="GB393" s="53"/>
      <c r="GC393" s="53"/>
      <c r="GD393" s="53"/>
      <c r="GE393" s="53"/>
      <c r="GF393" s="53"/>
      <c r="GG393" s="53"/>
      <c r="GH393" s="53"/>
      <c r="GI393" s="53"/>
      <c r="GJ393" s="53"/>
      <c r="GK393" s="53"/>
      <c r="GL393" s="53"/>
      <c r="GM393" s="53"/>
      <c r="GN393" s="53"/>
      <c r="GO393" s="53"/>
      <c r="GP393" s="53"/>
      <c r="GQ393" s="53"/>
      <c r="GR393" s="53"/>
      <c r="GS393" s="53"/>
      <c r="GT393" s="53"/>
      <c r="GU393" s="53"/>
      <c r="GV393" s="53"/>
      <c r="GW393" s="53"/>
      <c r="GX393" s="53"/>
      <c r="GY393" s="53"/>
      <c r="GZ393" s="53"/>
      <c r="HA393" s="53"/>
      <c r="HB393" s="53"/>
      <c r="HC393" s="53"/>
      <c r="HD393" s="53"/>
      <c r="HE393" s="53"/>
      <c r="HF393" s="53"/>
      <c r="HG393" s="53"/>
      <c r="HH393" s="53"/>
      <c r="HI393" s="53"/>
      <c r="HJ393" s="53"/>
      <c r="HK393" s="53"/>
      <c r="HL393" s="53"/>
      <c r="HM393" s="53"/>
      <c r="HN393" s="53"/>
      <c r="HO393" s="53"/>
      <c r="HP393" s="53"/>
      <c r="HQ393" s="53"/>
      <c r="HR393" s="53"/>
      <c r="HS393" s="53"/>
      <c r="HT393" s="53"/>
      <c r="HU393" s="53"/>
      <c r="HV393" s="53"/>
      <c r="HW393" s="53"/>
      <c r="HX393" s="53"/>
      <c r="HY393" s="53"/>
      <c r="HZ393" s="53"/>
      <c r="IA393" s="53"/>
      <c r="IB393" s="53"/>
      <c r="IC393" s="53"/>
      <c r="ID393" s="53"/>
      <c r="IE393" s="53"/>
    </row>
    <row r="394" spans="1:239" s="177" customFormat="1">
      <c r="A394" s="53"/>
      <c r="B394" s="227"/>
      <c r="F394" s="950"/>
      <c r="H394" s="231"/>
      <c r="I394" s="231"/>
      <c r="J394" s="265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5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76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  <c r="FA394" s="53"/>
      <c r="FB394" s="53"/>
      <c r="FC394" s="53"/>
      <c r="FD394" s="53"/>
      <c r="FE394" s="53"/>
      <c r="FF394" s="53"/>
      <c r="FG394" s="53"/>
      <c r="FH394" s="53"/>
      <c r="FI394" s="53"/>
      <c r="FJ394" s="53"/>
      <c r="FK394" s="53"/>
      <c r="FL394" s="53"/>
      <c r="FM394" s="53"/>
      <c r="FN394" s="53"/>
      <c r="FO394" s="53"/>
      <c r="FP394" s="53"/>
      <c r="FQ394" s="53"/>
      <c r="FR394" s="53"/>
      <c r="FS394" s="53"/>
      <c r="FT394" s="53"/>
      <c r="FU394" s="53"/>
      <c r="FV394" s="53"/>
      <c r="FW394" s="53"/>
      <c r="FX394" s="53"/>
      <c r="FY394" s="53"/>
      <c r="FZ394" s="53"/>
      <c r="GA394" s="53"/>
      <c r="GB394" s="53"/>
      <c r="GC394" s="53"/>
      <c r="GD394" s="53"/>
      <c r="GE394" s="53"/>
      <c r="GF394" s="53"/>
      <c r="GG394" s="53"/>
      <c r="GH394" s="53"/>
      <c r="GI394" s="53"/>
      <c r="GJ394" s="53"/>
      <c r="GK394" s="53"/>
      <c r="GL394" s="53"/>
      <c r="GM394" s="53"/>
      <c r="GN394" s="53"/>
      <c r="GO394" s="53"/>
      <c r="GP394" s="53"/>
      <c r="GQ394" s="53"/>
      <c r="GR394" s="53"/>
      <c r="GS394" s="53"/>
      <c r="GT394" s="53"/>
      <c r="GU394" s="53"/>
      <c r="GV394" s="53"/>
      <c r="GW394" s="53"/>
      <c r="GX394" s="53"/>
      <c r="GY394" s="53"/>
      <c r="GZ394" s="53"/>
      <c r="HA394" s="53"/>
      <c r="HB394" s="53"/>
      <c r="HC394" s="53"/>
      <c r="HD394" s="53"/>
      <c r="HE394" s="53"/>
      <c r="HF394" s="53"/>
      <c r="HG394" s="53"/>
      <c r="HH394" s="53"/>
      <c r="HI394" s="53"/>
      <c r="HJ394" s="53"/>
      <c r="HK394" s="53"/>
      <c r="HL394" s="53"/>
      <c r="HM394" s="53"/>
      <c r="HN394" s="53"/>
      <c r="HO394" s="53"/>
      <c r="HP394" s="53"/>
      <c r="HQ394" s="53"/>
      <c r="HR394" s="53"/>
      <c r="HS394" s="53"/>
      <c r="HT394" s="53"/>
      <c r="HU394" s="53"/>
      <c r="HV394" s="53"/>
      <c r="HW394" s="53"/>
      <c r="HX394" s="53"/>
      <c r="HY394" s="53"/>
      <c r="HZ394" s="53"/>
      <c r="IA394" s="53"/>
      <c r="IB394" s="53"/>
      <c r="IC394" s="53"/>
      <c r="ID394" s="53"/>
      <c r="IE394" s="53"/>
    </row>
    <row r="395" spans="1:239" s="177" customFormat="1">
      <c r="A395" s="53"/>
      <c r="B395" s="227"/>
      <c r="F395" s="950"/>
      <c r="H395" s="231"/>
      <c r="I395" s="231"/>
      <c r="J395" s="265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5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76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  <c r="FA395" s="53"/>
      <c r="FB395" s="53"/>
      <c r="FC395" s="53"/>
      <c r="FD395" s="53"/>
      <c r="FE395" s="53"/>
      <c r="FF395" s="53"/>
      <c r="FG395" s="53"/>
      <c r="FH395" s="53"/>
      <c r="FI395" s="53"/>
      <c r="FJ395" s="53"/>
      <c r="FK395" s="53"/>
      <c r="FL395" s="53"/>
      <c r="FM395" s="53"/>
      <c r="FN395" s="53"/>
      <c r="FO395" s="53"/>
      <c r="FP395" s="53"/>
      <c r="FQ395" s="53"/>
      <c r="FR395" s="53"/>
      <c r="FS395" s="53"/>
      <c r="FT395" s="53"/>
      <c r="FU395" s="53"/>
      <c r="FV395" s="53"/>
      <c r="FW395" s="53"/>
      <c r="FX395" s="53"/>
      <c r="FY395" s="53"/>
      <c r="FZ395" s="53"/>
      <c r="GA395" s="53"/>
      <c r="GB395" s="53"/>
      <c r="GC395" s="53"/>
      <c r="GD395" s="53"/>
      <c r="GE395" s="53"/>
      <c r="GF395" s="53"/>
      <c r="GG395" s="53"/>
      <c r="GH395" s="53"/>
      <c r="GI395" s="53"/>
      <c r="GJ395" s="53"/>
      <c r="GK395" s="53"/>
      <c r="GL395" s="53"/>
      <c r="GM395" s="53"/>
      <c r="GN395" s="53"/>
      <c r="GO395" s="53"/>
      <c r="GP395" s="53"/>
      <c r="GQ395" s="53"/>
      <c r="GR395" s="53"/>
      <c r="GS395" s="53"/>
      <c r="GT395" s="53"/>
      <c r="GU395" s="53"/>
      <c r="GV395" s="53"/>
      <c r="GW395" s="53"/>
      <c r="GX395" s="53"/>
      <c r="GY395" s="53"/>
      <c r="GZ395" s="53"/>
      <c r="HA395" s="53"/>
      <c r="HB395" s="53"/>
      <c r="HC395" s="53"/>
      <c r="HD395" s="53"/>
      <c r="HE395" s="53"/>
      <c r="HF395" s="53"/>
      <c r="HG395" s="53"/>
      <c r="HH395" s="53"/>
      <c r="HI395" s="53"/>
      <c r="HJ395" s="53"/>
      <c r="HK395" s="53"/>
      <c r="HL395" s="53"/>
      <c r="HM395" s="53"/>
      <c r="HN395" s="53"/>
      <c r="HO395" s="53"/>
      <c r="HP395" s="53"/>
      <c r="HQ395" s="53"/>
      <c r="HR395" s="53"/>
      <c r="HS395" s="53"/>
      <c r="HT395" s="53"/>
      <c r="HU395" s="53"/>
      <c r="HV395" s="53"/>
      <c r="HW395" s="53"/>
      <c r="HX395" s="53"/>
      <c r="HY395" s="53"/>
      <c r="HZ395" s="53"/>
      <c r="IA395" s="53"/>
      <c r="IB395" s="53"/>
      <c r="IC395" s="53"/>
      <c r="ID395" s="53"/>
      <c r="IE395" s="53"/>
    </row>
    <row r="396" spans="1:239" s="177" customFormat="1">
      <c r="A396" s="53"/>
      <c r="B396" s="227"/>
      <c r="F396" s="950"/>
      <c r="H396" s="231"/>
      <c r="I396" s="231"/>
      <c r="J396" s="265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5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76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  <c r="FA396" s="53"/>
      <c r="FB396" s="53"/>
      <c r="FC396" s="53"/>
      <c r="FD396" s="53"/>
      <c r="FE396" s="53"/>
      <c r="FF396" s="53"/>
      <c r="FG396" s="53"/>
      <c r="FH396" s="53"/>
      <c r="FI396" s="53"/>
      <c r="FJ396" s="53"/>
      <c r="FK396" s="53"/>
      <c r="FL396" s="53"/>
      <c r="FM396" s="53"/>
      <c r="FN396" s="53"/>
      <c r="FO396" s="53"/>
      <c r="FP396" s="53"/>
      <c r="FQ396" s="53"/>
      <c r="FR396" s="53"/>
      <c r="FS396" s="53"/>
      <c r="FT396" s="53"/>
      <c r="FU396" s="53"/>
      <c r="FV396" s="53"/>
      <c r="FW396" s="53"/>
      <c r="FX396" s="53"/>
      <c r="FY396" s="53"/>
      <c r="FZ396" s="53"/>
      <c r="GA396" s="53"/>
      <c r="GB396" s="53"/>
      <c r="GC396" s="53"/>
      <c r="GD396" s="53"/>
      <c r="GE396" s="53"/>
      <c r="GF396" s="53"/>
      <c r="GG396" s="53"/>
      <c r="GH396" s="53"/>
      <c r="GI396" s="53"/>
      <c r="GJ396" s="53"/>
      <c r="GK396" s="53"/>
      <c r="GL396" s="53"/>
      <c r="GM396" s="53"/>
      <c r="GN396" s="53"/>
      <c r="GO396" s="53"/>
      <c r="GP396" s="53"/>
      <c r="GQ396" s="53"/>
      <c r="GR396" s="53"/>
      <c r="GS396" s="53"/>
      <c r="GT396" s="53"/>
      <c r="GU396" s="53"/>
      <c r="GV396" s="53"/>
      <c r="GW396" s="53"/>
      <c r="GX396" s="53"/>
      <c r="GY396" s="53"/>
      <c r="GZ396" s="53"/>
      <c r="HA396" s="53"/>
      <c r="HB396" s="53"/>
      <c r="HC396" s="53"/>
      <c r="HD396" s="53"/>
      <c r="HE396" s="53"/>
      <c r="HF396" s="53"/>
      <c r="HG396" s="53"/>
      <c r="HH396" s="53"/>
      <c r="HI396" s="53"/>
      <c r="HJ396" s="53"/>
      <c r="HK396" s="53"/>
      <c r="HL396" s="53"/>
      <c r="HM396" s="53"/>
      <c r="HN396" s="53"/>
      <c r="HO396" s="53"/>
      <c r="HP396" s="53"/>
      <c r="HQ396" s="53"/>
      <c r="HR396" s="53"/>
      <c r="HS396" s="53"/>
      <c r="HT396" s="53"/>
      <c r="HU396" s="53"/>
      <c r="HV396" s="53"/>
      <c r="HW396" s="53"/>
      <c r="HX396" s="53"/>
      <c r="HY396" s="53"/>
      <c r="HZ396" s="53"/>
      <c r="IA396" s="53"/>
      <c r="IB396" s="53"/>
      <c r="IC396" s="53"/>
      <c r="ID396" s="53"/>
      <c r="IE396" s="53"/>
    </row>
    <row r="397" spans="1:239" s="177" customFormat="1">
      <c r="A397" s="53"/>
      <c r="B397" s="227"/>
      <c r="F397" s="950"/>
      <c r="H397" s="231"/>
      <c r="I397" s="231"/>
      <c r="J397" s="265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5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76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  <c r="FA397" s="53"/>
      <c r="FB397" s="53"/>
      <c r="FC397" s="53"/>
      <c r="FD397" s="53"/>
      <c r="FE397" s="53"/>
      <c r="FF397" s="53"/>
      <c r="FG397" s="53"/>
      <c r="FH397" s="53"/>
      <c r="FI397" s="53"/>
      <c r="FJ397" s="53"/>
      <c r="FK397" s="53"/>
      <c r="FL397" s="53"/>
      <c r="FM397" s="53"/>
      <c r="FN397" s="53"/>
      <c r="FO397" s="53"/>
      <c r="FP397" s="53"/>
      <c r="FQ397" s="53"/>
      <c r="FR397" s="53"/>
      <c r="FS397" s="53"/>
      <c r="FT397" s="53"/>
      <c r="FU397" s="53"/>
      <c r="FV397" s="53"/>
      <c r="FW397" s="53"/>
      <c r="FX397" s="53"/>
      <c r="FY397" s="53"/>
      <c r="FZ397" s="53"/>
      <c r="GA397" s="53"/>
      <c r="GB397" s="53"/>
      <c r="GC397" s="53"/>
      <c r="GD397" s="53"/>
      <c r="GE397" s="53"/>
      <c r="GF397" s="53"/>
      <c r="GG397" s="53"/>
      <c r="GH397" s="53"/>
      <c r="GI397" s="53"/>
      <c r="GJ397" s="53"/>
      <c r="GK397" s="53"/>
      <c r="GL397" s="53"/>
      <c r="GM397" s="53"/>
      <c r="GN397" s="53"/>
      <c r="GO397" s="53"/>
      <c r="GP397" s="53"/>
      <c r="GQ397" s="53"/>
      <c r="GR397" s="53"/>
      <c r="GS397" s="53"/>
      <c r="GT397" s="53"/>
      <c r="GU397" s="53"/>
      <c r="GV397" s="53"/>
      <c r="GW397" s="53"/>
      <c r="GX397" s="53"/>
      <c r="GY397" s="53"/>
      <c r="GZ397" s="53"/>
      <c r="HA397" s="53"/>
      <c r="HB397" s="53"/>
      <c r="HC397" s="53"/>
      <c r="HD397" s="53"/>
      <c r="HE397" s="53"/>
      <c r="HF397" s="53"/>
      <c r="HG397" s="53"/>
      <c r="HH397" s="53"/>
      <c r="HI397" s="53"/>
      <c r="HJ397" s="53"/>
      <c r="HK397" s="53"/>
      <c r="HL397" s="53"/>
      <c r="HM397" s="53"/>
      <c r="HN397" s="53"/>
      <c r="HO397" s="53"/>
      <c r="HP397" s="53"/>
      <c r="HQ397" s="53"/>
      <c r="HR397" s="53"/>
      <c r="HS397" s="53"/>
      <c r="HT397" s="53"/>
      <c r="HU397" s="53"/>
      <c r="HV397" s="53"/>
      <c r="HW397" s="53"/>
      <c r="HX397" s="53"/>
      <c r="HY397" s="53"/>
      <c r="HZ397" s="53"/>
      <c r="IA397" s="53"/>
      <c r="IB397" s="53"/>
      <c r="IC397" s="53"/>
      <c r="ID397" s="53"/>
      <c r="IE397" s="53"/>
    </row>
    <row r="398" spans="1:239" s="177" customFormat="1">
      <c r="A398" s="53"/>
      <c r="B398" s="227"/>
      <c r="F398" s="950"/>
      <c r="H398" s="231"/>
      <c r="I398" s="231"/>
      <c r="J398" s="265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5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76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  <c r="FA398" s="53"/>
      <c r="FB398" s="53"/>
      <c r="FC398" s="53"/>
      <c r="FD398" s="53"/>
      <c r="FE398" s="53"/>
      <c r="FF398" s="53"/>
      <c r="FG398" s="53"/>
      <c r="FH398" s="53"/>
      <c r="FI398" s="53"/>
      <c r="FJ398" s="53"/>
      <c r="FK398" s="53"/>
      <c r="FL398" s="53"/>
      <c r="FM398" s="53"/>
      <c r="FN398" s="53"/>
      <c r="FO398" s="53"/>
      <c r="FP398" s="53"/>
      <c r="FQ398" s="53"/>
      <c r="FR398" s="53"/>
      <c r="FS398" s="53"/>
      <c r="FT398" s="53"/>
      <c r="FU398" s="53"/>
      <c r="FV398" s="53"/>
      <c r="FW398" s="53"/>
      <c r="FX398" s="53"/>
      <c r="FY398" s="53"/>
      <c r="FZ398" s="53"/>
      <c r="GA398" s="53"/>
      <c r="GB398" s="53"/>
      <c r="GC398" s="53"/>
      <c r="GD398" s="53"/>
      <c r="GE398" s="53"/>
      <c r="GF398" s="53"/>
      <c r="GG398" s="53"/>
      <c r="GH398" s="53"/>
      <c r="GI398" s="53"/>
      <c r="GJ398" s="53"/>
      <c r="GK398" s="53"/>
      <c r="GL398" s="53"/>
      <c r="GM398" s="53"/>
      <c r="GN398" s="53"/>
      <c r="GO398" s="53"/>
      <c r="GP398" s="53"/>
      <c r="GQ398" s="53"/>
      <c r="GR398" s="53"/>
      <c r="GS398" s="53"/>
      <c r="GT398" s="53"/>
      <c r="GU398" s="53"/>
      <c r="GV398" s="53"/>
      <c r="GW398" s="53"/>
      <c r="GX398" s="53"/>
      <c r="GY398" s="53"/>
      <c r="GZ398" s="53"/>
      <c r="HA398" s="53"/>
      <c r="HB398" s="53"/>
      <c r="HC398" s="53"/>
      <c r="HD398" s="53"/>
      <c r="HE398" s="53"/>
      <c r="HF398" s="53"/>
      <c r="HG398" s="53"/>
      <c r="HH398" s="53"/>
      <c r="HI398" s="53"/>
      <c r="HJ398" s="53"/>
      <c r="HK398" s="53"/>
      <c r="HL398" s="53"/>
      <c r="HM398" s="53"/>
      <c r="HN398" s="53"/>
      <c r="HO398" s="53"/>
      <c r="HP398" s="53"/>
      <c r="HQ398" s="53"/>
      <c r="HR398" s="53"/>
      <c r="HS398" s="53"/>
      <c r="HT398" s="53"/>
      <c r="HU398" s="53"/>
      <c r="HV398" s="53"/>
      <c r="HW398" s="53"/>
      <c r="HX398" s="53"/>
      <c r="HY398" s="53"/>
      <c r="HZ398" s="53"/>
      <c r="IA398" s="53"/>
      <c r="IB398" s="53"/>
      <c r="IC398" s="53"/>
      <c r="ID398" s="53"/>
      <c r="IE398" s="53"/>
    </row>
    <row r="399" spans="1:239" s="177" customFormat="1">
      <c r="A399" s="53"/>
      <c r="B399" s="227"/>
      <c r="F399" s="950"/>
      <c r="H399" s="231"/>
      <c r="I399" s="231"/>
      <c r="J399" s="265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5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76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  <c r="FA399" s="53"/>
      <c r="FB399" s="53"/>
      <c r="FC399" s="53"/>
      <c r="FD399" s="53"/>
      <c r="FE399" s="53"/>
      <c r="FF399" s="53"/>
      <c r="FG399" s="53"/>
      <c r="FH399" s="53"/>
      <c r="FI399" s="53"/>
      <c r="FJ399" s="53"/>
      <c r="FK399" s="53"/>
      <c r="FL399" s="53"/>
      <c r="FM399" s="53"/>
      <c r="FN399" s="53"/>
      <c r="FO399" s="53"/>
      <c r="FP399" s="53"/>
      <c r="FQ399" s="53"/>
      <c r="FR399" s="53"/>
      <c r="FS399" s="53"/>
      <c r="FT399" s="53"/>
      <c r="FU399" s="53"/>
      <c r="FV399" s="53"/>
      <c r="FW399" s="53"/>
      <c r="FX399" s="53"/>
      <c r="FY399" s="53"/>
      <c r="FZ399" s="53"/>
      <c r="GA399" s="53"/>
      <c r="GB399" s="53"/>
      <c r="GC399" s="53"/>
      <c r="GD399" s="53"/>
      <c r="GE399" s="53"/>
      <c r="GF399" s="53"/>
      <c r="GG399" s="53"/>
      <c r="GH399" s="53"/>
      <c r="GI399" s="53"/>
      <c r="GJ399" s="53"/>
      <c r="GK399" s="53"/>
      <c r="GL399" s="53"/>
      <c r="GM399" s="53"/>
      <c r="GN399" s="53"/>
      <c r="GO399" s="53"/>
      <c r="GP399" s="53"/>
      <c r="GQ399" s="53"/>
      <c r="GR399" s="53"/>
      <c r="GS399" s="53"/>
      <c r="GT399" s="53"/>
      <c r="GU399" s="53"/>
      <c r="GV399" s="53"/>
      <c r="GW399" s="53"/>
      <c r="GX399" s="53"/>
      <c r="GY399" s="53"/>
      <c r="GZ399" s="53"/>
      <c r="HA399" s="53"/>
      <c r="HB399" s="53"/>
      <c r="HC399" s="53"/>
      <c r="HD399" s="53"/>
      <c r="HE399" s="53"/>
      <c r="HF399" s="53"/>
      <c r="HG399" s="53"/>
      <c r="HH399" s="53"/>
      <c r="HI399" s="53"/>
      <c r="HJ399" s="53"/>
      <c r="HK399" s="53"/>
      <c r="HL399" s="53"/>
      <c r="HM399" s="53"/>
      <c r="HN399" s="53"/>
      <c r="HO399" s="53"/>
      <c r="HP399" s="53"/>
      <c r="HQ399" s="53"/>
      <c r="HR399" s="53"/>
      <c r="HS399" s="53"/>
      <c r="HT399" s="53"/>
      <c r="HU399" s="53"/>
      <c r="HV399" s="53"/>
      <c r="HW399" s="53"/>
      <c r="HX399" s="53"/>
      <c r="HY399" s="53"/>
      <c r="HZ399" s="53"/>
      <c r="IA399" s="53"/>
      <c r="IB399" s="53"/>
      <c r="IC399" s="53"/>
      <c r="ID399" s="53"/>
      <c r="IE399" s="53"/>
    </row>
    <row r="400" spans="1:239" s="177" customFormat="1">
      <c r="A400" s="53"/>
      <c r="B400" s="227"/>
      <c r="F400" s="950"/>
      <c r="H400" s="231"/>
      <c r="I400" s="231"/>
      <c r="J400" s="265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5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76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  <c r="FA400" s="53"/>
      <c r="FB400" s="53"/>
      <c r="FC400" s="53"/>
      <c r="FD400" s="53"/>
      <c r="FE400" s="53"/>
      <c r="FF400" s="53"/>
      <c r="FG400" s="53"/>
      <c r="FH400" s="53"/>
      <c r="FI400" s="53"/>
      <c r="FJ400" s="53"/>
      <c r="FK400" s="53"/>
      <c r="FL400" s="53"/>
      <c r="FM400" s="53"/>
      <c r="FN400" s="53"/>
      <c r="FO400" s="53"/>
      <c r="FP400" s="53"/>
      <c r="FQ400" s="53"/>
      <c r="FR400" s="53"/>
      <c r="FS400" s="53"/>
      <c r="FT400" s="53"/>
      <c r="FU400" s="53"/>
      <c r="FV400" s="53"/>
      <c r="FW400" s="53"/>
      <c r="FX400" s="53"/>
      <c r="FY400" s="53"/>
      <c r="FZ400" s="53"/>
      <c r="GA400" s="53"/>
      <c r="GB400" s="53"/>
      <c r="GC400" s="53"/>
      <c r="GD400" s="53"/>
      <c r="GE400" s="53"/>
      <c r="GF400" s="53"/>
      <c r="GG400" s="53"/>
      <c r="GH400" s="53"/>
      <c r="GI400" s="53"/>
      <c r="GJ400" s="53"/>
      <c r="GK400" s="53"/>
      <c r="GL400" s="53"/>
      <c r="GM400" s="53"/>
      <c r="GN400" s="53"/>
      <c r="GO400" s="53"/>
      <c r="GP400" s="53"/>
      <c r="GQ400" s="53"/>
      <c r="GR400" s="53"/>
      <c r="GS400" s="53"/>
      <c r="GT400" s="53"/>
      <c r="GU400" s="53"/>
      <c r="GV400" s="53"/>
      <c r="GW400" s="53"/>
      <c r="GX400" s="53"/>
      <c r="GY400" s="53"/>
      <c r="GZ400" s="53"/>
      <c r="HA400" s="53"/>
      <c r="HB400" s="53"/>
      <c r="HC400" s="53"/>
      <c r="HD400" s="53"/>
      <c r="HE400" s="53"/>
      <c r="HF400" s="53"/>
      <c r="HG400" s="53"/>
      <c r="HH400" s="53"/>
      <c r="HI400" s="53"/>
      <c r="HJ400" s="53"/>
      <c r="HK400" s="53"/>
      <c r="HL400" s="53"/>
      <c r="HM400" s="53"/>
      <c r="HN400" s="53"/>
      <c r="HO400" s="53"/>
      <c r="HP400" s="53"/>
      <c r="HQ400" s="53"/>
      <c r="HR400" s="53"/>
      <c r="HS400" s="53"/>
      <c r="HT400" s="53"/>
      <c r="HU400" s="53"/>
      <c r="HV400" s="53"/>
      <c r="HW400" s="53"/>
      <c r="HX400" s="53"/>
      <c r="HY400" s="53"/>
      <c r="HZ400" s="53"/>
      <c r="IA400" s="53"/>
      <c r="IB400" s="53"/>
      <c r="IC400" s="53"/>
      <c r="ID400" s="53"/>
      <c r="IE400" s="53"/>
    </row>
    <row r="401" spans="1:239" s="177" customFormat="1">
      <c r="A401" s="53"/>
      <c r="B401" s="227"/>
      <c r="F401" s="950"/>
      <c r="H401" s="231"/>
      <c r="I401" s="231"/>
      <c r="J401" s="265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5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76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  <c r="FA401" s="53"/>
      <c r="FB401" s="53"/>
      <c r="FC401" s="53"/>
      <c r="FD401" s="53"/>
      <c r="FE401" s="53"/>
      <c r="FF401" s="53"/>
      <c r="FG401" s="53"/>
      <c r="FH401" s="53"/>
      <c r="FI401" s="53"/>
      <c r="FJ401" s="53"/>
      <c r="FK401" s="53"/>
      <c r="FL401" s="53"/>
      <c r="FM401" s="53"/>
      <c r="FN401" s="53"/>
      <c r="FO401" s="53"/>
      <c r="FP401" s="53"/>
      <c r="FQ401" s="53"/>
      <c r="FR401" s="53"/>
      <c r="FS401" s="53"/>
      <c r="FT401" s="53"/>
      <c r="FU401" s="53"/>
      <c r="FV401" s="53"/>
      <c r="FW401" s="53"/>
      <c r="FX401" s="53"/>
      <c r="FY401" s="53"/>
      <c r="FZ401" s="53"/>
      <c r="GA401" s="53"/>
      <c r="GB401" s="53"/>
      <c r="GC401" s="53"/>
      <c r="GD401" s="53"/>
      <c r="GE401" s="53"/>
      <c r="GF401" s="53"/>
      <c r="GG401" s="53"/>
      <c r="GH401" s="53"/>
      <c r="GI401" s="53"/>
      <c r="GJ401" s="53"/>
      <c r="GK401" s="53"/>
      <c r="GL401" s="53"/>
      <c r="GM401" s="53"/>
      <c r="GN401" s="53"/>
      <c r="GO401" s="53"/>
      <c r="GP401" s="53"/>
      <c r="GQ401" s="53"/>
      <c r="GR401" s="53"/>
      <c r="GS401" s="53"/>
      <c r="GT401" s="53"/>
      <c r="GU401" s="53"/>
      <c r="GV401" s="53"/>
      <c r="GW401" s="53"/>
      <c r="GX401" s="53"/>
      <c r="GY401" s="53"/>
      <c r="GZ401" s="53"/>
      <c r="HA401" s="53"/>
      <c r="HB401" s="53"/>
      <c r="HC401" s="53"/>
      <c r="HD401" s="53"/>
      <c r="HE401" s="53"/>
      <c r="HF401" s="53"/>
      <c r="HG401" s="53"/>
      <c r="HH401" s="53"/>
      <c r="HI401" s="53"/>
      <c r="HJ401" s="53"/>
      <c r="HK401" s="53"/>
      <c r="HL401" s="53"/>
      <c r="HM401" s="53"/>
      <c r="HN401" s="53"/>
      <c r="HO401" s="53"/>
      <c r="HP401" s="53"/>
      <c r="HQ401" s="53"/>
      <c r="HR401" s="53"/>
      <c r="HS401" s="53"/>
      <c r="HT401" s="53"/>
      <c r="HU401" s="53"/>
      <c r="HV401" s="53"/>
      <c r="HW401" s="53"/>
      <c r="HX401" s="53"/>
      <c r="HY401" s="53"/>
      <c r="HZ401" s="53"/>
      <c r="IA401" s="53"/>
      <c r="IB401" s="53"/>
      <c r="IC401" s="53"/>
      <c r="ID401" s="53"/>
      <c r="IE401" s="53"/>
    </row>
    <row r="402" spans="1:239" s="177" customFormat="1">
      <c r="A402" s="53"/>
      <c r="B402" s="227"/>
      <c r="F402" s="950"/>
      <c r="H402" s="231"/>
      <c r="I402" s="231"/>
      <c r="J402" s="265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5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76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  <c r="FA402" s="53"/>
      <c r="FB402" s="53"/>
      <c r="FC402" s="53"/>
      <c r="FD402" s="53"/>
      <c r="FE402" s="53"/>
      <c r="FF402" s="53"/>
      <c r="FG402" s="53"/>
      <c r="FH402" s="53"/>
      <c r="FI402" s="53"/>
      <c r="FJ402" s="53"/>
      <c r="FK402" s="53"/>
      <c r="FL402" s="53"/>
      <c r="FM402" s="53"/>
      <c r="FN402" s="53"/>
      <c r="FO402" s="53"/>
      <c r="FP402" s="53"/>
      <c r="FQ402" s="53"/>
      <c r="FR402" s="53"/>
      <c r="FS402" s="53"/>
      <c r="FT402" s="53"/>
      <c r="FU402" s="53"/>
      <c r="FV402" s="53"/>
      <c r="FW402" s="53"/>
      <c r="FX402" s="53"/>
      <c r="FY402" s="53"/>
      <c r="FZ402" s="53"/>
      <c r="GA402" s="53"/>
      <c r="GB402" s="53"/>
      <c r="GC402" s="53"/>
      <c r="GD402" s="53"/>
      <c r="GE402" s="53"/>
      <c r="GF402" s="53"/>
      <c r="GG402" s="53"/>
      <c r="GH402" s="53"/>
      <c r="GI402" s="53"/>
      <c r="GJ402" s="53"/>
      <c r="GK402" s="53"/>
      <c r="GL402" s="53"/>
      <c r="GM402" s="53"/>
      <c r="GN402" s="53"/>
      <c r="GO402" s="53"/>
      <c r="GP402" s="53"/>
      <c r="GQ402" s="53"/>
      <c r="GR402" s="53"/>
      <c r="GS402" s="53"/>
      <c r="GT402" s="53"/>
      <c r="GU402" s="53"/>
      <c r="GV402" s="53"/>
      <c r="GW402" s="53"/>
      <c r="GX402" s="53"/>
      <c r="GY402" s="53"/>
      <c r="GZ402" s="53"/>
      <c r="HA402" s="53"/>
      <c r="HB402" s="53"/>
      <c r="HC402" s="53"/>
      <c r="HD402" s="53"/>
      <c r="HE402" s="53"/>
      <c r="HF402" s="53"/>
      <c r="HG402" s="53"/>
      <c r="HH402" s="53"/>
      <c r="HI402" s="53"/>
      <c r="HJ402" s="53"/>
      <c r="HK402" s="53"/>
      <c r="HL402" s="53"/>
      <c r="HM402" s="53"/>
      <c r="HN402" s="53"/>
      <c r="HO402" s="53"/>
      <c r="HP402" s="53"/>
      <c r="HQ402" s="53"/>
      <c r="HR402" s="53"/>
      <c r="HS402" s="53"/>
      <c r="HT402" s="53"/>
      <c r="HU402" s="53"/>
      <c r="HV402" s="53"/>
      <c r="HW402" s="53"/>
      <c r="HX402" s="53"/>
      <c r="HY402" s="53"/>
      <c r="HZ402" s="53"/>
      <c r="IA402" s="53"/>
      <c r="IB402" s="53"/>
      <c r="IC402" s="53"/>
      <c r="ID402" s="53"/>
      <c r="IE402" s="53"/>
    </row>
    <row r="403" spans="1:239" s="177" customFormat="1">
      <c r="A403" s="53"/>
      <c r="B403" s="227"/>
      <c r="F403" s="950"/>
      <c r="H403" s="231"/>
      <c r="I403" s="231"/>
      <c r="J403" s="265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5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76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  <c r="FA403" s="53"/>
      <c r="FB403" s="53"/>
      <c r="FC403" s="53"/>
      <c r="FD403" s="53"/>
      <c r="FE403" s="53"/>
      <c r="FF403" s="53"/>
      <c r="FG403" s="53"/>
      <c r="FH403" s="53"/>
      <c r="FI403" s="53"/>
      <c r="FJ403" s="53"/>
      <c r="FK403" s="53"/>
      <c r="FL403" s="53"/>
      <c r="FM403" s="53"/>
      <c r="FN403" s="53"/>
      <c r="FO403" s="53"/>
      <c r="FP403" s="53"/>
      <c r="FQ403" s="53"/>
      <c r="FR403" s="53"/>
      <c r="FS403" s="53"/>
      <c r="FT403" s="53"/>
      <c r="FU403" s="53"/>
      <c r="FV403" s="53"/>
      <c r="FW403" s="53"/>
      <c r="FX403" s="53"/>
      <c r="FY403" s="53"/>
      <c r="FZ403" s="53"/>
      <c r="GA403" s="53"/>
      <c r="GB403" s="53"/>
      <c r="GC403" s="53"/>
      <c r="GD403" s="53"/>
      <c r="GE403" s="53"/>
      <c r="GF403" s="53"/>
      <c r="GG403" s="53"/>
      <c r="GH403" s="53"/>
      <c r="GI403" s="53"/>
      <c r="GJ403" s="53"/>
      <c r="GK403" s="53"/>
      <c r="GL403" s="53"/>
      <c r="GM403" s="53"/>
      <c r="GN403" s="53"/>
      <c r="GO403" s="53"/>
      <c r="GP403" s="53"/>
      <c r="GQ403" s="53"/>
      <c r="GR403" s="53"/>
      <c r="GS403" s="53"/>
      <c r="GT403" s="53"/>
      <c r="GU403" s="53"/>
      <c r="GV403" s="53"/>
      <c r="GW403" s="53"/>
      <c r="GX403" s="53"/>
      <c r="GY403" s="53"/>
      <c r="GZ403" s="53"/>
      <c r="HA403" s="53"/>
      <c r="HB403" s="53"/>
      <c r="HC403" s="53"/>
      <c r="HD403" s="53"/>
      <c r="HE403" s="53"/>
      <c r="HF403" s="53"/>
      <c r="HG403" s="53"/>
      <c r="HH403" s="53"/>
      <c r="HI403" s="53"/>
      <c r="HJ403" s="53"/>
      <c r="HK403" s="53"/>
      <c r="HL403" s="53"/>
      <c r="HM403" s="53"/>
      <c r="HN403" s="53"/>
      <c r="HO403" s="53"/>
      <c r="HP403" s="53"/>
      <c r="HQ403" s="53"/>
      <c r="HR403" s="53"/>
      <c r="HS403" s="53"/>
      <c r="HT403" s="53"/>
      <c r="HU403" s="53"/>
      <c r="HV403" s="53"/>
      <c r="HW403" s="53"/>
      <c r="HX403" s="53"/>
      <c r="HY403" s="53"/>
      <c r="HZ403" s="53"/>
      <c r="IA403" s="53"/>
      <c r="IB403" s="53"/>
      <c r="IC403" s="53"/>
      <c r="ID403" s="53"/>
      <c r="IE403" s="53"/>
    </row>
    <row r="404" spans="1:239" s="177" customFormat="1">
      <c r="A404" s="53"/>
      <c r="B404" s="227"/>
      <c r="F404" s="950"/>
      <c r="H404" s="231"/>
      <c r="I404" s="231"/>
      <c r="J404" s="265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5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76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  <c r="FA404" s="53"/>
      <c r="FB404" s="53"/>
      <c r="FC404" s="53"/>
      <c r="FD404" s="53"/>
      <c r="FE404" s="53"/>
      <c r="FF404" s="53"/>
      <c r="FG404" s="53"/>
      <c r="FH404" s="53"/>
      <c r="FI404" s="53"/>
      <c r="FJ404" s="53"/>
      <c r="FK404" s="53"/>
      <c r="FL404" s="53"/>
      <c r="FM404" s="53"/>
      <c r="FN404" s="53"/>
      <c r="FO404" s="53"/>
      <c r="FP404" s="53"/>
      <c r="FQ404" s="53"/>
      <c r="FR404" s="53"/>
      <c r="FS404" s="53"/>
      <c r="FT404" s="53"/>
      <c r="FU404" s="53"/>
      <c r="FV404" s="53"/>
      <c r="FW404" s="53"/>
      <c r="FX404" s="53"/>
      <c r="FY404" s="53"/>
      <c r="FZ404" s="53"/>
      <c r="GA404" s="53"/>
      <c r="GB404" s="53"/>
      <c r="GC404" s="53"/>
      <c r="GD404" s="53"/>
      <c r="GE404" s="53"/>
      <c r="GF404" s="53"/>
      <c r="GG404" s="53"/>
      <c r="GH404" s="53"/>
      <c r="GI404" s="53"/>
      <c r="GJ404" s="53"/>
      <c r="GK404" s="53"/>
      <c r="GL404" s="53"/>
      <c r="GM404" s="53"/>
      <c r="GN404" s="53"/>
      <c r="GO404" s="53"/>
      <c r="GP404" s="53"/>
      <c r="GQ404" s="53"/>
      <c r="GR404" s="53"/>
      <c r="GS404" s="53"/>
      <c r="GT404" s="53"/>
      <c r="GU404" s="53"/>
      <c r="GV404" s="53"/>
      <c r="GW404" s="53"/>
      <c r="GX404" s="53"/>
      <c r="GY404" s="53"/>
      <c r="GZ404" s="53"/>
      <c r="HA404" s="53"/>
      <c r="HB404" s="53"/>
      <c r="HC404" s="53"/>
      <c r="HD404" s="53"/>
      <c r="HE404" s="53"/>
      <c r="HF404" s="53"/>
      <c r="HG404" s="53"/>
      <c r="HH404" s="53"/>
      <c r="HI404" s="53"/>
      <c r="HJ404" s="53"/>
      <c r="HK404" s="53"/>
      <c r="HL404" s="53"/>
      <c r="HM404" s="53"/>
      <c r="HN404" s="53"/>
      <c r="HO404" s="53"/>
      <c r="HP404" s="53"/>
      <c r="HQ404" s="53"/>
      <c r="HR404" s="53"/>
      <c r="HS404" s="53"/>
      <c r="HT404" s="53"/>
      <c r="HU404" s="53"/>
      <c r="HV404" s="53"/>
      <c r="HW404" s="53"/>
      <c r="HX404" s="53"/>
      <c r="HY404" s="53"/>
      <c r="HZ404" s="53"/>
      <c r="IA404" s="53"/>
      <c r="IB404" s="53"/>
      <c r="IC404" s="53"/>
      <c r="ID404" s="53"/>
      <c r="IE404" s="53"/>
    </row>
    <row r="405" spans="1:239" s="177" customFormat="1">
      <c r="A405" s="53"/>
      <c r="B405" s="227"/>
      <c r="F405" s="950"/>
      <c r="H405" s="231"/>
      <c r="I405" s="231"/>
      <c r="J405" s="265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5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76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  <c r="FA405" s="53"/>
      <c r="FB405" s="53"/>
      <c r="FC405" s="53"/>
      <c r="FD405" s="53"/>
      <c r="FE405" s="53"/>
      <c r="FF405" s="53"/>
      <c r="FG405" s="53"/>
      <c r="FH405" s="53"/>
      <c r="FI405" s="53"/>
      <c r="FJ405" s="53"/>
      <c r="FK405" s="53"/>
      <c r="FL405" s="53"/>
      <c r="FM405" s="53"/>
      <c r="FN405" s="53"/>
      <c r="FO405" s="53"/>
      <c r="FP405" s="53"/>
      <c r="FQ405" s="53"/>
      <c r="FR405" s="53"/>
      <c r="FS405" s="53"/>
      <c r="FT405" s="53"/>
      <c r="FU405" s="53"/>
      <c r="FV405" s="53"/>
      <c r="FW405" s="53"/>
      <c r="FX405" s="53"/>
      <c r="FY405" s="53"/>
      <c r="FZ405" s="53"/>
      <c r="GA405" s="53"/>
      <c r="GB405" s="53"/>
      <c r="GC405" s="53"/>
      <c r="GD405" s="53"/>
      <c r="GE405" s="53"/>
      <c r="GF405" s="53"/>
      <c r="GG405" s="53"/>
      <c r="GH405" s="53"/>
      <c r="GI405" s="53"/>
      <c r="GJ405" s="53"/>
      <c r="GK405" s="53"/>
      <c r="GL405" s="53"/>
      <c r="GM405" s="53"/>
      <c r="GN405" s="53"/>
      <c r="GO405" s="53"/>
      <c r="GP405" s="53"/>
      <c r="GQ405" s="53"/>
      <c r="GR405" s="53"/>
      <c r="GS405" s="53"/>
      <c r="GT405" s="53"/>
      <c r="GU405" s="53"/>
      <c r="GV405" s="53"/>
      <c r="GW405" s="53"/>
      <c r="GX405" s="53"/>
      <c r="GY405" s="53"/>
      <c r="GZ405" s="53"/>
      <c r="HA405" s="53"/>
      <c r="HB405" s="53"/>
      <c r="HC405" s="53"/>
      <c r="HD405" s="53"/>
      <c r="HE405" s="53"/>
      <c r="HF405" s="53"/>
      <c r="HG405" s="53"/>
      <c r="HH405" s="53"/>
      <c r="HI405" s="53"/>
      <c r="HJ405" s="53"/>
      <c r="HK405" s="53"/>
      <c r="HL405" s="53"/>
      <c r="HM405" s="53"/>
      <c r="HN405" s="53"/>
      <c r="HO405" s="53"/>
      <c r="HP405" s="53"/>
      <c r="HQ405" s="53"/>
      <c r="HR405" s="53"/>
      <c r="HS405" s="53"/>
      <c r="HT405" s="53"/>
      <c r="HU405" s="53"/>
      <c r="HV405" s="53"/>
      <c r="HW405" s="53"/>
      <c r="HX405" s="53"/>
      <c r="HY405" s="53"/>
      <c r="HZ405" s="53"/>
      <c r="IA405" s="53"/>
      <c r="IB405" s="53"/>
      <c r="IC405" s="53"/>
      <c r="ID405" s="53"/>
      <c r="IE405" s="53"/>
    </row>
    <row r="406" spans="1:239" s="177" customFormat="1">
      <c r="A406" s="53"/>
      <c r="B406" s="227"/>
      <c r="F406" s="950"/>
      <c r="H406" s="231"/>
      <c r="I406" s="231"/>
      <c r="J406" s="265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5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76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  <c r="FA406" s="53"/>
      <c r="FB406" s="53"/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53"/>
      <c r="FP406" s="53"/>
      <c r="FQ406" s="53"/>
      <c r="FR406" s="53"/>
      <c r="FS406" s="53"/>
      <c r="FT406" s="53"/>
      <c r="FU406" s="53"/>
      <c r="FV406" s="53"/>
      <c r="FW406" s="53"/>
      <c r="FX406" s="53"/>
      <c r="FY406" s="53"/>
      <c r="FZ406" s="53"/>
      <c r="GA406" s="53"/>
      <c r="GB406" s="53"/>
      <c r="GC406" s="53"/>
      <c r="GD406" s="53"/>
      <c r="GE406" s="53"/>
      <c r="GF406" s="53"/>
      <c r="GG406" s="53"/>
      <c r="GH406" s="53"/>
      <c r="GI406" s="53"/>
      <c r="GJ406" s="53"/>
      <c r="GK406" s="53"/>
      <c r="GL406" s="53"/>
      <c r="GM406" s="53"/>
      <c r="GN406" s="53"/>
      <c r="GO406" s="53"/>
      <c r="GP406" s="53"/>
      <c r="GQ406" s="53"/>
      <c r="GR406" s="53"/>
      <c r="GS406" s="53"/>
      <c r="GT406" s="53"/>
      <c r="GU406" s="53"/>
      <c r="GV406" s="53"/>
      <c r="GW406" s="53"/>
      <c r="GX406" s="53"/>
      <c r="GY406" s="53"/>
      <c r="GZ406" s="53"/>
      <c r="HA406" s="53"/>
      <c r="HB406" s="53"/>
      <c r="HC406" s="53"/>
      <c r="HD406" s="53"/>
      <c r="HE406" s="53"/>
      <c r="HF406" s="53"/>
      <c r="HG406" s="53"/>
      <c r="HH406" s="53"/>
      <c r="HI406" s="53"/>
      <c r="HJ406" s="53"/>
      <c r="HK406" s="53"/>
      <c r="HL406" s="53"/>
      <c r="HM406" s="53"/>
      <c r="HN406" s="53"/>
      <c r="HO406" s="53"/>
      <c r="HP406" s="53"/>
      <c r="HQ406" s="53"/>
      <c r="HR406" s="53"/>
      <c r="HS406" s="53"/>
      <c r="HT406" s="53"/>
      <c r="HU406" s="53"/>
      <c r="HV406" s="53"/>
      <c r="HW406" s="53"/>
      <c r="HX406" s="53"/>
      <c r="HY406" s="53"/>
      <c r="HZ406" s="53"/>
      <c r="IA406" s="53"/>
      <c r="IB406" s="53"/>
      <c r="IC406" s="53"/>
      <c r="ID406" s="53"/>
      <c r="IE406" s="53"/>
    </row>
    <row r="407" spans="1:239" s="177" customFormat="1">
      <c r="A407" s="53"/>
      <c r="B407" s="227"/>
      <c r="F407" s="950"/>
      <c r="H407" s="231"/>
      <c r="I407" s="231"/>
      <c r="J407" s="265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5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76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3"/>
      <c r="GG407" s="53"/>
      <c r="GH407" s="53"/>
      <c r="GI407" s="53"/>
      <c r="GJ407" s="53"/>
      <c r="GK407" s="53"/>
      <c r="GL407" s="53"/>
      <c r="GM407" s="53"/>
      <c r="GN407" s="53"/>
      <c r="GO407" s="53"/>
      <c r="GP407" s="53"/>
      <c r="GQ407" s="53"/>
      <c r="GR407" s="53"/>
      <c r="GS407" s="53"/>
      <c r="GT407" s="53"/>
      <c r="GU407" s="53"/>
      <c r="GV407" s="53"/>
      <c r="GW407" s="53"/>
      <c r="GX407" s="53"/>
      <c r="GY407" s="53"/>
      <c r="GZ407" s="53"/>
      <c r="HA407" s="53"/>
      <c r="HB407" s="53"/>
      <c r="HC407" s="53"/>
      <c r="HD407" s="53"/>
      <c r="HE407" s="53"/>
      <c r="HF407" s="53"/>
      <c r="HG407" s="53"/>
      <c r="HH407" s="53"/>
      <c r="HI407" s="53"/>
      <c r="HJ407" s="53"/>
      <c r="HK407" s="53"/>
      <c r="HL407" s="53"/>
      <c r="HM407" s="53"/>
      <c r="HN407" s="53"/>
      <c r="HO407" s="53"/>
      <c r="HP407" s="53"/>
      <c r="HQ407" s="53"/>
      <c r="HR407" s="53"/>
      <c r="HS407" s="53"/>
      <c r="HT407" s="53"/>
      <c r="HU407" s="53"/>
      <c r="HV407" s="53"/>
      <c r="HW407" s="53"/>
      <c r="HX407" s="53"/>
      <c r="HY407" s="53"/>
      <c r="HZ407" s="53"/>
      <c r="IA407" s="53"/>
      <c r="IB407" s="53"/>
      <c r="IC407" s="53"/>
      <c r="ID407" s="53"/>
      <c r="IE407" s="53"/>
    </row>
    <row r="408" spans="1:239" s="177" customFormat="1">
      <c r="A408" s="53"/>
      <c r="B408" s="227"/>
      <c r="F408" s="950"/>
      <c r="H408" s="231"/>
      <c r="I408" s="231"/>
      <c r="J408" s="265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5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76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  <c r="FA408" s="53"/>
      <c r="FB408" s="53"/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53"/>
      <c r="FP408" s="53"/>
      <c r="FQ408" s="53"/>
      <c r="FR408" s="53"/>
      <c r="FS408" s="53"/>
      <c r="FT408" s="53"/>
      <c r="FU408" s="53"/>
      <c r="FV408" s="53"/>
      <c r="FW408" s="53"/>
      <c r="FX408" s="53"/>
      <c r="FY408" s="53"/>
      <c r="FZ408" s="53"/>
      <c r="GA408" s="53"/>
      <c r="GB408" s="53"/>
      <c r="GC408" s="53"/>
      <c r="GD408" s="53"/>
      <c r="GE408" s="53"/>
      <c r="GF408" s="53"/>
      <c r="GG408" s="53"/>
      <c r="GH408" s="53"/>
      <c r="GI408" s="53"/>
      <c r="GJ408" s="53"/>
      <c r="GK408" s="53"/>
      <c r="GL408" s="53"/>
      <c r="GM408" s="53"/>
      <c r="GN408" s="53"/>
      <c r="GO408" s="53"/>
      <c r="GP408" s="53"/>
      <c r="GQ408" s="53"/>
      <c r="GR408" s="53"/>
      <c r="GS408" s="53"/>
      <c r="GT408" s="53"/>
      <c r="GU408" s="53"/>
      <c r="GV408" s="53"/>
      <c r="GW408" s="53"/>
      <c r="GX408" s="53"/>
      <c r="GY408" s="53"/>
      <c r="GZ408" s="53"/>
      <c r="HA408" s="53"/>
      <c r="HB408" s="53"/>
      <c r="HC408" s="53"/>
      <c r="HD408" s="53"/>
      <c r="HE408" s="53"/>
      <c r="HF408" s="53"/>
      <c r="HG408" s="53"/>
      <c r="HH408" s="53"/>
      <c r="HI408" s="53"/>
      <c r="HJ408" s="53"/>
      <c r="HK408" s="53"/>
      <c r="HL408" s="53"/>
      <c r="HM408" s="53"/>
      <c r="HN408" s="53"/>
      <c r="HO408" s="53"/>
      <c r="HP408" s="53"/>
      <c r="HQ408" s="53"/>
      <c r="HR408" s="53"/>
      <c r="HS408" s="53"/>
      <c r="HT408" s="53"/>
      <c r="HU408" s="53"/>
      <c r="HV408" s="53"/>
      <c r="HW408" s="53"/>
      <c r="HX408" s="53"/>
      <c r="HY408" s="53"/>
      <c r="HZ408" s="53"/>
      <c r="IA408" s="53"/>
      <c r="IB408" s="53"/>
      <c r="IC408" s="53"/>
      <c r="ID408" s="53"/>
      <c r="IE408" s="53"/>
    </row>
    <row r="409" spans="1:239" s="177" customFormat="1">
      <c r="A409" s="53"/>
      <c r="B409" s="227"/>
      <c r="F409" s="950"/>
      <c r="H409" s="231"/>
      <c r="I409" s="231"/>
      <c r="J409" s="265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5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76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  <c r="FA409" s="53"/>
      <c r="FB409" s="53"/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53"/>
      <c r="FP409" s="53"/>
      <c r="FQ409" s="53"/>
      <c r="FR409" s="53"/>
      <c r="FS409" s="53"/>
      <c r="FT409" s="53"/>
      <c r="FU409" s="53"/>
      <c r="FV409" s="53"/>
      <c r="FW409" s="53"/>
      <c r="FX409" s="53"/>
      <c r="FY409" s="53"/>
      <c r="FZ409" s="53"/>
      <c r="GA409" s="53"/>
      <c r="GB409" s="53"/>
      <c r="GC409" s="53"/>
      <c r="GD409" s="53"/>
      <c r="GE409" s="53"/>
      <c r="GF409" s="53"/>
      <c r="GG409" s="53"/>
      <c r="GH409" s="53"/>
      <c r="GI409" s="53"/>
      <c r="GJ409" s="53"/>
      <c r="GK409" s="53"/>
      <c r="GL409" s="53"/>
      <c r="GM409" s="53"/>
      <c r="GN409" s="53"/>
      <c r="GO409" s="53"/>
      <c r="GP409" s="53"/>
      <c r="GQ409" s="53"/>
      <c r="GR409" s="53"/>
      <c r="GS409" s="53"/>
      <c r="GT409" s="53"/>
      <c r="GU409" s="53"/>
      <c r="GV409" s="53"/>
      <c r="GW409" s="53"/>
      <c r="GX409" s="53"/>
      <c r="GY409" s="53"/>
      <c r="GZ409" s="53"/>
      <c r="HA409" s="53"/>
      <c r="HB409" s="53"/>
      <c r="HC409" s="53"/>
      <c r="HD409" s="53"/>
      <c r="HE409" s="53"/>
      <c r="HF409" s="53"/>
      <c r="HG409" s="53"/>
      <c r="HH409" s="53"/>
      <c r="HI409" s="53"/>
      <c r="HJ409" s="53"/>
      <c r="HK409" s="53"/>
      <c r="HL409" s="53"/>
      <c r="HM409" s="53"/>
      <c r="HN409" s="53"/>
      <c r="HO409" s="53"/>
      <c r="HP409" s="53"/>
      <c r="HQ409" s="53"/>
      <c r="HR409" s="53"/>
      <c r="HS409" s="53"/>
      <c r="HT409" s="53"/>
      <c r="HU409" s="53"/>
      <c r="HV409" s="53"/>
      <c r="HW409" s="53"/>
      <c r="HX409" s="53"/>
      <c r="HY409" s="53"/>
      <c r="HZ409" s="53"/>
      <c r="IA409" s="53"/>
      <c r="IB409" s="53"/>
      <c r="IC409" s="53"/>
      <c r="ID409" s="53"/>
      <c r="IE409" s="53"/>
    </row>
    <row r="410" spans="1:239" s="177" customFormat="1">
      <c r="A410" s="53"/>
      <c r="B410" s="227"/>
      <c r="F410" s="950"/>
      <c r="H410" s="231"/>
      <c r="I410" s="231"/>
      <c r="J410" s="265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5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76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  <c r="FA410" s="53"/>
      <c r="FB410" s="53"/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53"/>
      <c r="FP410" s="53"/>
      <c r="FQ410" s="53"/>
      <c r="FR410" s="53"/>
      <c r="FS410" s="53"/>
      <c r="FT410" s="53"/>
      <c r="FU410" s="53"/>
      <c r="FV410" s="53"/>
      <c r="FW410" s="53"/>
      <c r="FX410" s="53"/>
      <c r="FY410" s="53"/>
      <c r="FZ410" s="53"/>
      <c r="GA410" s="53"/>
      <c r="GB410" s="53"/>
      <c r="GC410" s="53"/>
      <c r="GD410" s="53"/>
      <c r="GE410" s="53"/>
      <c r="GF410" s="53"/>
      <c r="GG410" s="53"/>
      <c r="GH410" s="53"/>
      <c r="GI410" s="53"/>
      <c r="GJ410" s="53"/>
      <c r="GK410" s="53"/>
      <c r="GL410" s="53"/>
      <c r="GM410" s="53"/>
      <c r="GN410" s="53"/>
      <c r="GO410" s="53"/>
      <c r="GP410" s="53"/>
      <c r="GQ410" s="53"/>
      <c r="GR410" s="53"/>
      <c r="GS410" s="53"/>
      <c r="GT410" s="53"/>
      <c r="GU410" s="53"/>
      <c r="GV410" s="53"/>
      <c r="GW410" s="53"/>
      <c r="GX410" s="53"/>
      <c r="GY410" s="53"/>
      <c r="GZ410" s="53"/>
      <c r="HA410" s="53"/>
      <c r="HB410" s="53"/>
      <c r="HC410" s="53"/>
      <c r="HD410" s="53"/>
      <c r="HE410" s="53"/>
      <c r="HF410" s="53"/>
      <c r="HG410" s="53"/>
      <c r="HH410" s="53"/>
      <c r="HI410" s="53"/>
      <c r="HJ410" s="53"/>
      <c r="HK410" s="53"/>
      <c r="HL410" s="53"/>
      <c r="HM410" s="53"/>
      <c r="HN410" s="53"/>
      <c r="HO410" s="53"/>
      <c r="HP410" s="53"/>
      <c r="HQ410" s="53"/>
      <c r="HR410" s="53"/>
      <c r="HS410" s="53"/>
      <c r="HT410" s="53"/>
      <c r="HU410" s="53"/>
      <c r="HV410" s="53"/>
      <c r="HW410" s="53"/>
      <c r="HX410" s="53"/>
      <c r="HY410" s="53"/>
      <c r="HZ410" s="53"/>
      <c r="IA410" s="53"/>
      <c r="IB410" s="53"/>
      <c r="IC410" s="53"/>
      <c r="ID410" s="53"/>
      <c r="IE410" s="53"/>
    </row>
    <row r="411" spans="1:239" s="177" customFormat="1">
      <c r="A411" s="53"/>
      <c r="B411" s="227"/>
      <c r="F411" s="950"/>
      <c r="H411" s="231"/>
      <c r="I411" s="231"/>
      <c r="J411" s="265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5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76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  <c r="FA411" s="53"/>
      <c r="FB411" s="53"/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53"/>
      <c r="FP411" s="53"/>
      <c r="FQ411" s="53"/>
      <c r="FR411" s="53"/>
      <c r="FS411" s="53"/>
      <c r="FT411" s="53"/>
      <c r="FU411" s="53"/>
      <c r="FV411" s="53"/>
      <c r="FW411" s="53"/>
      <c r="FX411" s="53"/>
      <c r="FY411" s="53"/>
      <c r="FZ411" s="53"/>
      <c r="GA411" s="53"/>
      <c r="GB411" s="53"/>
      <c r="GC411" s="53"/>
      <c r="GD411" s="53"/>
      <c r="GE411" s="53"/>
      <c r="GF411" s="53"/>
      <c r="GG411" s="53"/>
      <c r="GH411" s="53"/>
      <c r="GI411" s="53"/>
      <c r="GJ411" s="53"/>
      <c r="GK411" s="53"/>
      <c r="GL411" s="53"/>
      <c r="GM411" s="53"/>
      <c r="GN411" s="53"/>
      <c r="GO411" s="53"/>
      <c r="GP411" s="53"/>
      <c r="GQ411" s="53"/>
      <c r="GR411" s="53"/>
      <c r="GS411" s="53"/>
      <c r="GT411" s="53"/>
      <c r="GU411" s="53"/>
      <c r="GV411" s="53"/>
      <c r="GW411" s="53"/>
      <c r="GX411" s="53"/>
      <c r="GY411" s="53"/>
      <c r="GZ411" s="53"/>
      <c r="HA411" s="53"/>
      <c r="HB411" s="53"/>
      <c r="HC411" s="53"/>
      <c r="HD411" s="53"/>
      <c r="HE411" s="53"/>
      <c r="HF411" s="53"/>
      <c r="HG411" s="53"/>
      <c r="HH411" s="53"/>
      <c r="HI411" s="53"/>
      <c r="HJ411" s="53"/>
      <c r="HK411" s="53"/>
      <c r="HL411" s="53"/>
      <c r="HM411" s="53"/>
      <c r="HN411" s="53"/>
      <c r="HO411" s="53"/>
      <c r="HP411" s="53"/>
      <c r="HQ411" s="53"/>
      <c r="HR411" s="53"/>
      <c r="HS411" s="53"/>
      <c r="HT411" s="53"/>
      <c r="HU411" s="53"/>
      <c r="HV411" s="53"/>
      <c r="HW411" s="53"/>
      <c r="HX411" s="53"/>
      <c r="HY411" s="53"/>
      <c r="HZ411" s="53"/>
      <c r="IA411" s="53"/>
      <c r="IB411" s="53"/>
      <c r="IC411" s="53"/>
      <c r="ID411" s="53"/>
      <c r="IE411" s="53"/>
    </row>
    <row r="412" spans="1:239" s="177" customFormat="1">
      <c r="A412" s="53"/>
      <c r="B412" s="227"/>
      <c r="F412" s="950"/>
      <c r="H412" s="231"/>
      <c r="I412" s="231"/>
      <c r="J412" s="265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5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76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  <c r="FA412" s="53"/>
      <c r="FB412" s="53"/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53"/>
      <c r="FP412" s="53"/>
      <c r="FQ412" s="53"/>
      <c r="FR412" s="53"/>
      <c r="FS412" s="53"/>
      <c r="FT412" s="53"/>
      <c r="FU412" s="53"/>
      <c r="FV412" s="53"/>
      <c r="FW412" s="53"/>
      <c r="FX412" s="53"/>
      <c r="FY412" s="53"/>
      <c r="FZ412" s="53"/>
      <c r="GA412" s="53"/>
      <c r="GB412" s="53"/>
      <c r="GC412" s="53"/>
      <c r="GD412" s="53"/>
      <c r="GE412" s="53"/>
      <c r="GF412" s="53"/>
      <c r="GG412" s="53"/>
      <c r="GH412" s="53"/>
      <c r="GI412" s="53"/>
      <c r="GJ412" s="53"/>
      <c r="GK412" s="53"/>
      <c r="GL412" s="53"/>
      <c r="GM412" s="53"/>
      <c r="GN412" s="53"/>
      <c r="GO412" s="53"/>
      <c r="GP412" s="53"/>
      <c r="GQ412" s="53"/>
      <c r="GR412" s="53"/>
      <c r="GS412" s="53"/>
      <c r="GT412" s="53"/>
      <c r="GU412" s="53"/>
      <c r="GV412" s="53"/>
      <c r="GW412" s="53"/>
      <c r="GX412" s="53"/>
      <c r="GY412" s="53"/>
      <c r="GZ412" s="53"/>
      <c r="HA412" s="53"/>
      <c r="HB412" s="53"/>
      <c r="HC412" s="53"/>
      <c r="HD412" s="53"/>
      <c r="HE412" s="53"/>
      <c r="HF412" s="53"/>
      <c r="HG412" s="53"/>
      <c r="HH412" s="53"/>
      <c r="HI412" s="53"/>
      <c r="HJ412" s="53"/>
      <c r="HK412" s="53"/>
      <c r="HL412" s="53"/>
      <c r="HM412" s="53"/>
      <c r="HN412" s="53"/>
      <c r="HO412" s="53"/>
      <c r="HP412" s="53"/>
      <c r="HQ412" s="53"/>
      <c r="HR412" s="53"/>
      <c r="HS412" s="53"/>
      <c r="HT412" s="53"/>
      <c r="HU412" s="53"/>
      <c r="HV412" s="53"/>
      <c r="HW412" s="53"/>
      <c r="HX412" s="53"/>
      <c r="HY412" s="53"/>
      <c r="HZ412" s="53"/>
      <c r="IA412" s="53"/>
      <c r="IB412" s="53"/>
      <c r="IC412" s="53"/>
      <c r="ID412" s="53"/>
      <c r="IE412" s="53"/>
    </row>
    <row r="413" spans="1:239" s="177" customFormat="1">
      <c r="A413" s="53"/>
      <c r="B413" s="227"/>
      <c r="F413" s="950"/>
      <c r="H413" s="231"/>
      <c r="I413" s="231"/>
      <c r="J413" s="265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5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76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</row>
    <row r="414" spans="1:239" s="177" customFormat="1">
      <c r="A414" s="53"/>
      <c r="B414" s="227"/>
      <c r="F414" s="950"/>
      <c r="H414" s="231"/>
      <c r="I414" s="231"/>
      <c r="J414" s="265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5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76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  <c r="GM414" s="53"/>
      <c r="GN414" s="53"/>
      <c r="GO414" s="53"/>
      <c r="GP414" s="53"/>
      <c r="GQ414" s="53"/>
      <c r="GR414" s="53"/>
      <c r="GS414" s="53"/>
      <c r="GT414" s="53"/>
      <c r="GU414" s="53"/>
      <c r="GV414" s="53"/>
      <c r="GW414" s="53"/>
      <c r="GX414" s="53"/>
      <c r="GY414" s="53"/>
      <c r="GZ414" s="53"/>
      <c r="HA414" s="53"/>
      <c r="HB414" s="53"/>
      <c r="HC414" s="53"/>
      <c r="HD414" s="53"/>
      <c r="HE414" s="53"/>
      <c r="HF414" s="53"/>
      <c r="HG414" s="53"/>
      <c r="HH414" s="53"/>
      <c r="HI414" s="53"/>
      <c r="HJ414" s="53"/>
      <c r="HK414" s="53"/>
      <c r="HL414" s="53"/>
      <c r="HM414" s="53"/>
      <c r="HN414" s="53"/>
      <c r="HO414" s="53"/>
      <c r="HP414" s="53"/>
      <c r="HQ414" s="53"/>
      <c r="HR414" s="53"/>
      <c r="HS414" s="53"/>
      <c r="HT414" s="53"/>
      <c r="HU414" s="53"/>
      <c r="HV414" s="53"/>
      <c r="HW414" s="53"/>
      <c r="HX414" s="53"/>
      <c r="HY414" s="53"/>
      <c r="HZ414" s="53"/>
      <c r="IA414" s="53"/>
      <c r="IB414" s="53"/>
      <c r="IC414" s="53"/>
      <c r="ID414" s="53"/>
      <c r="IE414" s="53"/>
    </row>
    <row r="415" spans="1:239" s="177" customFormat="1">
      <c r="A415" s="53"/>
      <c r="B415" s="227"/>
      <c r="F415" s="950"/>
      <c r="H415" s="231"/>
      <c r="I415" s="231"/>
      <c r="J415" s="265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5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76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  <c r="FA415" s="53"/>
      <c r="FB415" s="53"/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53"/>
      <c r="FP415" s="53"/>
      <c r="FQ415" s="53"/>
      <c r="FR415" s="53"/>
      <c r="FS415" s="53"/>
      <c r="FT415" s="53"/>
      <c r="FU415" s="53"/>
      <c r="FV415" s="53"/>
      <c r="FW415" s="53"/>
      <c r="FX415" s="53"/>
      <c r="FY415" s="53"/>
      <c r="FZ415" s="53"/>
      <c r="GA415" s="53"/>
      <c r="GB415" s="53"/>
      <c r="GC415" s="53"/>
      <c r="GD415" s="53"/>
      <c r="GE415" s="53"/>
      <c r="GF415" s="53"/>
      <c r="GG415" s="53"/>
      <c r="GH415" s="53"/>
      <c r="GI415" s="53"/>
      <c r="GJ415" s="53"/>
      <c r="GK415" s="53"/>
      <c r="GL415" s="53"/>
      <c r="GM415" s="53"/>
      <c r="GN415" s="53"/>
      <c r="GO415" s="53"/>
      <c r="GP415" s="53"/>
      <c r="GQ415" s="53"/>
      <c r="GR415" s="53"/>
      <c r="GS415" s="53"/>
      <c r="GT415" s="53"/>
      <c r="GU415" s="53"/>
      <c r="GV415" s="53"/>
      <c r="GW415" s="53"/>
      <c r="GX415" s="53"/>
      <c r="GY415" s="53"/>
      <c r="GZ415" s="53"/>
      <c r="HA415" s="53"/>
      <c r="HB415" s="53"/>
      <c r="HC415" s="53"/>
      <c r="HD415" s="53"/>
      <c r="HE415" s="53"/>
      <c r="HF415" s="53"/>
      <c r="HG415" s="53"/>
      <c r="HH415" s="53"/>
      <c r="HI415" s="53"/>
      <c r="HJ415" s="53"/>
      <c r="HK415" s="53"/>
      <c r="HL415" s="53"/>
      <c r="HM415" s="53"/>
      <c r="HN415" s="53"/>
      <c r="HO415" s="53"/>
      <c r="HP415" s="53"/>
      <c r="HQ415" s="53"/>
      <c r="HR415" s="53"/>
      <c r="HS415" s="53"/>
      <c r="HT415" s="53"/>
      <c r="HU415" s="53"/>
      <c r="HV415" s="53"/>
      <c r="HW415" s="53"/>
      <c r="HX415" s="53"/>
      <c r="HY415" s="53"/>
      <c r="HZ415" s="53"/>
      <c r="IA415" s="53"/>
      <c r="IB415" s="53"/>
      <c r="IC415" s="53"/>
      <c r="ID415" s="53"/>
      <c r="IE415" s="53"/>
    </row>
    <row r="416" spans="1:239" s="177" customFormat="1">
      <c r="A416" s="53"/>
      <c r="B416" s="227"/>
      <c r="F416" s="950"/>
      <c r="H416" s="231"/>
      <c r="I416" s="231"/>
      <c r="J416" s="265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5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76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  <c r="FA416" s="53"/>
      <c r="FB416" s="53"/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53"/>
      <c r="FP416" s="53"/>
      <c r="FQ416" s="53"/>
      <c r="FR416" s="53"/>
      <c r="FS416" s="53"/>
      <c r="FT416" s="53"/>
      <c r="FU416" s="53"/>
      <c r="FV416" s="53"/>
      <c r="FW416" s="53"/>
      <c r="FX416" s="53"/>
      <c r="FY416" s="53"/>
      <c r="FZ416" s="53"/>
      <c r="GA416" s="53"/>
      <c r="GB416" s="53"/>
      <c r="GC416" s="53"/>
      <c r="GD416" s="53"/>
      <c r="GE416" s="53"/>
      <c r="GF416" s="53"/>
      <c r="GG416" s="53"/>
      <c r="GH416" s="53"/>
      <c r="GI416" s="53"/>
      <c r="GJ416" s="53"/>
      <c r="GK416" s="53"/>
      <c r="GL416" s="53"/>
      <c r="GM416" s="53"/>
      <c r="GN416" s="53"/>
      <c r="GO416" s="53"/>
      <c r="GP416" s="53"/>
      <c r="GQ416" s="53"/>
      <c r="GR416" s="53"/>
      <c r="GS416" s="53"/>
      <c r="GT416" s="53"/>
      <c r="GU416" s="53"/>
      <c r="GV416" s="53"/>
      <c r="GW416" s="53"/>
      <c r="GX416" s="53"/>
      <c r="GY416" s="53"/>
      <c r="GZ416" s="53"/>
      <c r="HA416" s="53"/>
      <c r="HB416" s="53"/>
      <c r="HC416" s="53"/>
      <c r="HD416" s="53"/>
      <c r="HE416" s="53"/>
      <c r="HF416" s="53"/>
      <c r="HG416" s="53"/>
      <c r="HH416" s="53"/>
      <c r="HI416" s="53"/>
      <c r="HJ416" s="53"/>
      <c r="HK416" s="53"/>
      <c r="HL416" s="53"/>
      <c r="HM416" s="53"/>
      <c r="HN416" s="53"/>
      <c r="HO416" s="53"/>
      <c r="HP416" s="53"/>
      <c r="HQ416" s="53"/>
      <c r="HR416" s="53"/>
      <c r="HS416" s="53"/>
      <c r="HT416" s="53"/>
      <c r="HU416" s="53"/>
      <c r="HV416" s="53"/>
      <c r="HW416" s="53"/>
      <c r="HX416" s="53"/>
      <c r="HY416" s="53"/>
      <c r="HZ416" s="53"/>
      <c r="IA416" s="53"/>
      <c r="IB416" s="53"/>
      <c r="IC416" s="53"/>
      <c r="ID416" s="53"/>
      <c r="IE416" s="53"/>
    </row>
    <row r="417" spans="1:239" s="177" customFormat="1">
      <c r="A417" s="53"/>
      <c r="B417" s="227"/>
      <c r="F417" s="950"/>
      <c r="H417" s="231"/>
      <c r="I417" s="231"/>
      <c r="J417" s="265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5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76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  <c r="FA417" s="53"/>
      <c r="FB417" s="53"/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53"/>
      <c r="FP417" s="53"/>
      <c r="FQ417" s="53"/>
      <c r="FR417" s="53"/>
      <c r="FS417" s="53"/>
      <c r="FT417" s="53"/>
      <c r="FU417" s="53"/>
      <c r="FV417" s="53"/>
      <c r="FW417" s="53"/>
      <c r="FX417" s="53"/>
      <c r="FY417" s="53"/>
      <c r="FZ417" s="53"/>
      <c r="GA417" s="53"/>
      <c r="GB417" s="53"/>
      <c r="GC417" s="53"/>
      <c r="GD417" s="53"/>
      <c r="GE417" s="53"/>
      <c r="GF417" s="53"/>
      <c r="GG417" s="53"/>
      <c r="GH417" s="53"/>
      <c r="GI417" s="53"/>
      <c r="GJ417" s="53"/>
      <c r="GK417" s="53"/>
      <c r="GL417" s="53"/>
      <c r="GM417" s="53"/>
      <c r="GN417" s="53"/>
      <c r="GO417" s="53"/>
      <c r="GP417" s="53"/>
      <c r="GQ417" s="53"/>
      <c r="GR417" s="53"/>
      <c r="GS417" s="53"/>
      <c r="GT417" s="53"/>
      <c r="GU417" s="53"/>
      <c r="GV417" s="53"/>
      <c r="GW417" s="53"/>
      <c r="GX417" s="53"/>
      <c r="GY417" s="53"/>
      <c r="GZ417" s="53"/>
      <c r="HA417" s="53"/>
      <c r="HB417" s="53"/>
      <c r="HC417" s="53"/>
      <c r="HD417" s="53"/>
      <c r="HE417" s="53"/>
      <c r="HF417" s="53"/>
      <c r="HG417" s="53"/>
      <c r="HH417" s="53"/>
      <c r="HI417" s="53"/>
      <c r="HJ417" s="53"/>
      <c r="HK417" s="53"/>
      <c r="HL417" s="53"/>
      <c r="HM417" s="53"/>
      <c r="HN417" s="53"/>
      <c r="HO417" s="53"/>
      <c r="HP417" s="53"/>
      <c r="HQ417" s="53"/>
      <c r="HR417" s="53"/>
      <c r="HS417" s="53"/>
      <c r="HT417" s="53"/>
      <c r="HU417" s="53"/>
      <c r="HV417" s="53"/>
      <c r="HW417" s="53"/>
      <c r="HX417" s="53"/>
      <c r="HY417" s="53"/>
      <c r="HZ417" s="53"/>
      <c r="IA417" s="53"/>
      <c r="IB417" s="53"/>
      <c r="IC417" s="53"/>
      <c r="ID417" s="53"/>
      <c r="IE417" s="53"/>
    </row>
    <row r="418" spans="1:239" s="177" customFormat="1">
      <c r="A418" s="53"/>
      <c r="B418" s="227"/>
      <c r="F418" s="950"/>
      <c r="H418" s="231"/>
      <c r="I418" s="231"/>
      <c r="J418" s="265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5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76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53"/>
      <c r="FB418" s="53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53"/>
      <c r="FZ418" s="53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53"/>
      <c r="GM418" s="53"/>
      <c r="GN418" s="53"/>
      <c r="GO418" s="53"/>
      <c r="GP418" s="53"/>
      <c r="GQ418" s="53"/>
      <c r="GR418" s="53"/>
      <c r="GS418" s="53"/>
      <c r="GT418" s="53"/>
      <c r="GU418" s="53"/>
      <c r="GV418" s="53"/>
      <c r="GW418" s="53"/>
      <c r="GX418" s="53"/>
      <c r="GY418" s="53"/>
      <c r="GZ418" s="53"/>
      <c r="HA418" s="53"/>
      <c r="HB418" s="53"/>
      <c r="HC418" s="53"/>
      <c r="HD418" s="53"/>
      <c r="HE418" s="53"/>
      <c r="HF418" s="53"/>
      <c r="HG418" s="53"/>
      <c r="HH418" s="53"/>
      <c r="HI418" s="53"/>
      <c r="HJ418" s="53"/>
      <c r="HK418" s="53"/>
      <c r="HL418" s="53"/>
      <c r="HM418" s="53"/>
      <c r="HN418" s="53"/>
      <c r="HO418" s="53"/>
      <c r="HP418" s="53"/>
      <c r="HQ418" s="53"/>
      <c r="HR418" s="53"/>
      <c r="HS418" s="53"/>
      <c r="HT418" s="53"/>
      <c r="HU418" s="53"/>
      <c r="HV418" s="53"/>
      <c r="HW418" s="53"/>
      <c r="HX418" s="53"/>
      <c r="HY418" s="53"/>
      <c r="HZ418" s="53"/>
      <c r="IA418" s="53"/>
      <c r="IB418" s="53"/>
      <c r="IC418" s="53"/>
      <c r="ID418" s="53"/>
      <c r="IE418" s="53"/>
    </row>
    <row r="419" spans="1:239" s="177" customFormat="1">
      <c r="A419" s="53"/>
      <c r="B419" s="227"/>
      <c r="F419" s="950"/>
      <c r="H419" s="231"/>
      <c r="I419" s="231"/>
      <c r="J419" s="265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5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76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53"/>
      <c r="GX419" s="53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53"/>
      <c r="HJ419" s="53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53"/>
      <c r="HV419" s="53"/>
      <c r="HW419" s="53"/>
      <c r="HX419" s="53"/>
      <c r="HY419" s="53"/>
      <c r="HZ419" s="53"/>
      <c r="IA419" s="53"/>
      <c r="IB419" s="53"/>
      <c r="IC419" s="53"/>
      <c r="ID419" s="53"/>
      <c r="IE419" s="53"/>
    </row>
    <row r="420" spans="1:239" s="177" customFormat="1">
      <c r="A420" s="53"/>
      <c r="B420" s="227"/>
      <c r="F420" s="950"/>
      <c r="H420" s="231"/>
      <c r="I420" s="231"/>
      <c r="J420" s="265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5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76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  <c r="GM420" s="53"/>
      <c r="GN420" s="53"/>
      <c r="GO420" s="53"/>
      <c r="GP420" s="53"/>
      <c r="GQ420" s="53"/>
      <c r="GR420" s="53"/>
      <c r="GS420" s="53"/>
      <c r="GT420" s="53"/>
      <c r="GU420" s="53"/>
      <c r="GV420" s="53"/>
      <c r="GW420" s="53"/>
      <c r="GX420" s="53"/>
      <c r="GY420" s="53"/>
      <c r="GZ420" s="53"/>
      <c r="HA420" s="53"/>
      <c r="HB420" s="53"/>
      <c r="HC420" s="53"/>
      <c r="HD420" s="53"/>
      <c r="HE420" s="53"/>
      <c r="HF420" s="53"/>
      <c r="HG420" s="53"/>
      <c r="HH420" s="53"/>
      <c r="HI420" s="53"/>
      <c r="HJ420" s="53"/>
      <c r="HK420" s="53"/>
      <c r="HL420" s="53"/>
      <c r="HM420" s="53"/>
      <c r="HN420" s="53"/>
      <c r="HO420" s="53"/>
      <c r="HP420" s="53"/>
      <c r="HQ420" s="53"/>
      <c r="HR420" s="53"/>
      <c r="HS420" s="53"/>
      <c r="HT420" s="53"/>
      <c r="HU420" s="53"/>
      <c r="HV420" s="53"/>
      <c r="HW420" s="53"/>
      <c r="HX420" s="53"/>
      <c r="HY420" s="53"/>
      <c r="HZ420" s="53"/>
      <c r="IA420" s="53"/>
      <c r="IB420" s="53"/>
      <c r="IC420" s="53"/>
      <c r="ID420" s="53"/>
      <c r="IE420" s="53"/>
    </row>
    <row r="421" spans="1:239" s="177" customFormat="1">
      <c r="A421" s="53"/>
      <c r="B421" s="227"/>
      <c r="F421" s="950"/>
      <c r="H421" s="231"/>
      <c r="I421" s="231"/>
      <c r="J421" s="265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5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76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53"/>
      <c r="FB421" s="53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53"/>
      <c r="FZ421" s="53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53"/>
      <c r="GM421" s="53"/>
      <c r="GN421" s="53"/>
      <c r="GO421" s="53"/>
      <c r="GP421" s="53"/>
      <c r="GQ421" s="53"/>
      <c r="GR421" s="53"/>
      <c r="GS421" s="53"/>
      <c r="GT421" s="53"/>
      <c r="GU421" s="53"/>
      <c r="GV421" s="53"/>
      <c r="GW421" s="53"/>
      <c r="GX421" s="53"/>
      <c r="GY421" s="53"/>
      <c r="GZ421" s="53"/>
      <c r="HA421" s="53"/>
      <c r="HB421" s="53"/>
      <c r="HC421" s="53"/>
      <c r="HD421" s="53"/>
      <c r="HE421" s="53"/>
      <c r="HF421" s="53"/>
      <c r="HG421" s="53"/>
      <c r="HH421" s="53"/>
      <c r="HI421" s="53"/>
      <c r="HJ421" s="53"/>
      <c r="HK421" s="53"/>
      <c r="HL421" s="53"/>
      <c r="HM421" s="53"/>
      <c r="HN421" s="53"/>
      <c r="HO421" s="53"/>
      <c r="HP421" s="53"/>
      <c r="HQ421" s="53"/>
      <c r="HR421" s="53"/>
      <c r="HS421" s="53"/>
      <c r="HT421" s="53"/>
      <c r="HU421" s="53"/>
      <c r="HV421" s="53"/>
      <c r="HW421" s="53"/>
      <c r="HX421" s="53"/>
      <c r="HY421" s="53"/>
      <c r="HZ421" s="53"/>
      <c r="IA421" s="53"/>
      <c r="IB421" s="53"/>
      <c r="IC421" s="53"/>
      <c r="ID421" s="53"/>
      <c r="IE421" s="53"/>
    </row>
    <row r="422" spans="1:239" s="177" customFormat="1">
      <c r="A422" s="53"/>
      <c r="B422" s="227"/>
      <c r="F422" s="950"/>
      <c r="H422" s="231"/>
      <c r="I422" s="231"/>
      <c r="J422" s="265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5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76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  <c r="FA422" s="53"/>
      <c r="FB422" s="53"/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53"/>
      <c r="FP422" s="53"/>
      <c r="FQ422" s="53"/>
      <c r="FR422" s="53"/>
      <c r="FS422" s="53"/>
      <c r="FT422" s="53"/>
      <c r="FU422" s="53"/>
      <c r="FV422" s="53"/>
      <c r="FW422" s="53"/>
      <c r="FX422" s="53"/>
      <c r="FY422" s="53"/>
      <c r="FZ422" s="53"/>
      <c r="GA422" s="53"/>
      <c r="GB422" s="53"/>
      <c r="GC422" s="53"/>
      <c r="GD422" s="53"/>
      <c r="GE422" s="53"/>
      <c r="GF422" s="53"/>
      <c r="GG422" s="53"/>
      <c r="GH422" s="53"/>
      <c r="GI422" s="53"/>
      <c r="GJ422" s="53"/>
      <c r="GK422" s="53"/>
      <c r="GL422" s="53"/>
      <c r="GM422" s="53"/>
      <c r="GN422" s="53"/>
      <c r="GO422" s="53"/>
      <c r="GP422" s="53"/>
      <c r="GQ422" s="53"/>
      <c r="GR422" s="53"/>
      <c r="GS422" s="53"/>
      <c r="GT422" s="53"/>
      <c r="GU422" s="53"/>
      <c r="GV422" s="53"/>
      <c r="GW422" s="53"/>
      <c r="GX422" s="53"/>
      <c r="GY422" s="53"/>
      <c r="GZ422" s="53"/>
      <c r="HA422" s="53"/>
      <c r="HB422" s="53"/>
      <c r="HC422" s="53"/>
      <c r="HD422" s="53"/>
      <c r="HE422" s="53"/>
      <c r="HF422" s="53"/>
      <c r="HG422" s="53"/>
      <c r="HH422" s="53"/>
      <c r="HI422" s="53"/>
      <c r="HJ422" s="53"/>
      <c r="HK422" s="53"/>
      <c r="HL422" s="53"/>
      <c r="HM422" s="53"/>
      <c r="HN422" s="53"/>
      <c r="HO422" s="53"/>
      <c r="HP422" s="53"/>
      <c r="HQ422" s="53"/>
      <c r="HR422" s="53"/>
      <c r="HS422" s="53"/>
      <c r="HT422" s="53"/>
      <c r="HU422" s="53"/>
      <c r="HV422" s="53"/>
      <c r="HW422" s="53"/>
      <c r="HX422" s="53"/>
      <c r="HY422" s="53"/>
      <c r="HZ422" s="53"/>
      <c r="IA422" s="53"/>
      <c r="IB422" s="53"/>
      <c r="IC422" s="53"/>
      <c r="ID422" s="53"/>
      <c r="IE422" s="53"/>
    </row>
    <row r="423" spans="1:239" s="177" customFormat="1">
      <c r="A423" s="53"/>
      <c r="B423" s="227"/>
      <c r="F423" s="950"/>
      <c r="H423" s="231"/>
      <c r="I423" s="231"/>
      <c r="J423" s="265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5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76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  <c r="FA423" s="53"/>
      <c r="FB423" s="53"/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53"/>
      <c r="FP423" s="53"/>
      <c r="FQ423" s="53"/>
      <c r="FR423" s="53"/>
      <c r="FS423" s="53"/>
      <c r="FT423" s="53"/>
      <c r="FU423" s="53"/>
      <c r="FV423" s="53"/>
      <c r="FW423" s="53"/>
      <c r="FX423" s="53"/>
      <c r="FY423" s="53"/>
      <c r="FZ423" s="53"/>
      <c r="GA423" s="53"/>
      <c r="GB423" s="53"/>
      <c r="GC423" s="53"/>
      <c r="GD423" s="53"/>
      <c r="GE423" s="53"/>
      <c r="GF423" s="53"/>
      <c r="GG423" s="53"/>
      <c r="GH423" s="53"/>
      <c r="GI423" s="53"/>
      <c r="GJ423" s="53"/>
      <c r="GK423" s="53"/>
      <c r="GL423" s="53"/>
      <c r="GM423" s="53"/>
      <c r="GN423" s="53"/>
      <c r="GO423" s="53"/>
      <c r="GP423" s="53"/>
      <c r="GQ423" s="53"/>
      <c r="GR423" s="53"/>
      <c r="GS423" s="53"/>
      <c r="GT423" s="53"/>
      <c r="GU423" s="53"/>
      <c r="GV423" s="53"/>
      <c r="GW423" s="53"/>
      <c r="GX423" s="53"/>
      <c r="GY423" s="53"/>
      <c r="GZ423" s="53"/>
      <c r="HA423" s="53"/>
      <c r="HB423" s="53"/>
      <c r="HC423" s="53"/>
      <c r="HD423" s="53"/>
      <c r="HE423" s="53"/>
      <c r="HF423" s="53"/>
      <c r="HG423" s="53"/>
      <c r="HH423" s="53"/>
      <c r="HI423" s="53"/>
      <c r="HJ423" s="53"/>
      <c r="HK423" s="53"/>
      <c r="HL423" s="53"/>
      <c r="HM423" s="53"/>
      <c r="HN423" s="53"/>
      <c r="HO423" s="53"/>
      <c r="HP423" s="53"/>
      <c r="HQ423" s="53"/>
      <c r="HR423" s="53"/>
      <c r="HS423" s="53"/>
      <c r="HT423" s="53"/>
      <c r="HU423" s="53"/>
      <c r="HV423" s="53"/>
      <c r="HW423" s="53"/>
      <c r="HX423" s="53"/>
      <c r="HY423" s="53"/>
      <c r="HZ423" s="53"/>
      <c r="IA423" s="53"/>
      <c r="IB423" s="53"/>
      <c r="IC423" s="53"/>
      <c r="ID423" s="53"/>
      <c r="IE423" s="53"/>
    </row>
    <row r="424" spans="1:239" s="177" customFormat="1">
      <c r="A424" s="53"/>
      <c r="B424" s="227"/>
      <c r="F424" s="950"/>
      <c r="H424" s="231"/>
      <c r="I424" s="231"/>
      <c r="J424" s="265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5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76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  <c r="FA424" s="53"/>
      <c r="FB424" s="53"/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53"/>
      <c r="FP424" s="53"/>
      <c r="FQ424" s="53"/>
      <c r="FR424" s="53"/>
      <c r="FS424" s="53"/>
      <c r="FT424" s="53"/>
      <c r="FU424" s="53"/>
      <c r="FV424" s="53"/>
      <c r="FW424" s="53"/>
      <c r="FX424" s="53"/>
      <c r="FY424" s="53"/>
      <c r="FZ424" s="53"/>
      <c r="GA424" s="53"/>
      <c r="GB424" s="53"/>
      <c r="GC424" s="53"/>
      <c r="GD424" s="53"/>
      <c r="GE424" s="53"/>
      <c r="GF424" s="53"/>
      <c r="GG424" s="53"/>
      <c r="GH424" s="53"/>
      <c r="GI424" s="53"/>
      <c r="GJ424" s="53"/>
      <c r="GK424" s="53"/>
      <c r="GL424" s="53"/>
      <c r="GM424" s="53"/>
      <c r="GN424" s="53"/>
      <c r="GO424" s="53"/>
      <c r="GP424" s="53"/>
      <c r="GQ424" s="53"/>
      <c r="GR424" s="53"/>
      <c r="GS424" s="53"/>
      <c r="GT424" s="53"/>
      <c r="GU424" s="53"/>
      <c r="GV424" s="53"/>
      <c r="GW424" s="53"/>
      <c r="GX424" s="53"/>
      <c r="GY424" s="53"/>
      <c r="GZ424" s="53"/>
      <c r="HA424" s="53"/>
      <c r="HB424" s="53"/>
      <c r="HC424" s="53"/>
      <c r="HD424" s="53"/>
      <c r="HE424" s="53"/>
      <c r="HF424" s="53"/>
      <c r="HG424" s="53"/>
      <c r="HH424" s="53"/>
      <c r="HI424" s="53"/>
      <c r="HJ424" s="53"/>
      <c r="HK424" s="53"/>
      <c r="HL424" s="53"/>
      <c r="HM424" s="53"/>
      <c r="HN424" s="53"/>
      <c r="HO424" s="53"/>
      <c r="HP424" s="53"/>
      <c r="HQ424" s="53"/>
      <c r="HR424" s="53"/>
      <c r="HS424" s="53"/>
      <c r="HT424" s="53"/>
      <c r="HU424" s="53"/>
      <c r="HV424" s="53"/>
      <c r="HW424" s="53"/>
      <c r="HX424" s="53"/>
      <c r="HY424" s="53"/>
      <c r="HZ424" s="53"/>
      <c r="IA424" s="53"/>
      <c r="IB424" s="53"/>
      <c r="IC424" s="53"/>
      <c r="ID424" s="53"/>
      <c r="IE424" s="53"/>
    </row>
    <row r="425" spans="1:239" s="177" customFormat="1">
      <c r="A425" s="53"/>
      <c r="B425" s="227"/>
      <c r="F425" s="950"/>
      <c r="H425" s="231"/>
      <c r="I425" s="231"/>
      <c r="J425" s="265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5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76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  <c r="FA425" s="53"/>
      <c r="FB425" s="53"/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53"/>
      <c r="FP425" s="53"/>
      <c r="FQ425" s="53"/>
      <c r="FR425" s="53"/>
      <c r="FS425" s="53"/>
      <c r="FT425" s="53"/>
      <c r="FU425" s="53"/>
      <c r="FV425" s="53"/>
      <c r="FW425" s="53"/>
      <c r="FX425" s="53"/>
      <c r="FY425" s="53"/>
      <c r="FZ425" s="53"/>
      <c r="GA425" s="53"/>
      <c r="GB425" s="53"/>
      <c r="GC425" s="53"/>
      <c r="GD425" s="53"/>
      <c r="GE425" s="53"/>
      <c r="GF425" s="53"/>
      <c r="GG425" s="53"/>
      <c r="GH425" s="53"/>
      <c r="GI425" s="53"/>
      <c r="GJ425" s="53"/>
      <c r="GK425" s="53"/>
      <c r="GL425" s="53"/>
      <c r="GM425" s="53"/>
      <c r="GN425" s="53"/>
      <c r="GO425" s="53"/>
      <c r="GP425" s="53"/>
      <c r="GQ425" s="53"/>
      <c r="GR425" s="53"/>
      <c r="GS425" s="53"/>
      <c r="GT425" s="53"/>
      <c r="GU425" s="53"/>
      <c r="GV425" s="53"/>
      <c r="GW425" s="53"/>
      <c r="GX425" s="53"/>
      <c r="GY425" s="53"/>
      <c r="GZ425" s="53"/>
      <c r="HA425" s="53"/>
      <c r="HB425" s="53"/>
      <c r="HC425" s="53"/>
      <c r="HD425" s="53"/>
      <c r="HE425" s="53"/>
      <c r="HF425" s="53"/>
      <c r="HG425" s="53"/>
      <c r="HH425" s="53"/>
      <c r="HI425" s="53"/>
      <c r="HJ425" s="53"/>
      <c r="HK425" s="53"/>
      <c r="HL425" s="53"/>
      <c r="HM425" s="53"/>
      <c r="HN425" s="53"/>
      <c r="HO425" s="53"/>
      <c r="HP425" s="53"/>
      <c r="HQ425" s="53"/>
      <c r="HR425" s="53"/>
      <c r="HS425" s="53"/>
      <c r="HT425" s="53"/>
      <c r="HU425" s="53"/>
      <c r="HV425" s="53"/>
      <c r="HW425" s="53"/>
      <c r="HX425" s="53"/>
      <c r="HY425" s="53"/>
      <c r="HZ425" s="53"/>
      <c r="IA425" s="53"/>
      <c r="IB425" s="53"/>
      <c r="IC425" s="53"/>
      <c r="ID425" s="53"/>
      <c r="IE425" s="53"/>
    </row>
    <row r="426" spans="1:239" s="177" customFormat="1">
      <c r="A426" s="53"/>
      <c r="B426" s="227"/>
      <c r="F426" s="950"/>
      <c r="H426" s="231"/>
      <c r="I426" s="231"/>
      <c r="J426" s="265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5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76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  <c r="GM426" s="53"/>
      <c r="GN426" s="53"/>
      <c r="GO426" s="53"/>
      <c r="GP426" s="53"/>
      <c r="GQ426" s="53"/>
      <c r="GR426" s="53"/>
      <c r="GS426" s="53"/>
      <c r="GT426" s="53"/>
      <c r="GU426" s="53"/>
      <c r="GV426" s="53"/>
      <c r="GW426" s="53"/>
      <c r="GX426" s="53"/>
      <c r="GY426" s="53"/>
      <c r="GZ426" s="53"/>
      <c r="HA426" s="53"/>
      <c r="HB426" s="53"/>
      <c r="HC426" s="53"/>
      <c r="HD426" s="53"/>
      <c r="HE426" s="53"/>
      <c r="HF426" s="53"/>
      <c r="HG426" s="53"/>
      <c r="HH426" s="53"/>
      <c r="HI426" s="53"/>
      <c r="HJ426" s="53"/>
      <c r="HK426" s="53"/>
      <c r="HL426" s="53"/>
      <c r="HM426" s="53"/>
      <c r="HN426" s="53"/>
      <c r="HO426" s="53"/>
      <c r="HP426" s="53"/>
      <c r="HQ426" s="53"/>
      <c r="HR426" s="53"/>
      <c r="HS426" s="53"/>
      <c r="HT426" s="53"/>
      <c r="HU426" s="53"/>
      <c r="HV426" s="53"/>
      <c r="HW426" s="53"/>
      <c r="HX426" s="53"/>
      <c r="HY426" s="53"/>
      <c r="HZ426" s="53"/>
      <c r="IA426" s="53"/>
      <c r="IB426" s="53"/>
      <c r="IC426" s="53"/>
      <c r="ID426" s="53"/>
      <c r="IE426" s="53"/>
    </row>
    <row r="427" spans="1:239" s="177" customFormat="1">
      <c r="A427" s="53"/>
      <c r="B427" s="227"/>
      <c r="F427" s="950"/>
      <c r="H427" s="231"/>
      <c r="I427" s="231"/>
      <c r="J427" s="265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5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76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  <c r="GM427" s="53"/>
      <c r="GN427" s="53"/>
      <c r="GO427" s="53"/>
      <c r="GP427" s="53"/>
      <c r="GQ427" s="53"/>
      <c r="GR427" s="53"/>
      <c r="GS427" s="53"/>
      <c r="GT427" s="53"/>
      <c r="GU427" s="53"/>
      <c r="GV427" s="53"/>
      <c r="GW427" s="53"/>
      <c r="GX427" s="53"/>
      <c r="GY427" s="53"/>
      <c r="GZ427" s="53"/>
      <c r="HA427" s="53"/>
      <c r="HB427" s="53"/>
      <c r="HC427" s="53"/>
      <c r="HD427" s="53"/>
      <c r="HE427" s="53"/>
      <c r="HF427" s="53"/>
      <c r="HG427" s="53"/>
      <c r="HH427" s="53"/>
      <c r="HI427" s="53"/>
      <c r="HJ427" s="53"/>
      <c r="HK427" s="53"/>
      <c r="HL427" s="53"/>
      <c r="HM427" s="53"/>
      <c r="HN427" s="53"/>
      <c r="HO427" s="53"/>
      <c r="HP427" s="53"/>
      <c r="HQ427" s="53"/>
      <c r="HR427" s="53"/>
      <c r="HS427" s="53"/>
      <c r="HT427" s="53"/>
      <c r="HU427" s="53"/>
      <c r="HV427" s="53"/>
      <c r="HW427" s="53"/>
      <c r="HX427" s="53"/>
      <c r="HY427" s="53"/>
      <c r="HZ427" s="53"/>
      <c r="IA427" s="53"/>
      <c r="IB427" s="53"/>
      <c r="IC427" s="53"/>
      <c r="ID427" s="53"/>
      <c r="IE427" s="53"/>
    </row>
    <row r="428" spans="1:239" s="177" customFormat="1">
      <c r="A428" s="53"/>
      <c r="B428" s="227"/>
      <c r="F428" s="950"/>
      <c r="H428" s="231"/>
      <c r="I428" s="231"/>
      <c r="J428" s="265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5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76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  <c r="FA428" s="53"/>
      <c r="FB428" s="53"/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53"/>
      <c r="FP428" s="53"/>
      <c r="FQ428" s="53"/>
      <c r="FR428" s="53"/>
      <c r="FS428" s="53"/>
      <c r="FT428" s="53"/>
      <c r="FU428" s="53"/>
      <c r="FV428" s="53"/>
      <c r="FW428" s="53"/>
      <c r="FX428" s="53"/>
      <c r="FY428" s="53"/>
      <c r="FZ428" s="53"/>
      <c r="GA428" s="53"/>
      <c r="GB428" s="53"/>
      <c r="GC428" s="53"/>
      <c r="GD428" s="53"/>
      <c r="GE428" s="53"/>
      <c r="GF428" s="53"/>
      <c r="GG428" s="53"/>
      <c r="GH428" s="53"/>
      <c r="GI428" s="53"/>
      <c r="GJ428" s="53"/>
      <c r="GK428" s="53"/>
      <c r="GL428" s="53"/>
      <c r="GM428" s="53"/>
      <c r="GN428" s="53"/>
      <c r="GO428" s="53"/>
      <c r="GP428" s="53"/>
      <c r="GQ428" s="53"/>
      <c r="GR428" s="53"/>
      <c r="GS428" s="53"/>
      <c r="GT428" s="53"/>
      <c r="GU428" s="53"/>
      <c r="GV428" s="53"/>
      <c r="GW428" s="53"/>
      <c r="GX428" s="53"/>
      <c r="GY428" s="53"/>
      <c r="GZ428" s="53"/>
      <c r="HA428" s="53"/>
      <c r="HB428" s="53"/>
      <c r="HC428" s="53"/>
      <c r="HD428" s="53"/>
      <c r="HE428" s="53"/>
      <c r="HF428" s="53"/>
      <c r="HG428" s="53"/>
      <c r="HH428" s="53"/>
      <c r="HI428" s="53"/>
      <c r="HJ428" s="53"/>
      <c r="HK428" s="53"/>
      <c r="HL428" s="53"/>
      <c r="HM428" s="53"/>
      <c r="HN428" s="53"/>
      <c r="HO428" s="53"/>
      <c r="HP428" s="53"/>
      <c r="HQ428" s="53"/>
      <c r="HR428" s="53"/>
      <c r="HS428" s="53"/>
      <c r="HT428" s="53"/>
      <c r="HU428" s="53"/>
      <c r="HV428" s="53"/>
      <c r="HW428" s="53"/>
      <c r="HX428" s="53"/>
      <c r="HY428" s="53"/>
      <c r="HZ428" s="53"/>
      <c r="IA428" s="53"/>
      <c r="IB428" s="53"/>
      <c r="IC428" s="53"/>
      <c r="ID428" s="53"/>
      <c r="IE428" s="53"/>
    </row>
    <row r="429" spans="1:239" s="177" customFormat="1">
      <c r="A429" s="53"/>
      <c r="B429" s="227"/>
      <c r="F429" s="950"/>
      <c r="H429" s="231"/>
      <c r="I429" s="231"/>
      <c r="J429" s="265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5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76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  <c r="FA429" s="53"/>
      <c r="FB429" s="53"/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53"/>
      <c r="FP429" s="53"/>
      <c r="FQ429" s="53"/>
      <c r="FR429" s="53"/>
      <c r="FS429" s="53"/>
      <c r="FT429" s="53"/>
      <c r="FU429" s="53"/>
      <c r="FV429" s="53"/>
      <c r="FW429" s="53"/>
      <c r="FX429" s="53"/>
      <c r="FY429" s="53"/>
      <c r="FZ429" s="53"/>
      <c r="GA429" s="53"/>
      <c r="GB429" s="53"/>
      <c r="GC429" s="53"/>
      <c r="GD429" s="53"/>
      <c r="GE429" s="53"/>
      <c r="GF429" s="53"/>
      <c r="GG429" s="53"/>
      <c r="GH429" s="53"/>
      <c r="GI429" s="53"/>
      <c r="GJ429" s="53"/>
      <c r="GK429" s="53"/>
      <c r="GL429" s="53"/>
      <c r="GM429" s="53"/>
      <c r="GN429" s="53"/>
      <c r="GO429" s="53"/>
      <c r="GP429" s="53"/>
      <c r="GQ429" s="53"/>
      <c r="GR429" s="53"/>
      <c r="GS429" s="53"/>
      <c r="GT429" s="53"/>
      <c r="GU429" s="53"/>
      <c r="GV429" s="53"/>
      <c r="GW429" s="53"/>
      <c r="GX429" s="53"/>
      <c r="GY429" s="53"/>
      <c r="GZ429" s="53"/>
      <c r="HA429" s="53"/>
      <c r="HB429" s="53"/>
      <c r="HC429" s="53"/>
      <c r="HD429" s="53"/>
      <c r="HE429" s="53"/>
      <c r="HF429" s="53"/>
      <c r="HG429" s="53"/>
      <c r="HH429" s="53"/>
      <c r="HI429" s="53"/>
      <c r="HJ429" s="53"/>
      <c r="HK429" s="53"/>
      <c r="HL429" s="53"/>
      <c r="HM429" s="53"/>
      <c r="HN429" s="53"/>
      <c r="HO429" s="53"/>
      <c r="HP429" s="53"/>
      <c r="HQ429" s="53"/>
      <c r="HR429" s="53"/>
      <c r="HS429" s="53"/>
      <c r="HT429" s="53"/>
      <c r="HU429" s="53"/>
      <c r="HV429" s="53"/>
      <c r="HW429" s="53"/>
      <c r="HX429" s="53"/>
      <c r="HY429" s="53"/>
      <c r="HZ429" s="53"/>
      <c r="IA429" s="53"/>
      <c r="IB429" s="53"/>
      <c r="IC429" s="53"/>
      <c r="ID429" s="53"/>
      <c r="IE429" s="53"/>
    </row>
    <row r="430" spans="1:239" s="177" customFormat="1">
      <c r="A430" s="53"/>
      <c r="B430" s="227"/>
      <c r="F430" s="950"/>
      <c r="H430" s="231"/>
      <c r="I430" s="231"/>
      <c r="J430" s="265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5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76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  <c r="GM430" s="53"/>
      <c r="GN430" s="53"/>
      <c r="GO430" s="53"/>
      <c r="GP430" s="53"/>
      <c r="GQ430" s="53"/>
      <c r="GR430" s="53"/>
      <c r="GS430" s="53"/>
      <c r="GT430" s="53"/>
      <c r="GU430" s="53"/>
      <c r="GV430" s="53"/>
      <c r="GW430" s="53"/>
      <c r="GX430" s="53"/>
      <c r="GY430" s="53"/>
      <c r="GZ430" s="53"/>
      <c r="HA430" s="53"/>
      <c r="HB430" s="53"/>
      <c r="HC430" s="53"/>
      <c r="HD430" s="53"/>
      <c r="HE430" s="53"/>
      <c r="HF430" s="53"/>
      <c r="HG430" s="53"/>
      <c r="HH430" s="53"/>
      <c r="HI430" s="53"/>
      <c r="HJ430" s="53"/>
      <c r="HK430" s="53"/>
      <c r="HL430" s="53"/>
      <c r="HM430" s="53"/>
      <c r="HN430" s="53"/>
      <c r="HO430" s="53"/>
      <c r="HP430" s="53"/>
      <c r="HQ430" s="53"/>
      <c r="HR430" s="53"/>
      <c r="HS430" s="53"/>
      <c r="HT430" s="53"/>
      <c r="HU430" s="53"/>
      <c r="HV430" s="53"/>
      <c r="HW430" s="53"/>
      <c r="HX430" s="53"/>
      <c r="HY430" s="53"/>
      <c r="HZ430" s="53"/>
      <c r="IA430" s="53"/>
      <c r="IB430" s="53"/>
      <c r="IC430" s="53"/>
      <c r="ID430" s="53"/>
      <c r="IE430" s="53"/>
    </row>
    <row r="431" spans="1:239" s="177" customFormat="1">
      <c r="A431" s="53"/>
      <c r="B431" s="227"/>
      <c r="F431" s="950"/>
      <c r="H431" s="231"/>
      <c r="I431" s="231"/>
      <c r="J431" s="265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5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76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  <c r="FA431" s="53"/>
      <c r="FB431" s="53"/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53"/>
      <c r="FP431" s="53"/>
      <c r="FQ431" s="53"/>
      <c r="FR431" s="53"/>
      <c r="FS431" s="53"/>
      <c r="FT431" s="53"/>
      <c r="FU431" s="53"/>
      <c r="FV431" s="53"/>
      <c r="FW431" s="53"/>
      <c r="FX431" s="53"/>
      <c r="FY431" s="53"/>
      <c r="FZ431" s="53"/>
      <c r="GA431" s="53"/>
      <c r="GB431" s="53"/>
      <c r="GC431" s="53"/>
      <c r="GD431" s="53"/>
      <c r="GE431" s="53"/>
      <c r="GF431" s="53"/>
      <c r="GG431" s="53"/>
      <c r="GH431" s="53"/>
      <c r="GI431" s="53"/>
      <c r="GJ431" s="53"/>
      <c r="GK431" s="53"/>
      <c r="GL431" s="53"/>
      <c r="GM431" s="53"/>
      <c r="GN431" s="53"/>
      <c r="GO431" s="53"/>
      <c r="GP431" s="53"/>
      <c r="GQ431" s="53"/>
      <c r="GR431" s="53"/>
      <c r="GS431" s="53"/>
      <c r="GT431" s="53"/>
      <c r="GU431" s="53"/>
      <c r="GV431" s="53"/>
      <c r="GW431" s="53"/>
      <c r="GX431" s="53"/>
      <c r="GY431" s="53"/>
      <c r="GZ431" s="53"/>
      <c r="HA431" s="53"/>
      <c r="HB431" s="53"/>
      <c r="HC431" s="53"/>
      <c r="HD431" s="53"/>
      <c r="HE431" s="53"/>
      <c r="HF431" s="53"/>
      <c r="HG431" s="53"/>
      <c r="HH431" s="53"/>
      <c r="HI431" s="53"/>
      <c r="HJ431" s="53"/>
      <c r="HK431" s="53"/>
      <c r="HL431" s="53"/>
      <c r="HM431" s="53"/>
      <c r="HN431" s="53"/>
      <c r="HO431" s="53"/>
      <c r="HP431" s="53"/>
      <c r="HQ431" s="53"/>
      <c r="HR431" s="53"/>
      <c r="HS431" s="53"/>
      <c r="HT431" s="53"/>
      <c r="HU431" s="53"/>
      <c r="HV431" s="53"/>
      <c r="HW431" s="53"/>
      <c r="HX431" s="53"/>
      <c r="HY431" s="53"/>
      <c r="HZ431" s="53"/>
      <c r="IA431" s="53"/>
      <c r="IB431" s="53"/>
      <c r="IC431" s="53"/>
      <c r="ID431" s="53"/>
      <c r="IE431" s="53"/>
    </row>
    <row r="432" spans="1:239" s="177" customFormat="1">
      <c r="A432" s="53"/>
      <c r="B432" s="227"/>
      <c r="F432" s="950"/>
      <c r="H432" s="231"/>
      <c r="I432" s="231"/>
      <c r="J432" s="265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5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76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  <c r="GM432" s="53"/>
      <c r="GN432" s="53"/>
      <c r="GO432" s="53"/>
      <c r="GP432" s="53"/>
      <c r="GQ432" s="53"/>
      <c r="GR432" s="53"/>
      <c r="GS432" s="53"/>
      <c r="GT432" s="53"/>
      <c r="GU432" s="53"/>
      <c r="GV432" s="53"/>
      <c r="GW432" s="53"/>
      <c r="GX432" s="53"/>
      <c r="GY432" s="53"/>
      <c r="GZ432" s="53"/>
      <c r="HA432" s="53"/>
      <c r="HB432" s="53"/>
      <c r="HC432" s="53"/>
      <c r="HD432" s="53"/>
      <c r="HE432" s="53"/>
      <c r="HF432" s="53"/>
      <c r="HG432" s="53"/>
      <c r="HH432" s="53"/>
      <c r="HI432" s="53"/>
      <c r="HJ432" s="53"/>
      <c r="HK432" s="53"/>
      <c r="HL432" s="53"/>
      <c r="HM432" s="53"/>
      <c r="HN432" s="53"/>
      <c r="HO432" s="53"/>
      <c r="HP432" s="53"/>
      <c r="HQ432" s="53"/>
      <c r="HR432" s="53"/>
      <c r="HS432" s="53"/>
      <c r="HT432" s="53"/>
      <c r="HU432" s="53"/>
      <c r="HV432" s="53"/>
      <c r="HW432" s="53"/>
      <c r="HX432" s="53"/>
      <c r="HY432" s="53"/>
      <c r="HZ432" s="53"/>
      <c r="IA432" s="53"/>
      <c r="IB432" s="53"/>
      <c r="IC432" s="53"/>
      <c r="ID432" s="53"/>
      <c r="IE432" s="53"/>
    </row>
    <row r="433" spans="1:239" s="177" customFormat="1">
      <c r="A433" s="53"/>
      <c r="B433" s="227"/>
      <c r="F433" s="950"/>
      <c r="H433" s="231"/>
      <c r="I433" s="231"/>
      <c r="J433" s="265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5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76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53"/>
      <c r="FB433" s="53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53"/>
      <c r="FZ433" s="53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53"/>
      <c r="GM433" s="53"/>
      <c r="GN433" s="53"/>
      <c r="GO433" s="53"/>
      <c r="GP433" s="53"/>
      <c r="GQ433" s="53"/>
      <c r="GR433" s="53"/>
      <c r="GS433" s="53"/>
      <c r="GT433" s="53"/>
      <c r="GU433" s="53"/>
      <c r="GV433" s="53"/>
      <c r="GW433" s="53"/>
      <c r="GX433" s="53"/>
      <c r="GY433" s="53"/>
      <c r="GZ433" s="53"/>
      <c r="HA433" s="53"/>
      <c r="HB433" s="53"/>
      <c r="HC433" s="53"/>
      <c r="HD433" s="53"/>
      <c r="HE433" s="53"/>
      <c r="HF433" s="53"/>
      <c r="HG433" s="53"/>
      <c r="HH433" s="53"/>
      <c r="HI433" s="53"/>
      <c r="HJ433" s="53"/>
      <c r="HK433" s="53"/>
      <c r="HL433" s="53"/>
      <c r="HM433" s="53"/>
      <c r="HN433" s="53"/>
      <c r="HO433" s="53"/>
      <c r="HP433" s="53"/>
      <c r="HQ433" s="53"/>
      <c r="HR433" s="53"/>
      <c r="HS433" s="53"/>
      <c r="HT433" s="53"/>
      <c r="HU433" s="53"/>
      <c r="HV433" s="53"/>
      <c r="HW433" s="53"/>
      <c r="HX433" s="53"/>
      <c r="HY433" s="53"/>
      <c r="HZ433" s="53"/>
      <c r="IA433" s="53"/>
      <c r="IB433" s="53"/>
      <c r="IC433" s="53"/>
      <c r="ID433" s="53"/>
      <c r="IE433" s="53"/>
    </row>
    <row r="434" spans="1:239" s="177" customFormat="1">
      <c r="A434" s="53"/>
      <c r="B434" s="227"/>
      <c r="F434" s="950"/>
      <c r="H434" s="231"/>
      <c r="I434" s="231"/>
      <c r="J434" s="265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5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76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  <c r="FA434" s="53"/>
      <c r="FB434" s="53"/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53"/>
      <c r="FP434" s="53"/>
      <c r="FQ434" s="53"/>
      <c r="FR434" s="53"/>
      <c r="FS434" s="53"/>
      <c r="FT434" s="53"/>
      <c r="FU434" s="53"/>
      <c r="FV434" s="53"/>
      <c r="FW434" s="53"/>
      <c r="FX434" s="53"/>
      <c r="FY434" s="53"/>
      <c r="FZ434" s="53"/>
      <c r="GA434" s="53"/>
      <c r="GB434" s="53"/>
      <c r="GC434" s="53"/>
      <c r="GD434" s="53"/>
      <c r="GE434" s="53"/>
      <c r="GF434" s="53"/>
      <c r="GG434" s="53"/>
      <c r="GH434" s="53"/>
      <c r="GI434" s="53"/>
      <c r="GJ434" s="53"/>
      <c r="GK434" s="53"/>
      <c r="GL434" s="53"/>
      <c r="GM434" s="53"/>
      <c r="GN434" s="53"/>
      <c r="GO434" s="53"/>
      <c r="GP434" s="53"/>
      <c r="GQ434" s="53"/>
      <c r="GR434" s="53"/>
      <c r="GS434" s="53"/>
      <c r="GT434" s="53"/>
      <c r="GU434" s="53"/>
      <c r="GV434" s="53"/>
      <c r="GW434" s="53"/>
      <c r="GX434" s="53"/>
      <c r="GY434" s="53"/>
      <c r="GZ434" s="53"/>
      <c r="HA434" s="53"/>
      <c r="HB434" s="53"/>
      <c r="HC434" s="53"/>
      <c r="HD434" s="53"/>
      <c r="HE434" s="53"/>
      <c r="HF434" s="53"/>
      <c r="HG434" s="53"/>
      <c r="HH434" s="53"/>
      <c r="HI434" s="53"/>
      <c r="HJ434" s="53"/>
      <c r="HK434" s="53"/>
      <c r="HL434" s="53"/>
      <c r="HM434" s="53"/>
      <c r="HN434" s="53"/>
      <c r="HO434" s="53"/>
      <c r="HP434" s="53"/>
      <c r="HQ434" s="53"/>
      <c r="HR434" s="53"/>
      <c r="HS434" s="53"/>
      <c r="HT434" s="53"/>
      <c r="HU434" s="53"/>
      <c r="HV434" s="53"/>
      <c r="HW434" s="53"/>
      <c r="HX434" s="53"/>
      <c r="HY434" s="53"/>
      <c r="HZ434" s="53"/>
      <c r="IA434" s="53"/>
      <c r="IB434" s="53"/>
      <c r="IC434" s="53"/>
      <c r="ID434" s="53"/>
      <c r="IE434" s="53"/>
    </row>
    <row r="435" spans="1:239" s="177" customFormat="1">
      <c r="A435" s="53"/>
      <c r="B435" s="227"/>
      <c r="F435" s="950"/>
      <c r="H435" s="231"/>
      <c r="I435" s="231"/>
      <c r="J435" s="265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5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76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  <c r="FA435" s="53"/>
      <c r="FB435" s="53"/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53"/>
      <c r="FP435" s="53"/>
      <c r="FQ435" s="53"/>
      <c r="FR435" s="53"/>
      <c r="FS435" s="53"/>
      <c r="FT435" s="53"/>
      <c r="FU435" s="53"/>
      <c r="FV435" s="53"/>
      <c r="FW435" s="53"/>
      <c r="FX435" s="53"/>
      <c r="FY435" s="53"/>
      <c r="FZ435" s="53"/>
      <c r="GA435" s="53"/>
      <c r="GB435" s="53"/>
      <c r="GC435" s="53"/>
      <c r="GD435" s="53"/>
      <c r="GE435" s="53"/>
      <c r="GF435" s="53"/>
      <c r="GG435" s="53"/>
      <c r="GH435" s="53"/>
      <c r="GI435" s="53"/>
      <c r="GJ435" s="53"/>
      <c r="GK435" s="53"/>
      <c r="GL435" s="53"/>
      <c r="GM435" s="53"/>
      <c r="GN435" s="53"/>
      <c r="GO435" s="53"/>
      <c r="GP435" s="53"/>
      <c r="GQ435" s="53"/>
      <c r="GR435" s="53"/>
      <c r="GS435" s="53"/>
      <c r="GT435" s="53"/>
      <c r="GU435" s="53"/>
      <c r="GV435" s="53"/>
      <c r="GW435" s="53"/>
      <c r="GX435" s="53"/>
      <c r="GY435" s="53"/>
      <c r="GZ435" s="53"/>
      <c r="HA435" s="53"/>
      <c r="HB435" s="53"/>
      <c r="HC435" s="53"/>
      <c r="HD435" s="53"/>
      <c r="HE435" s="53"/>
      <c r="HF435" s="53"/>
      <c r="HG435" s="53"/>
      <c r="HH435" s="53"/>
      <c r="HI435" s="53"/>
      <c r="HJ435" s="53"/>
      <c r="HK435" s="53"/>
      <c r="HL435" s="53"/>
      <c r="HM435" s="53"/>
      <c r="HN435" s="53"/>
      <c r="HO435" s="53"/>
      <c r="HP435" s="53"/>
      <c r="HQ435" s="53"/>
      <c r="HR435" s="53"/>
      <c r="HS435" s="53"/>
      <c r="HT435" s="53"/>
      <c r="HU435" s="53"/>
      <c r="HV435" s="53"/>
      <c r="HW435" s="53"/>
      <c r="HX435" s="53"/>
      <c r="HY435" s="53"/>
      <c r="HZ435" s="53"/>
      <c r="IA435" s="53"/>
      <c r="IB435" s="53"/>
      <c r="IC435" s="53"/>
      <c r="ID435" s="53"/>
      <c r="IE435" s="53"/>
    </row>
    <row r="436" spans="1:239" s="177" customFormat="1">
      <c r="A436" s="53"/>
      <c r="B436" s="227"/>
      <c r="F436" s="950"/>
      <c r="H436" s="231"/>
      <c r="I436" s="231"/>
      <c r="J436" s="265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5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76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  <c r="FA436" s="53"/>
      <c r="FB436" s="53"/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53"/>
      <c r="FP436" s="53"/>
      <c r="FQ436" s="53"/>
      <c r="FR436" s="53"/>
      <c r="FS436" s="53"/>
      <c r="FT436" s="53"/>
      <c r="FU436" s="53"/>
      <c r="FV436" s="53"/>
      <c r="FW436" s="53"/>
      <c r="FX436" s="53"/>
      <c r="FY436" s="53"/>
      <c r="FZ436" s="53"/>
      <c r="GA436" s="53"/>
      <c r="GB436" s="53"/>
      <c r="GC436" s="53"/>
      <c r="GD436" s="53"/>
      <c r="GE436" s="53"/>
      <c r="GF436" s="53"/>
      <c r="GG436" s="53"/>
      <c r="GH436" s="53"/>
      <c r="GI436" s="53"/>
      <c r="GJ436" s="53"/>
      <c r="GK436" s="53"/>
      <c r="GL436" s="53"/>
      <c r="GM436" s="53"/>
      <c r="GN436" s="53"/>
      <c r="GO436" s="53"/>
      <c r="GP436" s="53"/>
      <c r="GQ436" s="53"/>
      <c r="GR436" s="53"/>
      <c r="GS436" s="53"/>
      <c r="GT436" s="53"/>
      <c r="GU436" s="53"/>
      <c r="GV436" s="53"/>
      <c r="GW436" s="53"/>
      <c r="GX436" s="53"/>
      <c r="GY436" s="53"/>
      <c r="GZ436" s="53"/>
      <c r="HA436" s="53"/>
      <c r="HB436" s="53"/>
      <c r="HC436" s="53"/>
      <c r="HD436" s="53"/>
      <c r="HE436" s="53"/>
      <c r="HF436" s="53"/>
      <c r="HG436" s="53"/>
      <c r="HH436" s="53"/>
      <c r="HI436" s="53"/>
      <c r="HJ436" s="53"/>
      <c r="HK436" s="53"/>
      <c r="HL436" s="53"/>
      <c r="HM436" s="53"/>
      <c r="HN436" s="53"/>
      <c r="HO436" s="53"/>
      <c r="HP436" s="53"/>
      <c r="HQ436" s="53"/>
      <c r="HR436" s="53"/>
      <c r="HS436" s="53"/>
      <c r="HT436" s="53"/>
      <c r="HU436" s="53"/>
      <c r="HV436" s="53"/>
      <c r="HW436" s="53"/>
      <c r="HX436" s="53"/>
      <c r="HY436" s="53"/>
      <c r="HZ436" s="53"/>
      <c r="IA436" s="53"/>
      <c r="IB436" s="53"/>
      <c r="IC436" s="53"/>
      <c r="ID436" s="53"/>
      <c r="IE436" s="53"/>
    </row>
    <row r="437" spans="1:239" s="177" customFormat="1">
      <c r="A437" s="53"/>
      <c r="B437" s="227"/>
      <c r="F437" s="950"/>
      <c r="H437" s="231"/>
      <c r="I437" s="231"/>
      <c r="J437" s="265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5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76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  <c r="FA437" s="53"/>
      <c r="FB437" s="53"/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53"/>
      <c r="FP437" s="53"/>
      <c r="FQ437" s="53"/>
      <c r="FR437" s="53"/>
      <c r="FS437" s="53"/>
      <c r="FT437" s="53"/>
      <c r="FU437" s="53"/>
      <c r="FV437" s="53"/>
      <c r="FW437" s="53"/>
      <c r="FX437" s="53"/>
      <c r="FY437" s="53"/>
      <c r="FZ437" s="53"/>
      <c r="GA437" s="53"/>
      <c r="GB437" s="53"/>
      <c r="GC437" s="53"/>
      <c r="GD437" s="53"/>
      <c r="GE437" s="53"/>
      <c r="GF437" s="53"/>
      <c r="GG437" s="53"/>
      <c r="GH437" s="53"/>
      <c r="GI437" s="53"/>
      <c r="GJ437" s="53"/>
      <c r="GK437" s="53"/>
      <c r="GL437" s="53"/>
      <c r="GM437" s="53"/>
      <c r="GN437" s="53"/>
      <c r="GO437" s="53"/>
      <c r="GP437" s="53"/>
      <c r="GQ437" s="53"/>
      <c r="GR437" s="53"/>
      <c r="GS437" s="53"/>
      <c r="GT437" s="53"/>
      <c r="GU437" s="53"/>
      <c r="GV437" s="53"/>
      <c r="GW437" s="53"/>
      <c r="GX437" s="53"/>
      <c r="GY437" s="53"/>
      <c r="GZ437" s="53"/>
      <c r="HA437" s="53"/>
      <c r="HB437" s="53"/>
      <c r="HC437" s="53"/>
      <c r="HD437" s="53"/>
      <c r="HE437" s="53"/>
      <c r="HF437" s="53"/>
      <c r="HG437" s="53"/>
      <c r="HH437" s="53"/>
      <c r="HI437" s="53"/>
      <c r="HJ437" s="53"/>
      <c r="HK437" s="53"/>
      <c r="HL437" s="53"/>
      <c r="HM437" s="53"/>
      <c r="HN437" s="53"/>
      <c r="HO437" s="53"/>
      <c r="HP437" s="53"/>
      <c r="HQ437" s="53"/>
      <c r="HR437" s="53"/>
      <c r="HS437" s="53"/>
      <c r="HT437" s="53"/>
      <c r="HU437" s="53"/>
      <c r="HV437" s="53"/>
      <c r="HW437" s="53"/>
      <c r="HX437" s="53"/>
      <c r="HY437" s="53"/>
      <c r="HZ437" s="53"/>
      <c r="IA437" s="53"/>
      <c r="IB437" s="53"/>
      <c r="IC437" s="53"/>
      <c r="ID437" s="53"/>
      <c r="IE437" s="53"/>
    </row>
    <row r="438" spans="1:239" s="177" customFormat="1">
      <c r="A438" s="53"/>
      <c r="B438" s="227"/>
      <c r="F438" s="950"/>
      <c r="H438" s="231"/>
      <c r="I438" s="231"/>
      <c r="J438" s="265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5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76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  <c r="FA438" s="53"/>
      <c r="FB438" s="53"/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53"/>
      <c r="FP438" s="53"/>
      <c r="FQ438" s="53"/>
      <c r="FR438" s="53"/>
      <c r="FS438" s="53"/>
      <c r="FT438" s="53"/>
      <c r="FU438" s="53"/>
      <c r="FV438" s="53"/>
      <c r="FW438" s="53"/>
      <c r="FX438" s="53"/>
      <c r="FY438" s="53"/>
      <c r="FZ438" s="53"/>
      <c r="GA438" s="53"/>
      <c r="GB438" s="53"/>
      <c r="GC438" s="53"/>
      <c r="GD438" s="53"/>
      <c r="GE438" s="53"/>
      <c r="GF438" s="53"/>
      <c r="GG438" s="53"/>
      <c r="GH438" s="53"/>
      <c r="GI438" s="53"/>
      <c r="GJ438" s="53"/>
      <c r="GK438" s="53"/>
      <c r="GL438" s="53"/>
      <c r="GM438" s="53"/>
      <c r="GN438" s="53"/>
      <c r="GO438" s="53"/>
      <c r="GP438" s="53"/>
      <c r="GQ438" s="53"/>
      <c r="GR438" s="53"/>
      <c r="GS438" s="53"/>
      <c r="GT438" s="53"/>
      <c r="GU438" s="53"/>
      <c r="GV438" s="53"/>
      <c r="GW438" s="53"/>
      <c r="GX438" s="53"/>
      <c r="GY438" s="53"/>
      <c r="GZ438" s="53"/>
      <c r="HA438" s="53"/>
      <c r="HB438" s="53"/>
      <c r="HC438" s="53"/>
      <c r="HD438" s="53"/>
      <c r="HE438" s="53"/>
      <c r="HF438" s="53"/>
      <c r="HG438" s="53"/>
      <c r="HH438" s="53"/>
      <c r="HI438" s="53"/>
      <c r="HJ438" s="53"/>
      <c r="HK438" s="53"/>
      <c r="HL438" s="53"/>
      <c r="HM438" s="53"/>
      <c r="HN438" s="53"/>
      <c r="HO438" s="53"/>
      <c r="HP438" s="53"/>
      <c r="HQ438" s="53"/>
      <c r="HR438" s="53"/>
      <c r="HS438" s="53"/>
      <c r="HT438" s="53"/>
      <c r="HU438" s="53"/>
      <c r="HV438" s="53"/>
      <c r="HW438" s="53"/>
      <c r="HX438" s="53"/>
      <c r="HY438" s="53"/>
      <c r="HZ438" s="53"/>
      <c r="IA438" s="53"/>
      <c r="IB438" s="53"/>
      <c r="IC438" s="53"/>
      <c r="ID438" s="53"/>
      <c r="IE438" s="53"/>
    </row>
    <row r="439" spans="1:239" s="177" customFormat="1">
      <c r="A439" s="53"/>
      <c r="B439" s="227"/>
      <c r="F439" s="950"/>
      <c r="H439" s="231"/>
      <c r="I439" s="231"/>
      <c r="J439" s="265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5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76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  <c r="FA439" s="53"/>
      <c r="FB439" s="53"/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53"/>
      <c r="FP439" s="53"/>
      <c r="FQ439" s="53"/>
      <c r="FR439" s="53"/>
      <c r="FS439" s="53"/>
      <c r="FT439" s="53"/>
      <c r="FU439" s="53"/>
      <c r="FV439" s="53"/>
      <c r="FW439" s="53"/>
      <c r="FX439" s="53"/>
      <c r="FY439" s="53"/>
      <c r="FZ439" s="53"/>
      <c r="GA439" s="53"/>
      <c r="GB439" s="53"/>
      <c r="GC439" s="53"/>
      <c r="GD439" s="53"/>
      <c r="GE439" s="53"/>
      <c r="GF439" s="53"/>
      <c r="GG439" s="53"/>
      <c r="GH439" s="53"/>
      <c r="GI439" s="53"/>
      <c r="GJ439" s="53"/>
      <c r="GK439" s="53"/>
      <c r="GL439" s="53"/>
      <c r="GM439" s="53"/>
      <c r="GN439" s="53"/>
      <c r="GO439" s="53"/>
      <c r="GP439" s="53"/>
      <c r="GQ439" s="53"/>
      <c r="GR439" s="53"/>
      <c r="GS439" s="53"/>
      <c r="GT439" s="53"/>
      <c r="GU439" s="53"/>
      <c r="GV439" s="53"/>
      <c r="GW439" s="53"/>
      <c r="GX439" s="53"/>
      <c r="GY439" s="53"/>
      <c r="GZ439" s="53"/>
      <c r="HA439" s="53"/>
      <c r="HB439" s="53"/>
      <c r="HC439" s="53"/>
      <c r="HD439" s="53"/>
      <c r="HE439" s="53"/>
      <c r="HF439" s="53"/>
      <c r="HG439" s="53"/>
      <c r="HH439" s="53"/>
      <c r="HI439" s="53"/>
      <c r="HJ439" s="53"/>
      <c r="HK439" s="53"/>
      <c r="HL439" s="53"/>
      <c r="HM439" s="53"/>
      <c r="HN439" s="53"/>
      <c r="HO439" s="53"/>
      <c r="HP439" s="53"/>
      <c r="HQ439" s="53"/>
      <c r="HR439" s="53"/>
      <c r="HS439" s="53"/>
      <c r="HT439" s="53"/>
      <c r="HU439" s="53"/>
      <c r="HV439" s="53"/>
      <c r="HW439" s="53"/>
      <c r="HX439" s="53"/>
      <c r="HY439" s="53"/>
      <c r="HZ439" s="53"/>
      <c r="IA439" s="53"/>
      <c r="IB439" s="53"/>
      <c r="IC439" s="53"/>
      <c r="ID439" s="53"/>
      <c r="IE439" s="53"/>
    </row>
    <row r="440" spans="1:239" s="177" customFormat="1">
      <c r="A440" s="53"/>
      <c r="B440" s="227"/>
      <c r="F440" s="950"/>
      <c r="H440" s="231"/>
      <c r="I440" s="231"/>
      <c r="J440" s="265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5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76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</row>
    <row r="441" spans="1:239" s="177" customFormat="1">
      <c r="A441" s="53"/>
      <c r="B441" s="227"/>
      <c r="F441" s="950"/>
      <c r="H441" s="231"/>
      <c r="I441" s="231"/>
      <c r="J441" s="265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5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76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</row>
    <row r="442" spans="1:239" s="177" customFormat="1">
      <c r="A442" s="53"/>
      <c r="B442" s="227"/>
      <c r="F442" s="950"/>
      <c r="H442" s="231"/>
      <c r="I442" s="231"/>
      <c r="J442" s="265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5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76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</row>
    <row r="443" spans="1:239" s="177" customFormat="1">
      <c r="A443" s="53"/>
      <c r="B443" s="227"/>
      <c r="F443" s="950"/>
      <c r="H443" s="231"/>
      <c r="I443" s="231"/>
      <c r="J443" s="265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5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76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  <c r="FA443" s="53"/>
      <c r="FB443" s="53"/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53"/>
      <c r="FP443" s="53"/>
      <c r="FQ443" s="53"/>
      <c r="FR443" s="53"/>
      <c r="FS443" s="53"/>
      <c r="FT443" s="53"/>
      <c r="FU443" s="53"/>
      <c r="FV443" s="53"/>
      <c r="FW443" s="53"/>
      <c r="FX443" s="53"/>
      <c r="FY443" s="53"/>
      <c r="FZ443" s="53"/>
      <c r="GA443" s="53"/>
      <c r="GB443" s="53"/>
      <c r="GC443" s="53"/>
      <c r="GD443" s="53"/>
      <c r="GE443" s="53"/>
      <c r="GF443" s="53"/>
      <c r="GG443" s="53"/>
      <c r="GH443" s="53"/>
      <c r="GI443" s="53"/>
      <c r="GJ443" s="53"/>
      <c r="GK443" s="53"/>
      <c r="GL443" s="53"/>
      <c r="GM443" s="53"/>
      <c r="GN443" s="53"/>
      <c r="GO443" s="53"/>
      <c r="GP443" s="53"/>
      <c r="GQ443" s="53"/>
      <c r="GR443" s="53"/>
      <c r="GS443" s="53"/>
      <c r="GT443" s="53"/>
      <c r="GU443" s="53"/>
      <c r="GV443" s="53"/>
      <c r="GW443" s="53"/>
      <c r="GX443" s="53"/>
      <c r="GY443" s="53"/>
      <c r="GZ443" s="53"/>
      <c r="HA443" s="53"/>
      <c r="HB443" s="53"/>
      <c r="HC443" s="53"/>
      <c r="HD443" s="53"/>
      <c r="HE443" s="53"/>
      <c r="HF443" s="53"/>
      <c r="HG443" s="53"/>
      <c r="HH443" s="53"/>
      <c r="HI443" s="53"/>
      <c r="HJ443" s="53"/>
      <c r="HK443" s="53"/>
      <c r="HL443" s="53"/>
      <c r="HM443" s="53"/>
      <c r="HN443" s="53"/>
      <c r="HO443" s="53"/>
      <c r="HP443" s="53"/>
      <c r="HQ443" s="53"/>
      <c r="HR443" s="53"/>
      <c r="HS443" s="53"/>
      <c r="HT443" s="53"/>
      <c r="HU443" s="53"/>
      <c r="HV443" s="53"/>
      <c r="HW443" s="53"/>
      <c r="HX443" s="53"/>
      <c r="HY443" s="53"/>
      <c r="HZ443" s="53"/>
      <c r="IA443" s="53"/>
      <c r="IB443" s="53"/>
      <c r="IC443" s="53"/>
      <c r="ID443" s="53"/>
      <c r="IE443" s="53"/>
    </row>
    <row r="444" spans="1:239" s="177" customFormat="1">
      <c r="A444" s="53"/>
      <c r="B444" s="227"/>
      <c r="F444" s="950"/>
      <c r="H444" s="231"/>
      <c r="I444" s="231"/>
      <c r="J444" s="265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5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76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  <c r="FA444" s="53"/>
      <c r="FB444" s="53"/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53"/>
      <c r="FP444" s="53"/>
      <c r="FQ444" s="53"/>
      <c r="FR444" s="53"/>
      <c r="FS444" s="53"/>
      <c r="FT444" s="53"/>
      <c r="FU444" s="53"/>
      <c r="FV444" s="53"/>
      <c r="FW444" s="53"/>
      <c r="FX444" s="53"/>
      <c r="FY444" s="53"/>
      <c r="FZ444" s="53"/>
      <c r="GA444" s="53"/>
      <c r="GB444" s="53"/>
      <c r="GC444" s="53"/>
      <c r="GD444" s="53"/>
      <c r="GE444" s="53"/>
      <c r="GF444" s="53"/>
      <c r="GG444" s="53"/>
      <c r="GH444" s="53"/>
      <c r="GI444" s="53"/>
      <c r="GJ444" s="53"/>
      <c r="GK444" s="53"/>
      <c r="GL444" s="53"/>
      <c r="GM444" s="53"/>
      <c r="GN444" s="53"/>
      <c r="GO444" s="53"/>
      <c r="GP444" s="53"/>
      <c r="GQ444" s="53"/>
      <c r="GR444" s="53"/>
      <c r="GS444" s="53"/>
      <c r="GT444" s="53"/>
      <c r="GU444" s="53"/>
      <c r="GV444" s="53"/>
      <c r="GW444" s="53"/>
      <c r="GX444" s="53"/>
      <c r="GY444" s="53"/>
      <c r="GZ444" s="53"/>
      <c r="HA444" s="53"/>
      <c r="HB444" s="53"/>
      <c r="HC444" s="53"/>
      <c r="HD444" s="53"/>
      <c r="HE444" s="53"/>
      <c r="HF444" s="53"/>
      <c r="HG444" s="53"/>
      <c r="HH444" s="53"/>
      <c r="HI444" s="53"/>
      <c r="HJ444" s="53"/>
      <c r="HK444" s="53"/>
      <c r="HL444" s="53"/>
      <c r="HM444" s="53"/>
      <c r="HN444" s="53"/>
      <c r="HO444" s="53"/>
      <c r="HP444" s="53"/>
      <c r="HQ444" s="53"/>
      <c r="HR444" s="53"/>
      <c r="HS444" s="53"/>
      <c r="HT444" s="53"/>
      <c r="HU444" s="53"/>
      <c r="HV444" s="53"/>
      <c r="HW444" s="53"/>
      <c r="HX444" s="53"/>
      <c r="HY444" s="53"/>
      <c r="HZ444" s="53"/>
      <c r="IA444" s="53"/>
      <c r="IB444" s="53"/>
      <c r="IC444" s="53"/>
      <c r="ID444" s="53"/>
      <c r="IE444" s="53"/>
    </row>
    <row r="445" spans="1:239" s="177" customFormat="1">
      <c r="A445" s="53"/>
      <c r="B445" s="227"/>
      <c r="F445" s="950"/>
      <c r="H445" s="231"/>
      <c r="I445" s="231"/>
      <c r="J445" s="265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5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76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  <c r="FA445" s="53"/>
      <c r="FB445" s="53"/>
      <c r="FC445" s="53"/>
      <c r="FD445" s="53"/>
      <c r="FE445" s="53"/>
      <c r="FF445" s="53"/>
      <c r="FG445" s="53"/>
      <c r="FH445" s="53"/>
      <c r="FI445" s="53"/>
      <c r="FJ445" s="53"/>
      <c r="FK445" s="53"/>
      <c r="FL445" s="53"/>
      <c r="FM445" s="53"/>
      <c r="FN445" s="53"/>
      <c r="FO445" s="53"/>
      <c r="FP445" s="53"/>
      <c r="FQ445" s="53"/>
      <c r="FR445" s="53"/>
      <c r="FS445" s="53"/>
      <c r="FT445" s="53"/>
      <c r="FU445" s="53"/>
      <c r="FV445" s="53"/>
      <c r="FW445" s="53"/>
      <c r="FX445" s="53"/>
      <c r="FY445" s="53"/>
      <c r="FZ445" s="53"/>
      <c r="GA445" s="53"/>
      <c r="GB445" s="53"/>
      <c r="GC445" s="53"/>
      <c r="GD445" s="53"/>
      <c r="GE445" s="53"/>
      <c r="GF445" s="53"/>
      <c r="GG445" s="53"/>
      <c r="GH445" s="53"/>
      <c r="GI445" s="53"/>
      <c r="GJ445" s="53"/>
      <c r="GK445" s="53"/>
      <c r="GL445" s="53"/>
      <c r="GM445" s="53"/>
      <c r="GN445" s="53"/>
      <c r="GO445" s="53"/>
      <c r="GP445" s="53"/>
      <c r="GQ445" s="53"/>
      <c r="GR445" s="53"/>
      <c r="GS445" s="53"/>
      <c r="GT445" s="53"/>
      <c r="GU445" s="53"/>
      <c r="GV445" s="53"/>
      <c r="GW445" s="53"/>
      <c r="GX445" s="53"/>
      <c r="GY445" s="53"/>
      <c r="GZ445" s="53"/>
      <c r="HA445" s="53"/>
      <c r="HB445" s="53"/>
      <c r="HC445" s="53"/>
      <c r="HD445" s="53"/>
      <c r="HE445" s="53"/>
      <c r="HF445" s="53"/>
      <c r="HG445" s="53"/>
      <c r="HH445" s="53"/>
      <c r="HI445" s="53"/>
      <c r="HJ445" s="53"/>
      <c r="HK445" s="53"/>
      <c r="HL445" s="53"/>
      <c r="HM445" s="53"/>
      <c r="HN445" s="53"/>
      <c r="HO445" s="53"/>
      <c r="HP445" s="53"/>
      <c r="HQ445" s="53"/>
      <c r="HR445" s="53"/>
      <c r="HS445" s="53"/>
      <c r="HT445" s="53"/>
      <c r="HU445" s="53"/>
      <c r="HV445" s="53"/>
      <c r="HW445" s="53"/>
      <c r="HX445" s="53"/>
      <c r="HY445" s="53"/>
      <c r="HZ445" s="53"/>
      <c r="IA445" s="53"/>
      <c r="IB445" s="53"/>
      <c r="IC445" s="53"/>
      <c r="ID445" s="53"/>
      <c r="IE445" s="53"/>
    </row>
    <row r="446" spans="1:239" s="177" customFormat="1">
      <c r="A446" s="53"/>
      <c r="B446" s="227"/>
      <c r="F446" s="950"/>
      <c r="H446" s="231"/>
      <c r="I446" s="231"/>
      <c r="J446" s="265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5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76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  <c r="FA446" s="53"/>
      <c r="FB446" s="53"/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53"/>
      <c r="FN446" s="53"/>
      <c r="FO446" s="53"/>
      <c r="FP446" s="53"/>
      <c r="FQ446" s="53"/>
      <c r="FR446" s="53"/>
      <c r="FS446" s="53"/>
      <c r="FT446" s="53"/>
      <c r="FU446" s="53"/>
      <c r="FV446" s="53"/>
      <c r="FW446" s="53"/>
      <c r="FX446" s="53"/>
      <c r="FY446" s="53"/>
      <c r="FZ446" s="53"/>
      <c r="GA446" s="53"/>
      <c r="GB446" s="53"/>
      <c r="GC446" s="53"/>
      <c r="GD446" s="53"/>
      <c r="GE446" s="53"/>
      <c r="GF446" s="53"/>
      <c r="GG446" s="53"/>
      <c r="GH446" s="53"/>
      <c r="GI446" s="53"/>
      <c r="GJ446" s="53"/>
      <c r="GK446" s="53"/>
      <c r="GL446" s="53"/>
      <c r="GM446" s="53"/>
      <c r="GN446" s="53"/>
      <c r="GO446" s="53"/>
      <c r="GP446" s="53"/>
      <c r="GQ446" s="53"/>
      <c r="GR446" s="53"/>
      <c r="GS446" s="53"/>
      <c r="GT446" s="53"/>
      <c r="GU446" s="53"/>
      <c r="GV446" s="53"/>
      <c r="GW446" s="53"/>
      <c r="GX446" s="53"/>
      <c r="GY446" s="53"/>
      <c r="GZ446" s="53"/>
      <c r="HA446" s="53"/>
      <c r="HB446" s="53"/>
      <c r="HC446" s="53"/>
      <c r="HD446" s="53"/>
      <c r="HE446" s="53"/>
      <c r="HF446" s="53"/>
      <c r="HG446" s="53"/>
      <c r="HH446" s="53"/>
      <c r="HI446" s="53"/>
      <c r="HJ446" s="53"/>
      <c r="HK446" s="53"/>
      <c r="HL446" s="53"/>
      <c r="HM446" s="53"/>
      <c r="HN446" s="53"/>
      <c r="HO446" s="53"/>
      <c r="HP446" s="53"/>
      <c r="HQ446" s="53"/>
      <c r="HR446" s="53"/>
      <c r="HS446" s="53"/>
      <c r="HT446" s="53"/>
      <c r="HU446" s="53"/>
      <c r="HV446" s="53"/>
      <c r="HW446" s="53"/>
      <c r="HX446" s="53"/>
      <c r="HY446" s="53"/>
      <c r="HZ446" s="53"/>
      <c r="IA446" s="53"/>
      <c r="IB446" s="53"/>
      <c r="IC446" s="53"/>
      <c r="ID446" s="53"/>
      <c r="IE446" s="53"/>
    </row>
    <row r="447" spans="1:239" s="177" customFormat="1">
      <c r="A447" s="53"/>
      <c r="B447" s="227"/>
      <c r="F447" s="950"/>
      <c r="H447" s="231"/>
      <c r="I447" s="231"/>
      <c r="J447" s="265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5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76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  <c r="FA447" s="53"/>
      <c r="FB447" s="53"/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53"/>
      <c r="FN447" s="53"/>
      <c r="FO447" s="53"/>
      <c r="FP447" s="53"/>
      <c r="FQ447" s="53"/>
      <c r="FR447" s="53"/>
      <c r="FS447" s="53"/>
      <c r="FT447" s="53"/>
      <c r="FU447" s="53"/>
      <c r="FV447" s="53"/>
      <c r="FW447" s="53"/>
      <c r="FX447" s="53"/>
      <c r="FY447" s="53"/>
      <c r="FZ447" s="53"/>
      <c r="GA447" s="53"/>
      <c r="GB447" s="53"/>
      <c r="GC447" s="53"/>
      <c r="GD447" s="53"/>
      <c r="GE447" s="53"/>
      <c r="GF447" s="53"/>
      <c r="GG447" s="53"/>
      <c r="GH447" s="53"/>
      <c r="GI447" s="53"/>
      <c r="GJ447" s="53"/>
      <c r="GK447" s="53"/>
      <c r="GL447" s="53"/>
      <c r="GM447" s="53"/>
      <c r="GN447" s="53"/>
      <c r="GO447" s="53"/>
      <c r="GP447" s="53"/>
      <c r="GQ447" s="53"/>
      <c r="GR447" s="53"/>
      <c r="GS447" s="53"/>
      <c r="GT447" s="53"/>
      <c r="GU447" s="53"/>
      <c r="GV447" s="53"/>
      <c r="GW447" s="53"/>
      <c r="GX447" s="53"/>
      <c r="GY447" s="53"/>
      <c r="GZ447" s="53"/>
      <c r="HA447" s="53"/>
      <c r="HB447" s="53"/>
      <c r="HC447" s="53"/>
      <c r="HD447" s="53"/>
      <c r="HE447" s="53"/>
      <c r="HF447" s="53"/>
      <c r="HG447" s="53"/>
      <c r="HH447" s="53"/>
      <c r="HI447" s="53"/>
      <c r="HJ447" s="53"/>
      <c r="HK447" s="53"/>
      <c r="HL447" s="53"/>
      <c r="HM447" s="53"/>
      <c r="HN447" s="53"/>
      <c r="HO447" s="53"/>
      <c r="HP447" s="53"/>
      <c r="HQ447" s="53"/>
      <c r="HR447" s="53"/>
      <c r="HS447" s="53"/>
      <c r="HT447" s="53"/>
      <c r="HU447" s="53"/>
      <c r="HV447" s="53"/>
      <c r="HW447" s="53"/>
      <c r="HX447" s="53"/>
      <c r="HY447" s="53"/>
      <c r="HZ447" s="53"/>
      <c r="IA447" s="53"/>
      <c r="IB447" s="53"/>
      <c r="IC447" s="53"/>
      <c r="ID447" s="53"/>
      <c r="IE447" s="53"/>
    </row>
    <row r="448" spans="1:239" s="177" customFormat="1">
      <c r="A448" s="53"/>
      <c r="B448" s="227"/>
      <c r="F448" s="950"/>
      <c r="H448" s="231"/>
      <c r="I448" s="231"/>
      <c r="J448" s="265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5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76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  <c r="FA448" s="53"/>
      <c r="FB448" s="53"/>
      <c r="FC448" s="53"/>
      <c r="FD448" s="53"/>
      <c r="FE448" s="53"/>
      <c r="FF448" s="53"/>
      <c r="FG448" s="53"/>
      <c r="FH448" s="53"/>
      <c r="FI448" s="53"/>
      <c r="FJ448" s="53"/>
      <c r="FK448" s="53"/>
      <c r="FL448" s="53"/>
      <c r="FM448" s="53"/>
      <c r="FN448" s="53"/>
      <c r="FO448" s="53"/>
      <c r="FP448" s="53"/>
      <c r="FQ448" s="53"/>
      <c r="FR448" s="53"/>
      <c r="FS448" s="53"/>
      <c r="FT448" s="53"/>
      <c r="FU448" s="53"/>
      <c r="FV448" s="53"/>
      <c r="FW448" s="53"/>
      <c r="FX448" s="53"/>
      <c r="FY448" s="53"/>
      <c r="FZ448" s="53"/>
      <c r="GA448" s="53"/>
      <c r="GB448" s="53"/>
      <c r="GC448" s="53"/>
      <c r="GD448" s="53"/>
      <c r="GE448" s="53"/>
      <c r="GF448" s="53"/>
      <c r="GG448" s="53"/>
      <c r="GH448" s="53"/>
      <c r="GI448" s="53"/>
      <c r="GJ448" s="53"/>
      <c r="GK448" s="53"/>
      <c r="GL448" s="53"/>
      <c r="GM448" s="53"/>
      <c r="GN448" s="53"/>
      <c r="GO448" s="53"/>
      <c r="GP448" s="53"/>
      <c r="GQ448" s="53"/>
      <c r="GR448" s="53"/>
      <c r="GS448" s="53"/>
      <c r="GT448" s="53"/>
      <c r="GU448" s="53"/>
      <c r="GV448" s="53"/>
      <c r="GW448" s="53"/>
      <c r="GX448" s="53"/>
      <c r="GY448" s="53"/>
      <c r="GZ448" s="53"/>
      <c r="HA448" s="53"/>
      <c r="HB448" s="53"/>
      <c r="HC448" s="53"/>
      <c r="HD448" s="53"/>
      <c r="HE448" s="53"/>
      <c r="HF448" s="53"/>
      <c r="HG448" s="53"/>
      <c r="HH448" s="53"/>
      <c r="HI448" s="53"/>
      <c r="HJ448" s="53"/>
      <c r="HK448" s="53"/>
      <c r="HL448" s="53"/>
      <c r="HM448" s="53"/>
      <c r="HN448" s="53"/>
      <c r="HO448" s="53"/>
      <c r="HP448" s="53"/>
      <c r="HQ448" s="53"/>
      <c r="HR448" s="53"/>
      <c r="HS448" s="53"/>
      <c r="HT448" s="53"/>
      <c r="HU448" s="53"/>
      <c r="HV448" s="53"/>
      <c r="HW448" s="53"/>
      <c r="HX448" s="53"/>
      <c r="HY448" s="53"/>
      <c r="HZ448" s="53"/>
      <c r="IA448" s="53"/>
      <c r="IB448" s="53"/>
      <c r="IC448" s="53"/>
      <c r="ID448" s="53"/>
      <c r="IE448" s="53"/>
    </row>
    <row r="449" spans="1:239" s="177" customFormat="1">
      <c r="A449" s="53"/>
      <c r="B449" s="227"/>
      <c r="F449" s="950"/>
      <c r="H449" s="231"/>
      <c r="I449" s="231"/>
      <c r="J449" s="265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5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76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  <c r="FA449" s="53"/>
      <c r="FB449" s="53"/>
      <c r="FC449" s="53"/>
      <c r="FD449" s="53"/>
      <c r="FE449" s="53"/>
      <c r="FF449" s="53"/>
      <c r="FG449" s="53"/>
      <c r="FH449" s="53"/>
      <c r="FI449" s="53"/>
      <c r="FJ449" s="53"/>
      <c r="FK449" s="53"/>
      <c r="FL449" s="53"/>
      <c r="FM449" s="53"/>
      <c r="FN449" s="53"/>
      <c r="FO449" s="53"/>
      <c r="FP449" s="53"/>
      <c r="FQ449" s="53"/>
      <c r="FR449" s="53"/>
      <c r="FS449" s="53"/>
      <c r="FT449" s="53"/>
      <c r="FU449" s="53"/>
      <c r="FV449" s="53"/>
      <c r="FW449" s="53"/>
      <c r="FX449" s="53"/>
      <c r="FY449" s="53"/>
      <c r="FZ449" s="53"/>
      <c r="GA449" s="53"/>
      <c r="GB449" s="53"/>
      <c r="GC449" s="53"/>
      <c r="GD449" s="53"/>
      <c r="GE449" s="53"/>
      <c r="GF449" s="53"/>
      <c r="GG449" s="53"/>
      <c r="GH449" s="53"/>
      <c r="GI449" s="53"/>
      <c r="GJ449" s="53"/>
      <c r="GK449" s="53"/>
      <c r="GL449" s="53"/>
      <c r="GM449" s="53"/>
      <c r="GN449" s="53"/>
      <c r="GO449" s="53"/>
      <c r="GP449" s="53"/>
      <c r="GQ449" s="53"/>
      <c r="GR449" s="53"/>
      <c r="GS449" s="53"/>
      <c r="GT449" s="53"/>
      <c r="GU449" s="53"/>
      <c r="GV449" s="53"/>
      <c r="GW449" s="53"/>
      <c r="GX449" s="53"/>
      <c r="GY449" s="53"/>
      <c r="GZ449" s="53"/>
      <c r="HA449" s="53"/>
      <c r="HB449" s="53"/>
      <c r="HC449" s="53"/>
      <c r="HD449" s="53"/>
      <c r="HE449" s="53"/>
      <c r="HF449" s="53"/>
      <c r="HG449" s="53"/>
      <c r="HH449" s="53"/>
      <c r="HI449" s="53"/>
      <c r="HJ449" s="53"/>
      <c r="HK449" s="53"/>
      <c r="HL449" s="53"/>
      <c r="HM449" s="53"/>
      <c r="HN449" s="53"/>
      <c r="HO449" s="53"/>
      <c r="HP449" s="53"/>
      <c r="HQ449" s="53"/>
      <c r="HR449" s="53"/>
      <c r="HS449" s="53"/>
      <c r="HT449" s="53"/>
      <c r="HU449" s="53"/>
      <c r="HV449" s="53"/>
      <c r="HW449" s="53"/>
      <c r="HX449" s="53"/>
      <c r="HY449" s="53"/>
      <c r="HZ449" s="53"/>
      <c r="IA449" s="53"/>
      <c r="IB449" s="53"/>
      <c r="IC449" s="53"/>
      <c r="ID449" s="53"/>
      <c r="IE449" s="53"/>
    </row>
    <row r="450" spans="1:239" s="177" customFormat="1">
      <c r="A450" s="53"/>
      <c r="B450" s="227"/>
      <c r="F450" s="950"/>
      <c r="H450" s="231"/>
      <c r="I450" s="231"/>
      <c r="J450" s="265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5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76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</row>
    <row r="451" spans="1:239" s="177" customFormat="1">
      <c r="A451" s="53"/>
      <c r="B451" s="227"/>
      <c r="F451" s="950"/>
      <c r="H451" s="231"/>
      <c r="I451" s="231"/>
      <c r="J451" s="265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5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76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  <c r="FA451" s="53"/>
      <c r="FB451" s="53"/>
      <c r="FC451" s="53"/>
      <c r="FD451" s="53"/>
      <c r="FE451" s="53"/>
      <c r="FF451" s="53"/>
      <c r="FG451" s="53"/>
      <c r="FH451" s="53"/>
      <c r="FI451" s="53"/>
      <c r="FJ451" s="53"/>
      <c r="FK451" s="53"/>
      <c r="FL451" s="53"/>
      <c r="FM451" s="53"/>
      <c r="FN451" s="53"/>
      <c r="FO451" s="53"/>
      <c r="FP451" s="53"/>
      <c r="FQ451" s="53"/>
      <c r="FR451" s="53"/>
      <c r="FS451" s="53"/>
      <c r="FT451" s="53"/>
      <c r="FU451" s="53"/>
      <c r="FV451" s="53"/>
      <c r="FW451" s="53"/>
      <c r="FX451" s="53"/>
      <c r="FY451" s="53"/>
      <c r="FZ451" s="53"/>
      <c r="GA451" s="53"/>
      <c r="GB451" s="53"/>
      <c r="GC451" s="53"/>
      <c r="GD451" s="53"/>
      <c r="GE451" s="53"/>
      <c r="GF451" s="53"/>
      <c r="GG451" s="53"/>
      <c r="GH451" s="53"/>
      <c r="GI451" s="53"/>
      <c r="GJ451" s="53"/>
      <c r="GK451" s="53"/>
      <c r="GL451" s="53"/>
      <c r="GM451" s="53"/>
      <c r="GN451" s="53"/>
      <c r="GO451" s="53"/>
      <c r="GP451" s="53"/>
      <c r="GQ451" s="53"/>
      <c r="GR451" s="53"/>
      <c r="GS451" s="53"/>
      <c r="GT451" s="53"/>
      <c r="GU451" s="53"/>
      <c r="GV451" s="53"/>
      <c r="GW451" s="53"/>
      <c r="GX451" s="53"/>
      <c r="GY451" s="53"/>
      <c r="GZ451" s="53"/>
      <c r="HA451" s="53"/>
      <c r="HB451" s="53"/>
      <c r="HC451" s="53"/>
      <c r="HD451" s="53"/>
      <c r="HE451" s="53"/>
      <c r="HF451" s="53"/>
      <c r="HG451" s="53"/>
      <c r="HH451" s="53"/>
      <c r="HI451" s="53"/>
      <c r="HJ451" s="53"/>
      <c r="HK451" s="53"/>
      <c r="HL451" s="53"/>
      <c r="HM451" s="53"/>
      <c r="HN451" s="53"/>
      <c r="HO451" s="53"/>
      <c r="HP451" s="53"/>
      <c r="HQ451" s="53"/>
      <c r="HR451" s="53"/>
      <c r="HS451" s="53"/>
      <c r="HT451" s="53"/>
      <c r="HU451" s="53"/>
      <c r="HV451" s="53"/>
      <c r="HW451" s="53"/>
      <c r="HX451" s="53"/>
      <c r="HY451" s="53"/>
      <c r="HZ451" s="53"/>
      <c r="IA451" s="53"/>
      <c r="IB451" s="53"/>
      <c r="IC451" s="53"/>
      <c r="ID451" s="53"/>
      <c r="IE451" s="53"/>
    </row>
    <row r="452" spans="1:239" s="177" customFormat="1">
      <c r="A452" s="53"/>
      <c r="B452" s="227"/>
      <c r="F452" s="950"/>
      <c r="H452" s="231"/>
      <c r="I452" s="231"/>
      <c r="J452" s="265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5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76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53"/>
      <c r="FB452" s="53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53"/>
      <c r="FZ452" s="53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53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53"/>
      <c r="GX452" s="53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53"/>
      <c r="HJ452" s="53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53"/>
      <c r="HV452" s="53"/>
      <c r="HW452" s="53"/>
      <c r="HX452" s="53"/>
      <c r="HY452" s="53"/>
      <c r="HZ452" s="53"/>
      <c r="IA452" s="53"/>
      <c r="IB452" s="53"/>
      <c r="IC452" s="53"/>
      <c r="ID452" s="53"/>
      <c r="IE452" s="53"/>
    </row>
    <row r="453" spans="1:239" s="177" customFormat="1">
      <c r="A453" s="53"/>
      <c r="B453" s="227"/>
      <c r="F453" s="950"/>
      <c r="H453" s="231"/>
      <c r="I453" s="231"/>
      <c r="J453" s="265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5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76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  <c r="FA453" s="53"/>
      <c r="FB453" s="53"/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53"/>
      <c r="FN453" s="53"/>
      <c r="FO453" s="53"/>
      <c r="FP453" s="53"/>
      <c r="FQ453" s="53"/>
      <c r="FR453" s="53"/>
      <c r="FS453" s="53"/>
      <c r="FT453" s="53"/>
      <c r="FU453" s="53"/>
      <c r="FV453" s="53"/>
      <c r="FW453" s="53"/>
      <c r="FX453" s="53"/>
      <c r="FY453" s="53"/>
      <c r="FZ453" s="53"/>
      <c r="GA453" s="53"/>
      <c r="GB453" s="53"/>
      <c r="GC453" s="53"/>
      <c r="GD453" s="53"/>
      <c r="GE453" s="53"/>
      <c r="GF453" s="53"/>
      <c r="GG453" s="53"/>
      <c r="GH453" s="53"/>
      <c r="GI453" s="53"/>
      <c r="GJ453" s="53"/>
      <c r="GK453" s="53"/>
      <c r="GL453" s="53"/>
      <c r="GM453" s="53"/>
      <c r="GN453" s="53"/>
      <c r="GO453" s="53"/>
      <c r="GP453" s="53"/>
      <c r="GQ453" s="53"/>
      <c r="GR453" s="53"/>
      <c r="GS453" s="53"/>
      <c r="GT453" s="53"/>
      <c r="GU453" s="53"/>
      <c r="GV453" s="53"/>
      <c r="GW453" s="53"/>
      <c r="GX453" s="53"/>
      <c r="GY453" s="53"/>
      <c r="GZ453" s="53"/>
      <c r="HA453" s="53"/>
      <c r="HB453" s="53"/>
      <c r="HC453" s="53"/>
      <c r="HD453" s="53"/>
      <c r="HE453" s="53"/>
      <c r="HF453" s="53"/>
      <c r="HG453" s="53"/>
      <c r="HH453" s="53"/>
      <c r="HI453" s="53"/>
      <c r="HJ453" s="53"/>
      <c r="HK453" s="53"/>
      <c r="HL453" s="53"/>
      <c r="HM453" s="53"/>
      <c r="HN453" s="53"/>
      <c r="HO453" s="53"/>
      <c r="HP453" s="53"/>
      <c r="HQ453" s="53"/>
      <c r="HR453" s="53"/>
      <c r="HS453" s="53"/>
      <c r="HT453" s="53"/>
      <c r="HU453" s="53"/>
      <c r="HV453" s="53"/>
      <c r="HW453" s="53"/>
      <c r="HX453" s="53"/>
      <c r="HY453" s="53"/>
      <c r="HZ453" s="53"/>
      <c r="IA453" s="53"/>
      <c r="IB453" s="53"/>
      <c r="IC453" s="53"/>
      <c r="ID453" s="53"/>
      <c r="IE453" s="53"/>
    </row>
    <row r="454" spans="1:239" s="177" customFormat="1">
      <c r="A454" s="53"/>
      <c r="B454" s="227"/>
      <c r="F454" s="950"/>
      <c r="H454" s="231"/>
      <c r="I454" s="231"/>
      <c r="J454" s="265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5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76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  <c r="FA454" s="53"/>
      <c r="FB454" s="53"/>
      <c r="FC454" s="53"/>
      <c r="FD454" s="53"/>
      <c r="FE454" s="53"/>
      <c r="FF454" s="53"/>
      <c r="FG454" s="53"/>
      <c r="FH454" s="53"/>
      <c r="FI454" s="53"/>
      <c r="FJ454" s="53"/>
      <c r="FK454" s="53"/>
      <c r="FL454" s="53"/>
      <c r="FM454" s="53"/>
      <c r="FN454" s="53"/>
      <c r="FO454" s="53"/>
      <c r="FP454" s="53"/>
      <c r="FQ454" s="53"/>
      <c r="FR454" s="53"/>
      <c r="FS454" s="53"/>
      <c r="FT454" s="53"/>
      <c r="FU454" s="53"/>
      <c r="FV454" s="53"/>
      <c r="FW454" s="53"/>
      <c r="FX454" s="53"/>
      <c r="FY454" s="53"/>
      <c r="FZ454" s="53"/>
      <c r="GA454" s="53"/>
      <c r="GB454" s="53"/>
      <c r="GC454" s="53"/>
      <c r="GD454" s="53"/>
      <c r="GE454" s="53"/>
      <c r="GF454" s="53"/>
      <c r="GG454" s="53"/>
      <c r="GH454" s="53"/>
      <c r="GI454" s="53"/>
      <c r="GJ454" s="53"/>
      <c r="GK454" s="53"/>
      <c r="GL454" s="53"/>
      <c r="GM454" s="53"/>
      <c r="GN454" s="53"/>
      <c r="GO454" s="53"/>
      <c r="GP454" s="53"/>
      <c r="GQ454" s="53"/>
      <c r="GR454" s="53"/>
      <c r="GS454" s="53"/>
      <c r="GT454" s="53"/>
      <c r="GU454" s="53"/>
      <c r="GV454" s="53"/>
      <c r="GW454" s="53"/>
      <c r="GX454" s="53"/>
      <c r="GY454" s="53"/>
      <c r="GZ454" s="53"/>
      <c r="HA454" s="53"/>
      <c r="HB454" s="53"/>
      <c r="HC454" s="53"/>
      <c r="HD454" s="53"/>
      <c r="HE454" s="53"/>
      <c r="HF454" s="53"/>
      <c r="HG454" s="53"/>
      <c r="HH454" s="53"/>
      <c r="HI454" s="53"/>
      <c r="HJ454" s="53"/>
      <c r="HK454" s="53"/>
      <c r="HL454" s="53"/>
      <c r="HM454" s="53"/>
      <c r="HN454" s="53"/>
      <c r="HO454" s="53"/>
      <c r="HP454" s="53"/>
      <c r="HQ454" s="53"/>
      <c r="HR454" s="53"/>
      <c r="HS454" s="53"/>
      <c r="HT454" s="53"/>
      <c r="HU454" s="53"/>
      <c r="HV454" s="53"/>
      <c r="HW454" s="53"/>
      <c r="HX454" s="53"/>
      <c r="HY454" s="53"/>
      <c r="HZ454" s="53"/>
      <c r="IA454" s="53"/>
      <c r="IB454" s="53"/>
      <c r="IC454" s="53"/>
      <c r="ID454" s="53"/>
      <c r="IE454" s="53"/>
    </row>
    <row r="455" spans="1:239" s="177" customFormat="1">
      <c r="A455" s="53"/>
      <c r="B455" s="227"/>
      <c r="F455" s="950"/>
      <c r="H455" s="231"/>
      <c r="I455" s="231"/>
      <c r="J455" s="265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5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76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  <c r="FA455" s="53"/>
      <c r="FB455" s="53"/>
      <c r="FC455" s="53"/>
      <c r="FD455" s="53"/>
      <c r="FE455" s="53"/>
      <c r="FF455" s="53"/>
      <c r="FG455" s="53"/>
      <c r="FH455" s="53"/>
      <c r="FI455" s="53"/>
      <c r="FJ455" s="53"/>
      <c r="FK455" s="53"/>
      <c r="FL455" s="53"/>
      <c r="FM455" s="53"/>
      <c r="FN455" s="53"/>
      <c r="FO455" s="53"/>
      <c r="FP455" s="53"/>
      <c r="FQ455" s="53"/>
      <c r="FR455" s="53"/>
      <c r="FS455" s="53"/>
      <c r="FT455" s="53"/>
      <c r="FU455" s="53"/>
      <c r="FV455" s="53"/>
      <c r="FW455" s="53"/>
      <c r="FX455" s="53"/>
      <c r="FY455" s="53"/>
      <c r="FZ455" s="53"/>
      <c r="GA455" s="53"/>
      <c r="GB455" s="53"/>
      <c r="GC455" s="53"/>
      <c r="GD455" s="53"/>
      <c r="GE455" s="53"/>
      <c r="GF455" s="53"/>
      <c r="GG455" s="53"/>
      <c r="GH455" s="53"/>
      <c r="GI455" s="53"/>
      <c r="GJ455" s="53"/>
      <c r="GK455" s="53"/>
      <c r="GL455" s="53"/>
      <c r="GM455" s="53"/>
      <c r="GN455" s="53"/>
      <c r="GO455" s="53"/>
      <c r="GP455" s="53"/>
      <c r="GQ455" s="53"/>
      <c r="GR455" s="53"/>
      <c r="GS455" s="53"/>
      <c r="GT455" s="53"/>
      <c r="GU455" s="53"/>
      <c r="GV455" s="53"/>
      <c r="GW455" s="53"/>
      <c r="GX455" s="53"/>
      <c r="GY455" s="53"/>
      <c r="GZ455" s="53"/>
      <c r="HA455" s="53"/>
      <c r="HB455" s="53"/>
      <c r="HC455" s="53"/>
      <c r="HD455" s="53"/>
      <c r="HE455" s="53"/>
      <c r="HF455" s="53"/>
      <c r="HG455" s="53"/>
      <c r="HH455" s="53"/>
      <c r="HI455" s="53"/>
      <c r="HJ455" s="53"/>
      <c r="HK455" s="53"/>
      <c r="HL455" s="53"/>
      <c r="HM455" s="53"/>
      <c r="HN455" s="53"/>
      <c r="HO455" s="53"/>
      <c r="HP455" s="53"/>
      <c r="HQ455" s="53"/>
      <c r="HR455" s="53"/>
      <c r="HS455" s="53"/>
      <c r="HT455" s="53"/>
      <c r="HU455" s="53"/>
      <c r="HV455" s="53"/>
      <c r="HW455" s="53"/>
      <c r="HX455" s="53"/>
      <c r="HY455" s="53"/>
      <c r="HZ455" s="53"/>
      <c r="IA455" s="53"/>
      <c r="IB455" s="53"/>
      <c r="IC455" s="53"/>
      <c r="ID455" s="53"/>
      <c r="IE455" s="53"/>
    </row>
    <row r="456" spans="1:239" s="177" customFormat="1">
      <c r="A456" s="53"/>
      <c r="B456" s="227"/>
      <c r="F456" s="950"/>
      <c r="H456" s="231"/>
      <c r="I456" s="231"/>
      <c r="J456" s="265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5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76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  <c r="FA456" s="53"/>
      <c r="FB456" s="53"/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53"/>
      <c r="FP456" s="53"/>
      <c r="FQ456" s="53"/>
      <c r="FR456" s="53"/>
      <c r="FS456" s="53"/>
      <c r="FT456" s="53"/>
      <c r="FU456" s="53"/>
      <c r="FV456" s="53"/>
      <c r="FW456" s="53"/>
      <c r="FX456" s="53"/>
      <c r="FY456" s="53"/>
      <c r="FZ456" s="53"/>
      <c r="GA456" s="53"/>
      <c r="GB456" s="53"/>
      <c r="GC456" s="53"/>
      <c r="GD456" s="53"/>
      <c r="GE456" s="53"/>
      <c r="GF456" s="53"/>
      <c r="GG456" s="53"/>
      <c r="GH456" s="53"/>
      <c r="GI456" s="53"/>
      <c r="GJ456" s="53"/>
      <c r="GK456" s="53"/>
      <c r="GL456" s="53"/>
      <c r="GM456" s="53"/>
      <c r="GN456" s="53"/>
      <c r="GO456" s="53"/>
      <c r="GP456" s="53"/>
      <c r="GQ456" s="53"/>
      <c r="GR456" s="53"/>
      <c r="GS456" s="53"/>
      <c r="GT456" s="53"/>
      <c r="GU456" s="53"/>
      <c r="GV456" s="53"/>
      <c r="GW456" s="53"/>
      <c r="GX456" s="53"/>
      <c r="GY456" s="53"/>
      <c r="GZ456" s="53"/>
      <c r="HA456" s="53"/>
      <c r="HB456" s="53"/>
      <c r="HC456" s="53"/>
      <c r="HD456" s="53"/>
      <c r="HE456" s="53"/>
      <c r="HF456" s="53"/>
      <c r="HG456" s="53"/>
      <c r="HH456" s="53"/>
      <c r="HI456" s="53"/>
      <c r="HJ456" s="53"/>
      <c r="HK456" s="53"/>
      <c r="HL456" s="53"/>
      <c r="HM456" s="53"/>
      <c r="HN456" s="53"/>
      <c r="HO456" s="53"/>
      <c r="HP456" s="53"/>
      <c r="HQ456" s="53"/>
      <c r="HR456" s="53"/>
      <c r="HS456" s="53"/>
      <c r="HT456" s="53"/>
      <c r="HU456" s="53"/>
      <c r="HV456" s="53"/>
      <c r="HW456" s="53"/>
      <c r="HX456" s="53"/>
      <c r="HY456" s="53"/>
      <c r="HZ456" s="53"/>
      <c r="IA456" s="53"/>
      <c r="IB456" s="53"/>
      <c r="IC456" s="53"/>
      <c r="ID456" s="53"/>
      <c r="IE456" s="53"/>
    </row>
    <row r="457" spans="1:239" s="177" customFormat="1">
      <c r="A457" s="53"/>
      <c r="B457" s="227"/>
      <c r="F457" s="950"/>
      <c r="H457" s="231"/>
      <c r="I457" s="231"/>
      <c r="J457" s="265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5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76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  <c r="FA457" s="53"/>
      <c r="FB457" s="53"/>
      <c r="FC457" s="53"/>
      <c r="FD457" s="53"/>
      <c r="FE457" s="53"/>
      <c r="FF457" s="53"/>
      <c r="FG457" s="53"/>
      <c r="FH457" s="53"/>
      <c r="FI457" s="53"/>
      <c r="FJ457" s="53"/>
      <c r="FK457" s="53"/>
      <c r="FL457" s="53"/>
      <c r="FM457" s="53"/>
      <c r="FN457" s="53"/>
      <c r="FO457" s="53"/>
      <c r="FP457" s="53"/>
      <c r="FQ457" s="53"/>
      <c r="FR457" s="53"/>
      <c r="FS457" s="53"/>
      <c r="FT457" s="53"/>
      <c r="FU457" s="53"/>
      <c r="FV457" s="53"/>
      <c r="FW457" s="53"/>
      <c r="FX457" s="53"/>
      <c r="FY457" s="53"/>
      <c r="FZ457" s="53"/>
      <c r="GA457" s="53"/>
      <c r="GB457" s="53"/>
      <c r="GC457" s="53"/>
      <c r="GD457" s="53"/>
      <c r="GE457" s="53"/>
      <c r="GF457" s="53"/>
      <c r="GG457" s="53"/>
      <c r="GH457" s="53"/>
      <c r="GI457" s="53"/>
      <c r="GJ457" s="53"/>
      <c r="GK457" s="53"/>
      <c r="GL457" s="53"/>
      <c r="GM457" s="53"/>
      <c r="GN457" s="53"/>
      <c r="GO457" s="53"/>
      <c r="GP457" s="53"/>
      <c r="GQ457" s="53"/>
      <c r="GR457" s="53"/>
      <c r="GS457" s="53"/>
      <c r="GT457" s="53"/>
      <c r="GU457" s="53"/>
      <c r="GV457" s="53"/>
      <c r="GW457" s="53"/>
      <c r="GX457" s="53"/>
      <c r="GY457" s="53"/>
      <c r="GZ457" s="53"/>
      <c r="HA457" s="53"/>
      <c r="HB457" s="53"/>
      <c r="HC457" s="53"/>
      <c r="HD457" s="53"/>
      <c r="HE457" s="53"/>
      <c r="HF457" s="53"/>
      <c r="HG457" s="53"/>
      <c r="HH457" s="53"/>
      <c r="HI457" s="53"/>
      <c r="HJ457" s="53"/>
      <c r="HK457" s="53"/>
      <c r="HL457" s="53"/>
      <c r="HM457" s="53"/>
      <c r="HN457" s="53"/>
      <c r="HO457" s="53"/>
      <c r="HP457" s="53"/>
      <c r="HQ457" s="53"/>
      <c r="HR457" s="53"/>
      <c r="HS457" s="53"/>
      <c r="HT457" s="53"/>
      <c r="HU457" s="53"/>
      <c r="HV457" s="53"/>
      <c r="HW457" s="53"/>
      <c r="HX457" s="53"/>
      <c r="HY457" s="53"/>
      <c r="HZ457" s="53"/>
      <c r="IA457" s="53"/>
      <c r="IB457" s="53"/>
      <c r="IC457" s="53"/>
      <c r="ID457" s="53"/>
      <c r="IE457" s="53"/>
    </row>
    <row r="458" spans="1:239" s="177" customFormat="1">
      <c r="A458" s="53"/>
      <c r="B458" s="227"/>
      <c r="F458" s="950"/>
      <c r="H458" s="231"/>
      <c r="I458" s="231"/>
      <c r="J458" s="265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5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76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  <c r="FA458" s="53"/>
      <c r="FB458" s="53"/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53"/>
      <c r="FP458" s="53"/>
      <c r="FQ458" s="53"/>
      <c r="FR458" s="53"/>
      <c r="FS458" s="53"/>
      <c r="FT458" s="53"/>
      <c r="FU458" s="53"/>
      <c r="FV458" s="53"/>
      <c r="FW458" s="53"/>
      <c r="FX458" s="53"/>
      <c r="FY458" s="53"/>
      <c r="FZ458" s="53"/>
      <c r="GA458" s="53"/>
      <c r="GB458" s="53"/>
      <c r="GC458" s="53"/>
      <c r="GD458" s="53"/>
      <c r="GE458" s="53"/>
      <c r="GF458" s="53"/>
      <c r="GG458" s="53"/>
      <c r="GH458" s="53"/>
      <c r="GI458" s="53"/>
      <c r="GJ458" s="53"/>
      <c r="GK458" s="53"/>
      <c r="GL458" s="53"/>
      <c r="GM458" s="53"/>
      <c r="GN458" s="53"/>
      <c r="GO458" s="53"/>
      <c r="GP458" s="53"/>
      <c r="GQ458" s="53"/>
      <c r="GR458" s="53"/>
      <c r="GS458" s="53"/>
      <c r="GT458" s="53"/>
      <c r="GU458" s="53"/>
      <c r="GV458" s="53"/>
      <c r="GW458" s="53"/>
      <c r="GX458" s="53"/>
      <c r="GY458" s="53"/>
      <c r="GZ458" s="53"/>
      <c r="HA458" s="53"/>
      <c r="HB458" s="53"/>
      <c r="HC458" s="53"/>
      <c r="HD458" s="53"/>
      <c r="HE458" s="53"/>
      <c r="HF458" s="53"/>
      <c r="HG458" s="53"/>
      <c r="HH458" s="53"/>
      <c r="HI458" s="53"/>
      <c r="HJ458" s="53"/>
      <c r="HK458" s="53"/>
      <c r="HL458" s="53"/>
      <c r="HM458" s="53"/>
      <c r="HN458" s="53"/>
      <c r="HO458" s="53"/>
      <c r="HP458" s="53"/>
      <c r="HQ458" s="53"/>
      <c r="HR458" s="53"/>
      <c r="HS458" s="53"/>
      <c r="HT458" s="53"/>
      <c r="HU458" s="53"/>
      <c r="HV458" s="53"/>
      <c r="HW458" s="53"/>
      <c r="HX458" s="53"/>
      <c r="HY458" s="53"/>
      <c r="HZ458" s="53"/>
      <c r="IA458" s="53"/>
      <c r="IB458" s="53"/>
      <c r="IC458" s="53"/>
      <c r="ID458" s="53"/>
      <c r="IE458" s="53"/>
    </row>
    <row r="459" spans="1:239" s="177" customFormat="1">
      <c r="A459" s="53"/>
      <c r="B459" s="227"/>
      <c r="F459" s="950"/>
      <c r="H459" s="231"/>
      <c r="I459" s="231"/>
      <c r="J459" s="265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5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76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  <c r="FA459" s="53"/>
      <c r="FB459" s="53"/>
      <c r="FC459" s="53"/>
      <c r="FD459" s="53"/>
      <c r="FE459" s="53"/>
      <c r="FF459" s="53"/>
      <c r="FG459" s="53"/>
      <c r="FH459" s="53"/>
      <c r="FI459" s="53"/>
      <c r="FJ459" s="53"/>
      <c r="FK459" s="53"/>
      <c r="FL459" s="53"/>
      <c r="FM459" s="53"/>
      <c r="FN459" s="53"/>
      <c r="FO459" s="53"/>
      <c r="FP459" s="53"/>
      <c r="FQ459" s="53"/>
      <c r="FR459" s="53"/>
      <c r="FS459" s="53"/>
      <c r="FT459" s="53"/>
      <c r="FU459" s="53"/>
      <c r="FV459" s="53"/>
      <c r="FW459" s="53"/>
      <c r="FX459" s="53"/>
      <c r="FY459" s="53"/>
      <c r="FZ459" s="53"/>
      <c r="GA459" s="53"/>
      <c r="GB459" s="53"/>
      <c r="GC459" s="53"/>
      <c r="GD459" s="53"/>
      <c r="GE459" s="53"/>
      <c r="GF459" s="53"/>
      <c r="GG459" s="53"/>
      <c r="GH459" s="53"/>
      <c r="GI459" s="53"/>
      <c r="GJ459" s="53"/>
      <c r="GK459" s="53"/>
      <c r="GL459" s="53"/>
      <c r="GM459" s="53"/>
      <c r="GN459" s="53"/>
      <c r="GO459" s="53"/>
      <c r="GP459" s="53"/>
      <c r="GQ459" s="53"/>
      <c r="GR459" s="53"/>
      <c r="GS459" s="53"/>
      <c r="GT459" s="53"/>
      <c r="GU459" s="53"/>
      <c r="GV459" s="53"/>
      <c r="GW459" s="53"/>
      <c r="GX459" s="53"/>
      <c r="GY459" s="53"/>
      <c r="GZ459" s="53"/>
      <c r="HA459" s="53"/>
      <c r="HB459" s="53"/>
      <c r="HC459" s="53"/>
      <c r="HD459" s="53"/>
      <c r="HE459" s="53"/>
      <c r="HF459" s="53"/>
      <c r="HG459" s="53"/>
      <c r="HH459" s="53"/>
      <c r="HI459" s="53"/>
      <c r="HJ459" s="53"/>
      <c r="HK459" s="53"/>
      <c r="HL459" s="53"/>
      <c r="HM459" s="53"/>
      <c r="HN459" s="53"/>
      <c r="HO459" s="53"/>
      <c r="HP459" s="53"/>
      <c r="HQ459" s="53"/>
      <c r="HR459" s="53"/>
      <c r="HS459" s="53"/>
      <c r="HT459" s="53"/>
      <c r="HU459" s="53"/>
      <c r="HV459" s="53"/>
      <c r="HW459" s="53"/>
      <c r="HX459" s="53"/>
      <c r="HY459" s="53"/>
      <c r="HZ459" s="53"/>
      <c r="IA459" s="53"/>
      <c r="IB459" s="53"/>
      <c r="IC459" s="53"/>
      <c r="ID459" s="53"/>
      <c r="IE459" s="53"/>
    </row>
    <row r="460" spans="1:239" s="177" customFormat="1">
      <c r="A460" s="53"/>
      <c r="B460" s="227"/>
      <c r="F460" s="950"/>
      <c r="H460" s="231"/>
      <c r="I460" s="231"/>
      <c r="J460" s="265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5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76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  <c r="FA460" s="53"/>
      <c r="FB460" s="53"/>
      <c r="FC460" s="53"/>
      <c r="FD460" s="53"/>
      <c r="FE460" s="53"/>
      <c r="FF460" s="53"/>
      <c r="FG460" s="53"/>
      <c r="FH460" s="53"/>
      <c r="FI460" s="53"/>
      <c r="FJ460" s="53"/>
      <c r="FK460" s="53"/>
      <c r="FL460" s="53"/>
      <c r="FM460" s="53"/>
      <c r="FN460" s="53"/>
      <c r="FO460" s="53"/>
      <c r="FP460" s="53"/>
      <c r="FQ460" s="53"/>
      <c r="FR460" s="53"/>
      <c r="FS460" s="53"/>
      <c r="FT460" s="53"/>
      <c r="FU460" s="53"/>
      <c r="FV460" s="53"/>
      <c r="FW460" s="53"/>
      <c r="FX460" s="53"/>
      <c r="FY460" s="53"/>
      <c r="FZ460" s="53"/>
      <c r="GA460" s="53"/>
      <c r="GB460" s="53"/>
      <c r="GC460" s="53"/>
      <c r="GD460" s="53"/>
      <c r="GE460" s="53"/>
      <c r="GF460" s="53"/>
      <c r="GG460" s="53"/>
      <c r="GH460" s="53"/>
      <c r="GI460" s="53"/>
      <c r="GJ460" s="53"/>
      <c r="GK460" s="53"/>
      <c r="GL460" s="53"/>
      <c r="GM460" s="53"/>
      <c r="GN460" s="53"/>
      <c r="GO460" s="53"/>
      <c r="GP460" s="53"/>
      <c r="GQ460" s="53"/>
      <c r="GR460" s="53"/>
      <c r="GS460" s="53"/>
      <c r="GT460" s="53"/>
      <c r="GU460" s="53"/>
      <c r="GV460" s="53"/>
      <c r="GW460" s="53"/>
      <c r="GX460" s="53"/>
      <c r="GY460" s="53"/>
      <c r="GZ460" s="53"/>
      <c r="HA460" s="53"/>
      <c r="HB460" s="53"/>
      <c r="HC460" s="53"/>
      <c r="HD460" s="53"/>
      <c r="HE460" s="53"/>
      <c r="HF460" s="53"/>
      <c r="HG460" s="53"/>
      <c r="HH460" s="53"/>
      <c r="HI460" s="53"/>
      <c r="HJ460" s="53"/>
      <c r="HK460" s="53"/>
      <c r="HL460" s="53"/>
      <c r="HM460" s="53"/>
      <c r="HN460" s="53"/>
      <c r="HO460" s="53"/>
      <c r="HP460" s="53"/>
      <c r="HQ460" s="53"/>
      <c r="HR460" s="53"/>
      <c r="HS460" s="53"/>
      <c r="HT460" s="53"/>
      <c r="HU460" s="53"/>
      <c r="HV460" s="53"/>
      <c r="HW460" s="53"/>
      <c r="HX460" s="53"/>
      <c r="HY460" s="53"/>
      <c r="HZ460" s="53"/>
      <c r="IA460" s="53"/>
      <c r="IB460" s="53"/>
      <c r="IC460" s="53"/>
      <c r="ID460" s="53"/>
      <c r="IE460" s="53"/>
    </row>
    <row r="461" spans="1:239" s="177" customFormat="1">
      <c r="A461" s="53"/>
      <c r="B461" s="227"/>
      <c r="F461" s="950"/>
      <c r="H461" s="231"/>
      <c r="I461" s="231"/>
      <c r="J461" s="265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5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76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  <c r="FA461" s="53"/>
      <c r="FB461" s="53"/>
      <c r="FC461" s="53"/>
      <c r="FD461" s="53"/>
      <c r="FE461" s="53"/>
      <c r="FF461" s="53"/>
      <c r="FG461" s="53"/>
      <c r="FH461" s="53"/>
      <c r="FI461" s="53"/>
      <c r="FJ461" s="53"/>
      <c r="FK461" s="53"/>
      <c r="FL461" s="53"/>
      <c r="FM461" s="53"/>
      <c r="FN461" s="53"/>
      <c r="FO461" s="53"/>
      <c r="FP461" s="53"/>
      <c r="FQ461" s="53"/>
      <c r="FR461" s="53"/>
      <c r="FS461" s="53"/>
      <c r="FT461" s="53"/>
      <c r="FU461" s="53"/>
      <c r="FV461" s="53"/>
      <c r="FW461" s="53"/>
      <c r="FX461" s="53"/>
      <c r="FY461" s="53"/>
      <c r="FZ461" s="53"/>
      <c r="GA461" s="53"/>
      <c r="GB461" s="53"/>
      <c r="GC461" s="53"/>
      <c r="GD461" s="53"/>
      <c r="GE461" s="53"/>
      <c r="GF461" s="53"/>
      <c r="GG461" s="53"/>
      <c r="GH461" s="53"/>
      <c r="GI461" s="53"/>
      <c r="GJ461" s="53"/>
      <c r="GK461" s="53"/>
      <c r="GL461" s="53"/>
      <c r="GM461" s="53"/>
      <c r="GN461" s="53"/>
      <c r="GO461" s="53"/>
      <c r="GP461" s="53"/>
      <c r="GQ461" s="53"/>
      <c r="GR461" s="53"/>
      <c r="GS461" s="53"/>
      <c r="GT461" s="53"/>
      <c r="GU461" s="53"/>
      <c r="GV461" s="53"/>
      <c r="GW461" s="53"/>
      <c r="GX461" s="53"/>
      <c r="GY461" s="53"/>
      <c r="GZ461" s="53"/>
      <c r="HA461" s="53"/>
      <c r="HB461" s="53"/>
      <c r="HC461" s="53"/>
      <c r="HD461" s="53"/>
      <c r="HE461" s="53"/>
      <c r="HF461" s="53"/>
      <c r="HG461" s="53"/>
      <c r="HH461" s="53"/>
      <c r="HI461" s="53"/>
      <c r="HJ461" s="53"/>
      <c r="HK461" s="53"/>
      <c r="HL461" s="53"/>
      <c r="HM461" s="53"/>
      <c r="HN461" s="53"/>
      <c r="HO461" s="53"/>
      <c r="HP461" s="53"/>
      <c r="HQ461" s="53"/>
      <c r="HR461" s="53"/>
      <c r="HS461" s="53"/>
      <c r="HT461" s="53"/>
      <c r="HU461" s="53"/>
      <c r="HV461" s="53"/>
      <c r="HW461" s="53"/>
      <c r="HX461" s="53"/>
      <c r="HY461" s="53"/>
      <c r="HZ461" s="53"/>
      <c r="IA461" s="53"/>
      <c r="IB461" s="53"/>
      <c r="IC461" s="53"/>
      <c r="ID461" s="53"/>
      <c r="IE461" s="53"/>
    </row>
    <row r="462" spans="1:239" s="177" customFormat="1">
      <c r="A462" s="53"/>
      <c r="B462" s="227"/>
      <c r="F462" s="950"/>
      <c r="H462" s="231"/>
      <c r="I462" s="231"/>
      <c r="J462" s="265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5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76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</row>
    <row r="463" spans="1:239" s="177" customFormat="1">
      <c r="A463" s="53"/>
      <c r="B463" s="227"/>
      <c r="F463" s="950"/>
      <c r="H463" s="231"/>
      <c r="I463" s="231"/>
      <c r="J463" s="265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5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76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  <c r="FA463" s="53"/>
      <c r="FB463" s="53"/>
      <c r="FC463" s="53"/>
      <c r="FD463" s="53"/>
      <c r="FE463" s="53"/>
      <c r="FF463" s="53"/>
      <c r="FG463" s="53"/>
      <c r="FH463" s="53"/>
      <c r="FI463" s="53"/>
      <c r="FJ463" s="53"/>
      <c r="FK463" s="53"/>
      <c r="FL463" s="53"/>
      <c r="FM463" s="53"/>
      <c r="FN463" s="53"/>
      <c r="FO463" s="53"/>
      <c r="FP463" s="53"/>
      <c r="FQ463" s="53"/>
      <c r="FR463" s="53"/>
      <c r="FS463" s="53"/>
      <c r="FT463" s="53"/>
      <c r="FU463" s="53"/>
      <c r="FV463" s="53"/>
      <c r="FW463" s="53"/>
      <c r="FX463" s="53"/>
      <c r="FY463" s="53"/>
      <c r="FZ463" s="53"/>
      <c r="GA463" s="53"/>
      <c r="GB463" s="53"/>
      <c r="GC463" s="53"/>
      <c r="GD463" s="53"/>
      <c r="GE463" s="53"/>
      <c r="GF463" s="53"/>
      <c r="GG463" s="53"/>
      <c r="GH463" s="53"/>
      <c r="GI463" s="53"/>
      <c r="GJ463" s="53"/>
      <c r="GK463" s="53"/>
      <c r="GL463" s="53"/>
      <c r="GM463" s="53"/>
      <c r="GN463" s="53"/>
      <c r="GO463" s="53"/>
      <c r="GP463" s="53"/>
      <c r="GQ463" s="53"/>
      <c r="GR463" s="53"/>
      <c r="GS463" s="53"/>
      <c r="GT463" s="53"/>
      <c r="GU463" s="53"/>
      <c r="GV463" s="53"/>
      <c r="GW463" s="53"/>
      <c r="GX463" s="53"/>
      <c r="GY463" s="53"/>
      <c r="GZ463" s="53"/>
      <c r="HA463" s="53"/>
      <c r="HB463" s="53"/>
      <c r="HC463" s="53"/>
      <c r="HD463" s="53"/>
      <c r="HE463" s="53"/>
      <c r="HF463" s="53"/>
      <c r="HG463" s="53"/>
      <c r="HH463" s="53"/>
      <c r="HI463" s="53"/>
      <c r="HJ463" s="53"/>
      <c r="HK463" s="53"/>
      <c r="HL463" s="53"/>
      <c r="HM463" s="53"/>
      <c r="HN463" s="53"/>
      <c r="HO463" s="53"/>
      <c r="HP463" s="53"/>
      <c r="HQ463" s="53"/>
      <c r="HR463" s="53"/>
      <c r="HS463" s="53"/>
      <c r="HT463" s="53"/>
      <c r="HU463" s="53"/>
      <c r="HV463" s="53"/>
      <c r="HW463" s="53"/>
      <c r="HX463" s="53"/>
      <c r="HY463" s="53"/>
      <c r="HZ463" s="53"/>
      <c r="IA463" s="53"/>
      <c r="IB463" s="53"/>
      <c r="IC463" s="53"/>
      <c r="ID463" s="53"/>
      <c r="IE463" s="53"/>
    </row>
    <row r="464" spans="1:239" s="177" customFormat="1">
      <c r="A464" s="53"/>
      <c r="B464" s="227"/>
      <c r="F464" s="950"/>
      <c r="H464" s="231"/>
      <c r="I464" s="231"/>
      <c r="J464" s="265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5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76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  <c r="FA464" s="53"/>
      <c r="FB464" s="53"/>
      <c r="FC464" s="53"/>
      <c r="FD464" s="53"/>
      <c r="FE464" s="53"/>
      <c r="FF464" s="53"/>
      <c r="FG464" s="53"/>
      <c r="FH464" s="53"/>
      <c r="FI464" s="53"/>
      <c r="FJ464" s="53"/>
      <c r="FK464" s="53"/>
      <c r="FL464" s="53"/>
      <c r="FM464" s="53"/>
      <c r="FN464" s="53"/>
      <c r="FO464" s="53"/>
      <c r="FP464" s="53"/>
      <c r="FQ464" s="53"/>
      <c r="FR464" s="53"/>
      <c r="FS464" s="53"/>
      <c r="FT464" s="53"/>
      <c r="FU464" s="53"/>
      <c r="FV464" s="53"/>
      <c r="FW464" s="53"/>
      <c r="FX464" s="53"/>
      <c r="FY464" s="53"/>
      <c r="FZ464" s="53"/>
      <c r="GA464" s="53"/>
      <c r="GB464" s="53"/>
      <c r="GC464" s="53"/>
      <c r="GD464" s="53"/>
      <c r="GE464" s="53"/>
      <c r="GF464" s="53"/>
      <c r="GG464" s="53"/>
      <c r="GH464" s="53"/>
      <c r="GI464" s="53"/>
      <c r="GJ464" s="53"/>
      <c r="GK464" s="53"/>
      <c r="GL464" s="53"/>
      <c r="GM464" s="53"/>
      <c r="GN464" s="53"/>
      <c r="GO464" s="53"/>
      <c r="GP464" s="53"/>
      <c r="GQ464" s="53"/>
      <c r="GR464" s="53"/>
      <c r="GS464" s="53"/>
      <c r="GT464" s="53"/>
      <c r="GU464" s="53"/>
      <c r="GV464" s="53"/>
      <c r="GW464" s="53"/>
      <c r="GX464" s="53"/>
      <c r="GY464" s="53"/>
      <c r="GZ464" s="53"/>
      <c r="HA464" s="53"/>
      <c r="HB464" s="53"/>
      <c r="HC464" s="53"/>
      <c r="HD464" s="53"/>
      <c r="HE464" s="53"/>
      <c r="HF464" s="53"/>
      <c r="HG464" s="53"/>
      <c r="HH464" s="53"/>
      <c r="HI464" s="53"/>
      <c r="HJ464" s="53"/>
      <c r="HK464" s="53"/>
      <c r="HL464" s="53"/>
      <c r="HM464" s="53"/>
      <c r="HN464" s="53"/>
      <c r="HO464" s="53"/>
      <c r="HP464" s="53"/>
      <c r="HQ464" s="53"/>
      <c r="HR464" s="53"/>
      <c r="HS464" s="53"/>
      <c r="HT464" s="53"/>
      <c r="HU464" s="53"/>
      <c r="HV464" s="53"/>
      <c r="HW464" s="53"/>
      <c r="HX464" s="53"/>
      <c r="HY464" s="53"/>
      <c r="HZ464" s="53"/>
      <c r="IA464" s="53"/>
      <c r="IB464" s="53"/>
      <c r="IC464" s="53"/>
      <c r="ID464" s="53"/>
      <c r="IE464" s="53"/>
    </row>
    <row r="465" spans="1:239" s="177" customFormat="1">
      <c r="A465" s="53"/>
      <c r="B465" s="227"/>
      <c r="F465" s="950"/>
      <c r="H465" s="231"/>
      <c r="I465" s="231"/>
      <c r="J465" s="265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5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76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  <c r="FA465" s="53"/>
      <c r="FB465" s="53"/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53"/>
      <c r="FP465" s="53"/>
      <c r="FQ465" s="53"/>
      <c r="FR465" s="53"/>
      <c r="FS465" s="53"/>
      <c r="FT465" s="53"/>
      <c r="FU465" s="53"/>
      <c r="FV465" s="53"/>
      <c r="FW465" s="53"/>
      <c r="FX465" s="53"/>
      <c r="FY465" s="53"/>
      <c r="FZ465" s="53"/>
      <c r="GA465" s="53"/>
      <c r="GB465" s="53"/>
      <c r="GC465" s="53"/>
      <c r="GD465" s="53"/>
      <c r="GE465" s="53"/>
      <c r="GF465" s="53"/>
      <c r="GG465" s="53"/>
      <c r="GH465" s="53"/>
      <c r="GI465" s="53"/>
      <c r="GJ465" s="53"/>
      <c r="GK465" s="53"/>
      <c r="GL465" s="53"/>
      <c r="GM465" s="53"/>
      <c r="GN465" s="53"/>
      <c r="GO465" s="53"/>
      <c r="GP465" s="53"/>
      <c r="GQ465" s="53"/>
      <c r="GR465" s="53"/>
      <c r="GS465" s="53"/>
      <c r="GT465" s="53"/>
      <c r="GU465" s="53"/>
      <c r="GV465" s="53"/>
      <c r="GW465" s="53"/>
      <c r="GX465" s="53"/>
      <c r="GY465" s="53"/>
      <c r="GZ465" s="53"/>
      <c r="HA465" s="53"/>
      <c r="HB465" s="53"/>
      <c r="HC465" s="53"/>
      <c r="HD465" s="53"/>
      <c r="HE465" s="53"/>
      <c r="HF465" s="53"/>
      <c r="HG465" s="53"/>
      <c r="HH465" s="53"/>
      <c r="HI465" s="53"/>
      <c r="HJ465" s="53"/>
      <c r="HK465" s="53"/>
      <c r="HL465" s="53"/>
      <c r="HM465" s="53"/>
      <c r="HN465" s="53"/>
      <c r="HO465" s="53"/>
      <c r="HP465" s="53"/>
      <c r="HQ465" s="53"/>
      <c r="HR465" s="53"/>
      <c r="HS465" s="53"/>
      <c r="HT465" s="53"/>
      <c r="HU465" s="53"/>
      <c r="HV465" s="53"/>
      <c r="HW465" s="53"/>
      <c r="HX465" s="53"/>
      <c r="HY465" s="53"/>
      <c r="HZ465" s="53"/>
      <c r="IA465" s="53"/>
      <c r="IB465" s="53"/>
      <c r="IC465" s="53"/>
      <c r="ID465" s="53"/>
      <c r="IE465" s="53"/>
    </row>
    <row r="466" spans="1:239" s="177" customFormat="1">
      <c r="A466" s="53"/>
      <c r="B466" s="227"/>
      <c r="F466" s="950"/>
      <c r="H466" s="231"/>
      <c r="I466" s="231"/>
      <c r="J466" s="265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5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76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</row>
    <row r="467" spans="1:239" s="177" customFormat="1">
      <c r="A467" s="53"/>
      <c r="B467" s="227"/>
      <c r="F467" s="950"/>
      <c r="H467" s="231"/>
      <c r="I467" s="231"/>
      <c r="J467" s="265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5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76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  <c r="FA467" s="53"/>
      <c r="FB467" s="53"/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53"/>
      <c r="FP467" s="53"/>
      <c r="FQ467" s="53"/>
      <c r="FR467" s="53"/>
      <c r="FS467" s="53"/>
      <c r="FT467" s="53"/>
      <c r="FU467" s="53"/>
      <c r="FV467" s="53"/>
      <c r="FW467" s="53"/>
      <c r="FX467" s="53"/>
      <c r="FY467" s="53"/>
      <c r="FZ467" s="53"/>
      <c r="GA467" s="53"/>
      <c r="GB467" s="53"/>
      <c r="GC467" s="53"/>
      <c r="GD467" s="53"/>
      <c r="GE467" s="53"/>
      <c r="GF467" s="53"/>
      <c r="GG467" s="53"/>
      <c r="GH467" s="53"/>
      <c r="GI467" s="53"/>
      <c r="GJ467" s="53"/>
      <c r="GK467" s="53"/>
      <c r="GL467" s="53"/>
      <c r="GM467" s="53"/>
      <c r="GN467" s="53"/>
      <c r="GO467" s="53"/>
      <c r="GP467" s="53"/>
      <c r="GQ467" s="53"/>
      <c r="GR467" s="53"/>
      <c r="GS467" s="53"/>
      <c r="GT467" s="53"/>
      <c r="GU467" s="53"/>
      <c r="GV467" s="53"/>
      <c r="GW467" s="53"/>
      <c r="GX467" s="53"/>
      <c r="GY467" s="53"/>
      <c r="GZ467" s="53"/>
      <c r="HA467" s="53"/>
      <c r="HB467" s="53"/>
      <c r="HC467" s="53"/>
      <c r="HD467" s="53"/>
      <c r="HE467" s="53"/>
      <c r="HF467" s="53"/>
      <c r="HG467" s="53"/>
      <c r="HH467" s="53"/>
      <c r="HI467" s="53"/>
      <c r="HJ467" s="53"/>
      <c r="HK467" s="53"/>
      <c r="HL467" s="53"/>
      <c r="HM467" s="53"/>
      <c r="HN467" s="53"/>
      <c r="HO467" s="53"/>
      <c r="HP467" s="53"/>
      <c r="HQ467" s="53"/>
      <c r="HR467" s="53"/>
      <c r="HS467" s="53"/>
      <c r="HT467" s="53"/>
      <c r="HU467" s="53"/>
      <c r="HV467" s="53"/>
      <c r="HW467" s="53"/>
      <c r="HX467" s="53"/>
      <c r="HY467" s="53"/>
      <c r="HZ467" s="53"/>
      <c r="IA467" s="53"/>
      <c r="IB467" s="53"/>
      <c r="IC467" s="53"/>
      <c r="ID467" s="53"/>
      <c r="IE467" s="53"/>
    </row>
    <row r="468" spans="1:239" s="177" customFormat="1">
      <c r="A468" s="53"/>
      <c r="B468" s="227"/>
      <c r="F468" s="950"/>
      <c r="H468" s="231"/>
      <c r="I468" s="231"/>
      <c r="J468" s="265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5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76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  <c r="FA468" s="53"/>
      <c r="FB468" s="53"/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53"/>
      <c r="FP468" s="53"/>
      <c r="FQ468" s="53"/>
      <c r="FR468" s="53"/>
      <c r="FS468" s="53"/>
      <c r="FT468" s="53"/>
      <c r="FU468" s="53"/>
      <c r="FV468" s="53"/>
      <c r="FW468" s="53"/>
      <c r="FX468" s="53"/>
      <c r="FY468" s="53"/>
      <c r="FZ468" s="53"/>
      <c r="GA468" s="53"/>
      <c r="GB468" s="53"/>
      <c r="GC468" s="53"/>
      <c r="GD468" s="53"/>
      <c r="GE468" s="53"/>
      <c r="GF468" s="53"/>
      <c r="GG468" s="53"/>
      <c r="GH468" s="53"/>
      <c r="GI468" s="53"/>
      <c r="GJ468" s="53"/>
      <c r="GK468" s="53"/>
      <c r="GL468" s="53"/>
      <c r="GM468" s="53"/>
      <c r="GN468" s="53"/>
      <c r="GO468" s="53"/>
      <c r="GP468" s="53"/>
      <c r="GQ468" s="53"/>
      <c r="GR468" s="53"/>
      <c r="GS468" s="53"/>
      <c r="GT468" s="53"/>
      <c r="GU468" s="53"/>
      <c r="GV468" s="53"/>
      <c r="GW468" s="53"/>
      <c r="GX468" s="53"/>
      <c r="GY468" s="53"/>
      <c r="GZ468" s="53"/>
      <c r="HA468" s="53"/>
      <c r="HB468" s="53"/>
      <c r="HC468" s="53"/>
      <c r="HD468" s="53"/>
      <c r="HE468" s="53"/>
      <c r="HF468" s="53"/>
      <c r="HG468" s="53"/>
      <c r="HH468" s="53"/>
      <c r="HI468" s="53"/>
      <c r="HJ468" s="53"/>
      <c r="HK468" s="53"/>
      <c r="HL468" s="53"/>
      <c r="HM468" s="53"/>
      <c r="HN468" s="53"/>
      <c r="HO468" s="53"/>
      <c r="HP468" s="53"/>
      <c r="HQ468" s="53"/>
      <c r="HR468" s="53"/>
      <c r="HS468" s="53"/>
      <c r="HT468" s="53"/>
      <c r="HU468" s="53"/>
      <c r="HV468" s="53"/>
      <c r="HW468" s="53"/>
      <c r="HX468" s="53"/>
      <c r="HY468" s="53"/>
      <c r="HZ468" s="53"/>
      <c r="IA468" s="53"/>
      <c r="IB468" s="53"/>
      <c r="IC468" s="53"/>
      <c r="ID468" s="53"/>
      <c r="IE468" s="53"/>
    </row>
    <row r="469" spans="1:239" s="177" customFormat="1">
      <c r="A469" s="53"/>
      <c r="B469" s="227"/>
      <c r="F469" s="950"/>
      <c r="H469" s="231"/>
      <c r="I469" s="231"/>
      <c r="J469" s="265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5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76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  <c r="FA469" s="53"/>
      <c r="FB469" s="53"/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53"/>
      <c r="FP469" s="53"/>
      <c r="FQ469" s="53"/>
      <c r="FR469" s="53"/>
      <c r="FS469" s="53"/>
      <c r="FT469" s="53"/>
      <c r="FU469" s="53"/>
      <c r="FV469" s="53"/>
      <c r="FW469" s="53"/>
      <c r="FX469" s="53"/>
      <c r="FY469" s="53"/>
      <c r="FZ469" s="53"/>
      <c r="GA469" s="53"/>
      <c r="GB469" s="53"/>
      <c r="GC469" s="53"/>
      <c r="GD469" s="53"/>
      <c r="GE469" s="53"/>
      <c r="GF469" s="53"/>
      <c r="GG469" s="53"/>
      <c r="GH469" s="53"/>
      <c r="GI469" s="53"/>
      <c r="GJ469" s="53"/>
      <c r="GK469" s="53"/>
      <c r="GL469" s="53"/>
      <c r="GM469" s="53"/>
      <c r="GN469" s="53"/>
      <c r="GO469" s="53"/>
      <c r="GP469" s="53"/>
      <c r="GQ469" s="53"/>
      <c r="GR469" s="53"/>
      <c r="GS469" s="53"/>
      <c r="GT469" s="53"/>
      <c r="GU469" s="53"/>
      <c r="GV469" s="53"/>
      <c r="GW469" s="53"/>
      <c r="GX469" s="53"/>
      <c r="GY469" s="53"/>
      <c r="GZ469" s="53"/>
      <c r="HA469" s="53"/>
      <c r="HB469" s="53"/>
      <c r="HC469" s="53"/>
      <c r="HD469" s="53"/>
      <c r="HE469" s="53"/>
      <c r="HF469" s="53"/>
      <c r="HG469" s="53"/>
      <c r="HH469" s="53"/>
      <c r="HI469" s="53"/>
      <c r="HJ469" s="53"/>
      <c r="HK469" s="53"/>
      <c r="HL469" s="53"/>
      <c r="HM469" s="53"/>
      <c r="HN469" s="53"/>
      <c r="HO469" s="53"/>
      <c r="HP469" s="53"/>
      <c r="HQ469" s="53"/>
      <c r="HR469" s="53"/>
      <c r="HS469" s="53"/>
      <c r="HT469" s="53"/>
      <c r="HU469" s="53"/>
      <c r="HV469" s="53"/>
      <c r="HW469" s="53"/>
      <c r="HX469" s="53"/>
      <c r="HY469" s="53"/>
      <c r="HZ469" s="53"/>
      <c r="IA469" s="53"/>
      <c r="IB469" s="53"/>
      <c r="IC469" s="53"/>
      <c r="ID469" s="53"/>
      <c r="IE469" s="53"/>
    </row>
    <row r="470" spans="1:239" s="177" customFormat="1">
      <c r="A470" s="53"/>
      <c r="B470" s="227"/>
      <c r="F470" s="950"/>
      <c r="H470" s="231"/>
      <c r="I470" s="231"/>
      <c r="J470" s="265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5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76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</row>
    <row r="471" spans="1:239" s="177" customFormat="1">
      <c r="A471" s="53"/>
      <c r="B471" s="227"/>
      <c r="F471" s="950"/>
      <c r="H471" s="231"/>
      <c r="I471" s="231"/>
      <c r="J471" s="265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5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76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</row>
    <row r="472" spans="1:239" s="177" customFormat="1">
      <c r="A472" s="53"/>
      <c r="B472" s="227"/>
      <c r="F472" s="950"/>
      <c r="H472" s="231"/>
      <c r="I472" s="231"/>
      <c r="J472" s="265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5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76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  <c r="FA472" s="53"/>
      <c r="FB472" s="53"/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53"/>
      <c r="FP472" s="53"/>
      <c r="FQ472" s="53"/>
      <c r="FR472" s="53"/>
      <c r="FS472" s="53"/>
      <c r="FT472" s="53"/>
      <c r="FU472" s="53"/>
      <c r="FV472" s="53"/>
      <c r="FW472" s="53"/>
      <c r="FX472" s="53"/>
      <c r="FY472" s="53"/>
      <c r="FZ472" s="53"/>
      <c r="GA472" s="53"/>
      <c r="GB472" s="53"/>
      <c r="GC472" s="53"/>
      <c r="GD472" s="53"/>
      <c r="GE472" s="53"/>
      <c r="GF472" s="53"/>
      <c r="GG472" s="53"/>
      <c r="GH472" s="53"/>
      <c r="GI472" s="53"/>
      <c r="GJ472" s="53"/>
      <c r="GK472" s="53"/>
      <c r="GL472" s="53"/>
      <c r="GM472" s="53"/>
      <c r="GN472" s="53"/>
      <c r="GO472" s="53"/>
      <c r="GP472" s="53"/>
      <c r="GQ472" s="53"/>
      <c r="GR472" s="53"/>
      <c r="GS472" s="53"/>
      <c r="GT472" s="53"/>
      <c r="GU472" s="53"/>
      <c r="GV472" s="53"/>
      <c r="GW472" s="53"/>
      <c r="GX472" s="53"/>
      <c r="GY472" s="53"/>
      <c r="GZ472" s="53"/>
      <c r="HA472" s="53"/>
      <c r="HB472" s="53"/>
      <c r="HC472" s="53"/>
      <c r="HD472" s="53"/>
      <c r="HE472" s="53"/>
      <c r="HF472" s="53"/>
      <c r="HG472" s="53"/>
      <c r="HH472" s="53"/>
      <c r="HI472" s="53"/>
      <c r="HJ472" s="53"/>
      <c r="HK472" s="53"/>
      <c r="HL472" s="53"/>
      <c r="HM472" s="53"/>
      <c r="HN472" s="53"/>
      <c r="HO472" s="53"/>
      <c r="HP472" s="53"/>
      <c r="HQ472" s="53"/>
      <c r="HR472" s="53"/>
      <c r="HS472" s="53"/>
      <c r="HT472" s="53"/>
      <c r="HU472" s="53"/>
      <c r="HV472" s="53"/>
      <c r="HW472" s="53"/>
      <c r="HX472" s="53"/>
      <c r="HY472" s="53"/>
      <c r="HZ472" s="53"/>
      <c r="IA472" s="53"/>
      <c r="IB472" s="53"/>
      <c r="IC472" s="53"/>
      <c r="ID472" s="53"/>
      <c r="IE472" s="53"/>
    </row>
    <row r="473" spans="1:239" s="177" customFormat="1">
      <c r="A473" s="53"/>
      <c r="B473" s="227"/>
      <c r="F473" s="950"/>
      <c r="H473" s="231"/>
      <c r="I473" s="231"/>
      <c r="J473" s="265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5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76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  <c r="FA473" s="53"/>
      <c r="FB473" s="53"/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53"/>
      <c r="FP473" s="53"/>
      <c r="FQ473" s="53"/>
      <c r="FR473" s="53"/>
      <c r="FS473" s="53"/>
      <c r="FT473" s="53"/>
      <c r="FU473" s="53"/>
      <c r="FV473" s="53"/>
      <c r="FW473" s="53"/>
      <c r="FX473" s="53"/>
      <c r="FY473" s="53"/>
      <c r="FZ473" s="53"/>
      <c r="GA473" s="53"/>
      <c r="GB473" s="53"/>
      <c r="GC473" s="53"/>
      <c r="GD473" s="53"/>
      <c r="GE473" s="53"/>
      <c r="GF473" s="53"/>
      <c r="GG473" s="53"/>
      <c r="GH473" s="53"/>
      <c r="GI473" s="53"/>
      <c r="GJ473" s="53"/>
      <c r="GK473" s="53"/>
      <c r="GL473" s="53"/>
      <c r="GM473" s="53"/>
      <c r="GN473" s="53"/>
      <c r="GO473" s="53"/>
      <c r="GP473" s="53"/>
      <c r="GQ473" s="53"/>
      <c r="GR473" s="53"/>
      <c r="GS473" s="53"/>
      <c r="GT473" s="53"/>
      <c r="GU473" s="53"/>
      <c r="GV473" s="53"/>
      <c r="GW473" s="53"/>
      <c r="GX473" s="53"/>
      <c r="GY473" s="53"/>
      <c r="GZ473" s="53"/>
      <c r="HA473" s="53"/>
      <c r="HB473" s="53"/>
      <c r="HC473" s="53"/>
      <c r="HD473" s="53"/>
      <c r="HE473" s="53"/>
      <c r="HF473" s="53"/>
      <c r="HG473" s="53"/>
      <c r="HH473" s="53"/>
      <c r="HI473" s="53"/>
      <c r="HJ473" s="53"/>
      <c r="HK473" s="53"/>
      <c r="HL473" s="53"/>
      <c r="HM473" s="53"/>
      <c r="HN473" s="53"/>
      <c r="HO473" s="53"/>
      <c r="HP473" s="53"/>
      <c r="HQ473" s="53"/>
      <c r="HR473" s="53"/>
      <c r="HS473" s="53"/>
      <c r="HT473" s="53"/>
      <c r="HU473" s="53"/>
      <c r="HV473" s="53"/>
      <c r="HW473" s="53"/>
      <c r="HX473" s="53"/>
      <c r="HY473" s="53"/>
      <c r="HZ473" s="53"/>
      <c r="IA473" s="53"/>
      <c r="IB473" s="53"/>
      <c r="IC473" s="53"/>
      <c r="ID473" s="53"/>
      <c r="IE473" s="53"/>
    </row>
  </sheetData>
  <autoFilter ref="D1:E55" xr:uid="{00000000-0009-0000-0000-000005000000}"/>
  <phoneticPr fontId="23" type="noConversion"/>
  <dataValidations disablePrompts="1" count="2">
    <dataValidation type="list" allowBlank="1" showInputMessage="1" showErrorMessage="1" sqref="D161:D162 D57:D58 D3:D54" xr:uid="{00000000-0002-0000-0500-000000000000}">
      <formula1>$B$72:$B$80</formula1>
    </dataValidation>
    <dataValidation type="list" allowBlank="1" showInputMessage="1" showErrorMessage="1" sqref="E57:E58 E161:E162 E3:E54" xr:uid="{00000000-0002-0000-0500-000001000000}">
      <formula1>$C$72:$C$84</formula1>
    </dataValidation>
  </dataValidation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186"/>
  <sheetViews>
    <sheetView zoomScaleNormal="100" zoomScalePageLayoutView="115" workbookViewId="0">
      <pane xSplit="5" ySplit="3" topLeftCell="F76" activePane="bottomRight" state="frozen"/>
      <selection activeCell="I93" sqref="I93"/>
      <selection pane="topRight" activeCell="I93" sqref="I93"/>
      <selection pane="bottomLeft" activeCell="I93" sqref="I93"/>
      <selection pane="bottomRight" activeCell="D113" sqref="D113"/>
    </sheetView>
  </sheetViews>
  <sheetFormatPr baseColWidth="10" defaultColWidth="10.6640625" defaultRowHeight="13" outlineLevelRow="1" outlineLevelCol="1"/>
  <cols>
    <col min="1" max="1" width="34.5" style="53" customWidth="1"/>
    <col min="2" max="2" width="11.33203125" style="53" customWidth="1"/>
    <col min="3" max="4" width="3.83203125" style="53" customWidth="1"/>
    <col min="5" max="5" width="1.83203125" style="53" customWidth="1"/>
    <col min="6" max="14" width="10.6640625" style="53" customWidth="1" outlineLevel="1"/>
    <col min="15" max="15" width="12.5" style="53" customWidth="1" outlineLevel="1"/>
    <col min="16" max="17" width="10.6640625" style="53" customWidth="1" outlineLevel="1"/>
    <col min="18" max="18" width="12.5" style="53" customWidth="1"/>
    <col min="19" max="19" width="9.33203125" style="53" customWidth="1"/>
    <col min="20" max="28" width="10.6640625" style="53" customWidth="1" outlineLevel="1"/>
    <col min="29" max="29" width="12.5" style="53" customWidth="1" outlineLevel="1"/>
    <col min="30" max="31" width="10.6640625" style="53" customWidth="1" outlineLevel="1"/>
    <col min="32" max="32" width="12.5" style="53" customWidth="1"/>
    <col min="33" max="33" width="12.33203125" style="53" customWidth="1"/>
    <col min="34" max="16384" width="10.6640625" style="53"/>
  </cols>
  <sheetData>
    <row r="1" spans="1:33">
      <c r="A1" s="896" t="s">
        <v>486</v>
      </c>
    </row>
    <row r="2" spans="1:33">
      <c r="A2" s="56"/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 ht="16">
      <c r="A3" s="57" t="s">
        <v>9</v>
      </c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63">
        <f>+'Eng Summ'!F4+'Sales &amp; Mktg Summ'!F4+'G&amp;A'!F4+Alloc!F4</f>
        <v>2</v>
      </c>
      <c r="G4" s="63">
        <f>+'Eng Summ'!G4+'Sales &amp; Mktg Summ'!G4+'G&amp;A'!G4+Alloc!G4</f>
        <v>2</v>
      </c>
      <c r="H4" s="63">
        <f>+'Eng Summ'!H4+'Sales &amp; Mktg Summ'!H4+'G&amp;A'!H4+Alloc!H4</f>
        <v>3</v>
      </c>
      <c r="I4" s="63">
        <f>+'Eng Summ'!I4+'Sales &amp; Mktg Summ'!I4+'G&amp;A'!I4+Alloc!I4</f>
        <v>5</v>
      </c>
      <c r="J4" s="63">
        <f>+'Eng Summ'!J4+'Sales &amp; Mktg Summ'!J4+'G&amp;A'!J4+Alloc!J4</f>
        <v>6</v>
      </c>
      <c r="K4" s="63">
        <f>+'Eng Summ'!K4+'Sales &amp; Mktg Summ'!K4+'G&amp;A'!K4+Alloc!K4</f>
        <v>7</v>
      </c>
      <c r="L4" s="63">
        <f>+'Eng Summ'!L4+'Sales &amp; Mktg Summ'!L4+'G&amp;A'!L4+Alloc!L4</f>
        <v>7</v>
      </c>
      <c r="M4" s="63">
        <f>+'Eng Summ'!M4+'Sales &amp; Mktg Summ'!M4+'G&amp;A'!M4+Alloc!M4</f>
        <v>9.5</v>
      </c>
      <c r="N4" s="63">
        <f>+'Eng Summ'!N4+'Sales &amp; Mktg Summ'!N4+'G&amp;A'!N4+Alloc!N4</f>
        <v>11.5</v>
      </c>
      <c r="O4" s="63">
        <f>+'Eng Summ'!O4+'Sales &amp; Mktg Summ'!O4+'G&amp;A'!O4+Alloc!O4</f>
        <v>12.5</v>
      </c>
      <c r="P4" s="63">
        <f>+'Eng Summ'!P4+'Sales &amp; Mktg Summ'!P4+'G&amp;A'!P4+Alloc!P4</f>
        <v>15</v>
      </c>
      <c r="Q4" s="63">
        <f>+'Eng Summ'!Q4+'Sales &amp; Mktg Summ'!Q4+'G&amp;A'!Q4+Alloc!Q4</f>
        <v>16</v>
      </c>
      <c r="R4" s="66">
        <f>SUM(F4:Q4)/12</f>
        <v>8.0416666666666661</v>
      </c>
      <c r="T4" s="63">
        <f>+'Eng Summ'!T4+'Sales &amp; Mktg Summ'!T4+'G&amp;A'!T4+Alloc!T4</f>
        <v>16</v>
      </c>
      <c r="U4" s="63">
        <f>+'Eng Summ'!U4+'Sales &amp; Mktg Summ'!U4+'G&amp;A'!U4+Alloc!U4</f>
        <v>17</v>
      </c>
      <c r="V4" s="63">
        <f>+'Eng Summ'!V4+'Sales &amp; Mktg Summ'!V4+'G&amp;A'!V4+Alloc!V4</f>
        <v>17.5</v>
      </c>
      <c r="W4" s="63">
        <f>+'Eng Summ'!W4+'Sales &amp; Mktg Summ'!W4+'G&amp;A'!W4+Alloc!W4</f>
        <v>17.5</v>
      </c>
      <c r="X4" s="63">
        <f>+'Eng Summ'!X4+'Sales &amp; Mktg Summ'!X4+'G&amp;A'!X4+Alloc!X4</f>
        <v>20.5</v>
      </c>
      <c r="Y4" s="63">
        <f>+'Eng Summ'!Y4+'Sales &amp; Mktg Summ'!Y4+'G&amp;A'!Y4+Alloc!Y4</f>
        <v>23.5</v>
      </c>
      <c r="Z4" s="63">
        <f>+'Eng Summ'!Z4+'Sales &amp; Mktg Summ'!Z4+'G&amp;A'!Z4+Alloc!Z4</f>
        <v>24</v>
      </c>
      <c r="AA4" s="63">
        <f>+'Eng Summ'!AA4+'Sales &amp; Mktg Summ'!AA4+'G&amp;A'!AA4+Alloc!AA4</f>
        <v>25</v>
      </c>
      <c r="AB4" s="63">
        <f>+'Eng Summ'!AB4+'Sales &amp; Mktg Summ'!AB4+'G&amp;A'!AB4+Alloc!AB4</f>
        <v>25</v>
      </c>
      <c r="AC4" s="63">
        <f>+'Eng Summ'!AC4+'Sales &amp; Mktg Summ'!AC4+'G&amp;A'!AC4+Alloc!AC4</f>
        <v>29.5</v>
      </c>
      <c r="AD4" s="63">
        <f>+'Eng Summ'!AD4+'Sales &amp; Mktg Summ'!AD4+'G&amp;A'!AD4+Alloc!AD4</f>
        <v>31.5</v>
      </c>
      <c r="AE4" s="63">
        <f>+'Eng Summ'!AE4+'Sales &amp; Mktg Summ'!AE4+'G&amp;A'!AE4+Alloc!AE4</f>
        <v>31.5</v>
      </c>
      <c r="AF4" s="66">
        <f>SUM(T4:AE4)/12</f>
        <v>23.208333333333332</v>
      </c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8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8"/>
    </row>
    <row r="6" spans="1:33" s="62" customFormat="1">
      <c r="A6" s="53" t="s">
        <v>13</v>
      </c>
      <c r="B6" s="53"/>
      <c r="C6" s="53"/>
      <c r="D6" s="53"/>
      <c r="E6" s="53"/>
      <c r="F6" s="69">
        <f>+'Eng Summ'!F6+'Sales &amp; Mktg Summ'!F6+'G&amp;A'!F6+Alloc!F6</f>
        <v>12500</v>
      </c>
      <c r="G6" s="69">
        <f>+'Eng Summ'!G6+'Sales &amp; Mktg Summ'!G6+'G&amp;A'!G6+Alloc!G6</f>
        <v>12500</v>
      </c>
      <c r="H6" s="69">
        <f>+'Eng Summ'!H6+'Sales &amp; Mktg Summ'!H6+'G&amp;A'!H6+Alloc!H6</f>
        <v>18333.333333333332</v>
      </c>
      <c r="I6" s="69">
        <f>+'Eng Summ'!I6+'Sales &amp; Mktg Summ'!I6+'G&amp;A'!I6+Alloc!I6</f>
        <v>28750.000000000004</v>
      </c>
      <c r="J6" s="69">
        <f>+'Eng Summ'!J6+'Sales &amp; Mktg Summ'!J6+'G&amp;A'!J6+Alloc!J6</f>
        <v>35000</v>
      </c>
      <c r="K6" s="69">
        <f>+'Eng Summ'!K6+'Sales &amp; Mktg Summ'!K6+'G&amp;A'!K6+Alloc!K6</f>
        <v>40416.666666666664</v>
      </c>
      <c r="L6" s="69">
        <f>+'Eng Summ'!L6+'Sales &amp; Mktg Summ'!L6+'G&amp;A'!L6+Alloc!L6</f>
        <v>40416.666666666664</v>
      </c>
      <c r="M6" s="69">
        <f>+'Eng Summ'!M6+'Sales &amp; Mktg Summ'!M6+'G&amp;A'!M6+Alloc!M6</f>
        <v>51249.999999999993</v>
      </c>
      <c r="N6" s="69">
        <f>+'Eng Summ'!N6+'Sales &amp; Mktg Summ'!N6+'G&amp;A'!N6+Alloc!N6</f>
        <v>62916.666666666664</v>
      </c>
      <c r="O6" s="69">
        <f>+'Eng Summ'!O6+'Sales &amp; Mktg Summ'!O6+'G&amp;A'!O6+Alloc!O6</f>
        <v>68333.333333333343</v>
      </c>
      <c r="P6" s="69">
        <f>+'Eng Summ'!P6+'Sales &amp; Mktg Summ'!P6+'G&amp;A'!P6+Alloc!P6</f>
        <v>81250</v>
      </c>
      <c r="Q6" s="69">
        <f>+'Eng Summ'!Q6+'Sales &amp; Mktg Summ'!Q6+'G&amp;A'!Q6+Alloc!Q6</f>
        <v>89583.333333333343</v>
      </c>
      <c r="R6" s="67">
        <f>SUM(F6:Q6)</f>
        <v>541250</v>
      </c>
      <c r="S6" s="65">
        <f t="shared" ref="S6:S11" si="0">+R6/R$96</f>
        <v>0.56965828922538053</v>
      </c>
      <c r="T6" s="69">
        <f>+'Eng Summ'!T6+'Sales &amp; Mktg Summ'!T6+'G&amp;A'!T6+Alloc!T6</f>
        <v>94062.5</v>
      </c>
      <c r="U6" s="69">
        <f>+'Eng Summ'!U6+'Sales &amp; Mktg Summ'!U6+'G&amp;A'!U6+Alloc!U6</f>
        <v>101937.5</v>
      </c>
      <c r="V6" s="69">
        <f>+'Eng Summ'!V6+'Sales &amp; Mktg Summ'!V6+'G&amp;A'!V6+Alloc!V6</f>
        <v>101937.5</v>
      </c>
      <c r="W6" s="69">
        <f>+'Eng Summ'!W6+'Sales &amp; Mktg Summ'!W6+'G&amp;A'!W6+Alloc!W6</f>
        <v>101937.5</v>
      </c>
      <c r="X6" s="69">
        <f>+'Eng Summ'!X6+'Sales &amp; Mktg Summ'!X6+'G&amp;A'!X6+Alloc!X6</f>
        <v>118562.5</v>
      </c>
      <c r="Y6" s="69">
        <f>+'Eng Summ'!Y6+'Sales &amp; Mktg Summ'!Y6+'G&amp;A'!Y6+Alloc!Y6</f>
        <v>149625</v>
      </c>
      <c r="Z6" s="69">
        <f>+'Eng Summ'!Z6+'Sales &amp; Mktg Summ'!Z6+'G&amp;A'!Z6+Alloc!Z6</f>
        <v>157062.5</v>
      </c>
      <c r="AA6" s="69">
        <f>+'Eng Summ'!AA6+'Sales &amp; Mktg Summ'!AA6+'G&amp;A'!AA6+Alloc!AA6</f>
        <v>172812.5</v>
      </c>
      <c r="AB6" s="69">
        <f>+'Eng Summ'!AB6+'Sales &amp; Mktg Summ'!AB6+'G&amp;A'!AB6+Alloc!AB6</f>
        <v>187250</v>
      </c>
      <c r="AC6" s="69">
        <f>+'Eng Summ'!AC6+'Sales &amp; Mktg Summ'!AC6+'G&amp;A'!AC6+Alloc!AC6</f>
        <v>216125</v>
      </c>
      <c r="AD6" s="69">
        <f>+'Eng Summ'!AD6+'Sales &amp; Mktg Summ'!AD6+'G&amp;A'!AD6+Alloc!AD6</f>
        <v>230125</v>
      </c>
      <c r="AE6" s="69">
        <f>+'Eng Summ'!AE6+'Sales &amp; Mktg Summ'!AE6+'G&amp;A'!AE6+Alloc!AE6</f>
        <v>237562.5</v>
      </c>
      <c r="AF6" s="67">
        <f>SUM(T6:AE6)</f>
        <v>1869000</v>
      </c>
      <c r="AG6" s="65">
        <f t="shared" ref="AG6:AG21" si="1">+AF6/AF$96</f>
        <v>0.55259478150510011</v>
      </c>
    </row>
    <row r="7" spans="1:33" s="62" customFormat="1">
      <c r="A7" s="53" t="s">
        <v>14</v>
      </c>
      <c r="B7" s="53"/>
      <c r="C7" s="53"/>
      <c r="D7" s="53"/>
      <c r="E7" s="53"/>
      <c r="F7" s="69">
        <f>+'Eng Summ'!F7+'Sales &amp; Mktg Summ'!F7+'G&amp;A'!F7+Alloc!F7</f>
        <v>5600</v>
      </c>
      <c r="G7" s="69">
        <f>+'Eng Summ'!G7+'Sales &amp; Mktg Summ'!G7+'G&amp;A'!G7+Alloc!G7</f>
        <v>0</v>
      </c>
      <c r="H7" s="69">
        <f>+'Eng Summ'!H7+'Sales &amp; Mktg Summ'!H7+'G&amp;A'!H7+Alloc!H7</f>
        <v>0</v>
      </c>
      <c r="I7" s="69">
        <f>+'Eng Summ'!I7+'Sales &amp; Mktg Summ'!I7+'G&amp;A'!I7+Alloc!I7</f>
        <v>0</v>
      </c>
      <c r="J7" s="69">
        <f>+'Eng Summ'!J7+'Sales &amp; Mktg Summ'!J7+'G&amp;A'!J7+Alloc!J7</f>
        <v>5600</v>
      </c>
      <c r="K7" s="69">
        <f>+'Eng Summ'!K7+'Sales &amp; Mktg Summ'!K7+'G&amp;A'!K7+Alloc!K7</f>
        <v>0</v>
      </c>
      <c r="L7" s="69">
        <f>+'Eng Summ'!L7+'Sales &amp; Mktg Summ'!L7+'G&amp;A'!L7+Alloc!L7</f>
        <v>0</v>
      </c>
      <c r="M7" s="69">
        <f>+'Eng Summ'!M7+'Sales &amp; Mktg Summ'!M7+'G&amp;A'!M7+Alloc!M7</f>
        <v>5600</v>
      </c>
      <c r="N7" s="69">
        <f>+'Eng Summ'!N7+'Sales &amp; Mktg Summ'!N7+'G&amp;A'!N7+Alloc!N7</f>
        <v>0</v>
      </c>
      <c r="O7" s="69">
        <f>+'Eng Summ'!O7+'Sales &amp; Mktg Summ'!O7+'G&amp;A'!O7+Alloc!O7</f>
        <v>5600</v>
      </c>
      <c r="P7" s="69">
        <f>+'Eng Summ'!P7+'Sales &amp; Mktg Summ'!P7+'G&amp;A'!P7+Alloc!P7</f>
        <v>0</v>
      </c>
      <c r="Q7" s="69">
        <f>+'Eng Summ'!Q7+'Sales &amp; Mktg Summ'!Q7+'G&amp;A'!Q7+Alloc!Q7</f>
        <v>0</v>
      </c>
      <c r="R7" s="67">
        <f>SUM(F7:Q7)</f>
        <v>22400</v>
      </c>
      <c r="S7" s="65">
        <f t="shared" si="0"/>
        <v>2.3575696403969559E-2</v>
      </c>
      <c r="T7" s="69">
        <f>+'Eng Summ'!T7+'Sales &amp; Mktg Summ'!T7+'G&amp;A'!T7+Alloc!T7</f>
        <v>3500</v>
      </c>
      <c r="U7" s="69">
        <f>+'Eng Summ'!U7+'Sales &amp; Mktg Summ'!U7+'G&amp;A'!U7+Alloc!U7</f>
        <v>0</v>
      </c>
      <c r="V7" s="69">
        <f>+'Eng Summ'!V7+'Sales &amp; Mktg Summ'!V7+'G&amp;A'!V7+Alloc!V7</f>
        <v>4500</v>
      </c>
      <c r="W7" s="69">
        <f>+'Eng Summ'!W7+'Sales &amp; Mktg Summ'!W7+'G&amp;A'!W7+Alloc!W7</f>
        <v>4500</v>
      </c>
      <c r="X7" s="69">
        <f>+'Eng Summ'!X7+'Sales &amp; Mktg Summ'!X7+'G&amp;A'!X7+Alloc!X7</f>
        <v>4500</v>
      </c>
      <c r="Y7" s="69">
        <f>+'Eng Summ'!Y7+'Sales &amp; Mktg Summ'!Y7+'G&amp;A'!Y7+Alloc!Y7</f>
        <v>6500</v>
      </c>
      <c r="Z7" s="69">
        <f>+'Eng Summ'!Z7+'Sales &amp; Mktg Summ'!Z7+'G&amp;A'!Z7+Alloc!Z7</f>
        <v>6500</v>
      </c>
      <c r="AA7" s="69">
        <f>+'Eng Summ'!AA7+'Sales &amp; Mktg Summ'!AA7+'G&amp;A'!AA7+Alloc!AA7</f>
        <v>99000</v>
      </c>
      <c r="AB7" s="69">
        <f>+'Eng Summ'!AB7+'Sales &amp; Mktg Summ'!AB7+'G&amp;A'!AB7+Alloc!AB7</f>
        <v>6500</v>
      </c>
      <c r="AC7" s="69">
        <f>+'Eng Summ'!AC7+'Sales &amp; Mktg Summ'!AC7+'G&amp;A'!AC7+Alloc!AC7</f>
        <v>6500</v>
      </c>
      <c r="AD7" s="69">
        <f>+'Eng Summ'!AD7+'Sales &amp; Mktg Summ'!AD7+'G&amp;A'!AD7+Alloc!AD7</f>
        <v>6500</v>
      </c>
      <c r="AE7" s="69">
        <f>+'Eng Summ'!AE7+'Sales &amp; Mktg Summ'!AE7+'G&amp;A'!AE7+Alloc!AE7</f>
        <v>6500</v>
      </c>
      <c r="AF7" s="67">
        <f>SUM(T7:AE7)</f>
        <v>155000</v>
      </c>
      <c r="AG7" s="65">
        <f t="shared" si="1"/>
        <v>4.5827817620808189E-2</v>
      </c>
    </row>
    <row r="8" spans="1:33" s="62" customFormat="1">
      <c r="A8" s="53" t="s">
        <v>369</v>
      </c>
      <c r="B8" s="53"/>
      <c r="C8" s="53"/>
      <c r="D8" s="53"/>
      <c r="E8" s="72"/>
      <c r="F8" s="69">
        <f>+'Eng Summ'!F8+'Sales &amp; Mktg Summ'!F8+'G&amp;A'!F8+Alloc!F8</f>
        <v>0</v>
      </c>
      <c r="G8" s="69">
        <f>+'Eng Summ'!G8+'Sales &amp; Mktg Summ'!G8+'G&amp;A'!G8+Alloc!G8</f>
        <v>0</v>
      </c>
      <c r="H8" s="69">
        <f>+'Eng Summ'!H8+'Sales &amp; Mktg Summ'!H8+'G&amp;A'!H8+Alloc!H8</f>
        <v>0</v>
      </c>
      <c r="I8" s="69">
        <f>+'Eng Summ'!I8+'Sales &amp; Mktg Summ'!I8+'G&amp;A'!I8+Alloc!I8</f>
        <v>0</v>
      </c>
      <c r="J8" s="69">
        <f>+'Eng Summ'!J8+'Sales &amp; Mktg Summ'!J8+'G&amp;A'!J8+Alloc!J8</f>
        <v>0</v>
      </c>
      <c r="K8" s="69">
        <f>+'Eng Summ'!K8+'Sales &amp; Mktg Summ'!K8+'G&amp;A'!K8+Alloc!K8</f>
        <v>0</v>
      </c>
      <c r="L8" s="69">
        <f>+'Eng Summ'!L8+'Sales &amp; Mktg Summ'!L8+'G&amp;A'!L8+Alloc!L8</f>
        <v>0</v>
      </c>
      <c r="M8" s="69">
        <f>+'Eng Summ'!M8+'Sales &amp; Mktg Summ'!M8+'G&amp;A'!M8+Alloc!M8</f>
        <v>0</v>
      </c>
      <c r="N8" s="69">
        <f>+'Eng Summ'!N8+'Sales &amp; Mktg Summ'!N8+'G&amp;A'!N8+Alloc!N8</f>
        <v>0</v>
      </c>
      <c r="O8" s="69">
        <f>+'Eng Summ'!O8+'Sales &amp; Mktg Summ'!O8+'G&amp;A'!O8+Alloc!O8</f>
        <v>0</v>
      </c>
      <c r="P8" s="69">
        <f>+'Eng Summ'!P8+'Sales &amp; Mktg Summ'!P8+'G&amp;A'!P8+Alloc!P8</f>
        <v>0</v>
      </c>
      <c r="Q8" s="69">
        <f>+'Eng Summ'!Q8+'Sales &amp; Mktg Summ'!Q8+'G&amp;A'!Q8+Alloc!Q8</f>
        <v>0</v>
      </c>
      <c r="R8" s="67">
        <f>SUM(F8:Q8)</f>
        <v>0</v>
      </c>
      <c r="S8" s="65">
        <f t="shared" si="0"/>
        <v>0</v>
      </c>
      <c r="T8" s="69">
        <f>+'Eng Summ'!T8+'Sales &amp; Mktg Summ'!T8+'G&amp;A'!T8+Alloc!T8</f>
        <v>0</v>
      </c>
      <c r="U8" s="69">
        <f>+'Eng Summ'!U8+'Sales &amp; Mktg Summ'!U8+'G&amp;A'!U8+Alloc!U8</f>
        <v>0</v>
      </c>
      <c r="V8" s="69">
        <f>+'Eng Summ'!V8+'Sales &amp; Mktg Summ'!V8+'G&amp;A'!V8+Alloc!V8</f>
        <v>0</v>
      </c>
      <c r="W8" s="69">
        <f>+'Eng Summ'!W8+'Sales &amp; Mktg Summ'!W8+'G&amp;A'!W8+Alloc!W8</f>
        <v>0</v>
      </c>
      <c r="X8" s="69">
        <f>+'Eng Summ'!X8+'Sales &amp; Mktg Summ'!X8+'G&amp;A'!X8+Alloc!X8</f>
        <v>0</v>
      </c>
      <c r="Y8" s="69">
        <f>+'Eng Summ'!Y8+'Sales &amp; Mktg Summ'!Y8+'G&amp;A'!Y8+Alloc!Y8</f>
        <v>0</v>
      </c>
      <c r="Z8" s="69">
        <f>+'Eng Summ'!Z8+'Sales &amp; Mktg Summ'!Z8+'G&amp;A'!Z8+Alloc!Z8</f>
        <v>0</v>
      </c>
      <c r="AA8" s="69">
        <f>+'Eng Summ'!AA8+'Sales &amp; Mktg Summ'!AA8+'G&amp;A'!AA8+Alloc!AA8</f>
        <v>0</v>
      </c>
      <c r="AB8" s="69">
        <f>+'Eng Summ'!AB8+'Sales &amp; Mktg Summ'!AB8+'G&amp;A'!AB8+Alloc!AB8</f>
        <v>0</v>
      </c>
      <c r="AC8" s="69">
        <f>+'Eng Summ'!AC8+'Sales &amp; Mktg Summ'!AC8+'G&amp;A'!AC8+Alloc!AC8</f>
        <v>0</v>
      </c>
      <c r="AD8" s="69">
        <f>+'Eng Summ'!AD8+'Sales &amp; Mktg Summ'!AD8+'G&amp;A'!AD8+Alloc!AD8</f>
        <v>0</v>
      </c>
      <c r="AE8" s="69">
        <f>+'Eng Summ'!AE8+'Sales &amp; Mktg Summ'!AE8+'G&amp;A'!AE8+Alloc!AE8</f>
        <v>0</v>
      </c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53"/>
      <c r="C9" s="53"/>
      <c r="D9" s="53"/>
      <c r="E9" s="72"/>
      <c r="F9" s="69">
        <f>+'Eng Summ'!F9+'Sales &amp; Mktg Summ'!F9+'G&amp;A'!F9+Alloc!F9</f>
        <v>1749.75</v>
      </c>
      <c r="G9" s="69">
        <f>+'Eng Summ'!G9+'Sales &amp; Mktg Summ'!G9+'G&amp;A'!G9+Alloc!G9</f>
        <v>993.75</v>
      </c>
      <c r="H9" s="69">
        <f>+'Eng Summ'!H9+'Sales &amp; Mktg Summ'!H9+'G&amp;A'!H9+Alloc!H9</f>
        <v>1387.5</v>
      </c>
      <c r="I9" s="69">
        <f>+'Eng Summ'!I9+'Sales &amp; Mktg Summ'!I9+'G&amp;A'!I9+Alloc!I9</f>
        <v>2343.75</v>
      </c>
      <c r="J9" s="69">
        <f>+'Eng Summ'!J9+'Sales &amp; Mktg Summ'!J9+'G&amp;A'!J9+Alloc!J9</f>
        <v>3521.625</v>
      </c>
      <c r="K9" s="69">
        <f>+'Eng Summ'!K9+'Sales &amp; Mktg Summ'!K9+'G&amp;A'!K9+Alloc!K9</f>
        <v>3131.25</v>
      </c>
      <c r="L9" s="69">
        <f>+'Eng Summ'!L9+'Sales &amp; Mktg Summ'!L9+'G&amp;A'!L9+Alloc!L9</f>
        <v>2343.75</v>
      </c>
      <c r="M9" s="69">
        <f>+'Eng Summ'!M9+'Sales &amp; Mktg Summ'!M9+'G&amp;A'!M9+Alloc!M9</f>
        <v>3214.4999999999995</v>
      </c>
      <c r="N9" s="69">
        <f>+'Eng Summ'!N9+'Sales &amp; Mktg Summ'!N9+'G&amp;A'!N9+Alloc!N9</f>
        <v>3750</v>
      </c>
      <c r="O9" s="69">
        <f>+'Eng Summ'!O9+'Sales &amp; Mktg Summ'!O9+'G&amp;A'!O9+Alloc!O9</f>
        <v>4367.625</v>
      </c>
      <c r="P9" s="69">
        <f>+'Eng Summ'!P9+'Sales &amp; Mktg Summ'!P9+'G&amp;A'!P9+Alloc!P9</f>
        <v>4987.5</v>
      </c>
      <c r="Q9" s="69">
        <f>+'Eng Summ'!Q9+'Sales &amp; Mktg Summ'!Q9+'G&amp;A'!Q9+Alloc!Q9</f>
        <v>5550</v>
      </c>
      <c r="R9" s="67">
        <f>SUM(F9:Q9)</f>
        <v>37341</v>
      </c>
      <c r="S9" s="65">
        <f t="shared" si="0"/>
        <v>3.9300896402706571E-2</v>
      </c>
      <c r="T9" s="69">
        <f>+'Eng Summ'!T9+'Sales &amp; Mktg Summ'!T9+'G&amp;A'!T9+Alloc!T9</f>
        <v>13170.9375</v>
      </c>
      <c r="U9" s="69">
        <f>+'Eng Summ'!U9+'Sales &amp; Mktg Summ'!U9+'G&amp;A'!U9+Alloc!U9</f>
        <v>13761.5625</v>
      </c>
      <c r="V9" s="69">
        <f>+'Eng Summ'!V9+'Sales &amp; Mktg Summ'!V9+'G&amp;A'!V9+Alloc!V9</f>
        <v>14369.0625</v>
      </c>
      <c r="W9" s="69">
        <f>+'Eng Summ'!W9+'Sales &amp; Mktg Summ'!W9+'G&amp;A'!W9+Alloc!W9</f>
        <v>14369.0625</v>
      </c>
      <c r="X9" s="69">
        <f>+'Eng Summ'!X9+'Sales &amp; Mktg Summ'!X9+'G&amp;A'!X9+Alloc!X9</f>
        <v>16613.4375</v>
      </c>
      <c r="Y9" s="69">
        <f>+'Eng Summ'!Y9+'Sales &amp; Mktg Summ'!Y9+'G&amp;A'!Y9+Alloc!Y9</f>
        <v>21076.875</v>
      </c>
      <c r="Z9" s="69">
        <f>+'Eng Summ'!Z9+'Sales &amp; Mktg Summ'!Z9+'G&amp;A'!Z9+Alloc!Z9</f>
        <v>7360.3125</v>
      </c>
      <c r="AA9" s="69">
        <f>+'Eng Summ'!AA9+'Sales &amp; Mktg Summ'!AA9+'G&amp;A'!AA9+Alloc!AA9</f>
        <v>12231.5625</v>
      </c>
      <c r="AB9" s="69">
        <f>+'Eng Summ'!AB9+'Sales &amp; Mktg Summ'!AB9+'G&amp;A'!AB9+Alloc!AB9</f>
        <v>8718.75</v>
      </c>
      <c r="AC9" s="69">
        <f>+'Eng Summ'!AC9+'Sales &amp; Mktg Summ'!AC9+'G&amp;A'!AC9+Alloc!AC9</f>
        <v>10018.125</v>
      </c>
      <c r="AD9" s="69">
        <f>+'Eng Summ'!AD9+'Sales &amp; Mktg Summ'!AD9+'G&amp;A'!AD9+Alloc!AD9</f>
        <v>10648.125</v>
      </c>
      <c r="AE9" s="69">
        <f>+'Eng Summ'!AE9+'Sales &amp; Mktg Summ'!AE9+'G&amp;A'!AE9+Alloc!AE9</f>
        <v>10982.8125</v>
      </c>
      <c r="AF9" s="67">
        <f>SUM(T9:AE9)</f>
        <v>153320.625</v>
      </c>
      <c r="AG9" s="65">
        <f t="shared" si="1"/>
        <v>4.5331288000053711E-2</v>
      </c>
    </row>
    <row r="10" spans="1:33" s="62" customFormat="1">
      <c r="A10" s="53" t="s">
        <v>16</v>
      </c>
      <c r="B10" s="53"/>
      <c r="C10" s="53"/>
      <c r="D10" s="53"/>
      <c r="E10" s="53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5">
        <f>SUM(F10:Q10)</f>
        <v>0</v>
      </c>
      <c r="S10" s="65">
        <f t="shared" si="0"/>
        <v>0</v>
      </c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75">
        <f>SUM(T10:AE10)</f>
        <v>0</v>
      </c>
      <c r="AG10" s="65">
        <f t="shared" si="1"/>
        <v>0</v>
      </c>
    </row>
    <row r="11" spans="1:33" s="62" customFormat="1">
      <c r="A11" s="76" t="s">
        <v>17</v>
      </c>
      <c r="F11" s="77">
        <f t="shared" ref="F11:Q11" si="2">SUM(F6:F10)</f>
        <v>19849.75</v>
      </c>
      <c r="G11" s="77">
        <f t="shared" si="2"/>
        <v>13493.75</v>
      </c>
      <c r="H11" s="77">
        <f t="shared" si="2"/>
        <v>19720.833333333332</v>
      </c>
      <c r="I11" s="77">
        <f t="shared" si="2"/>
        <v>31093.750000000004</v>
      </c>
      <c r="J11" s="78">
        <f t="shared" si="2"/>
        <v>44121.625</v>
      </c>
      <c r="K11" s="78">
        <f t="shared" si="2"/>
        <v>43547.916666666664</v>
      </c>
      <c r="L11" s="78">
        <f t="shared" si="2"/>
        <v>42760.416666666664</v>
      </c>
      <c r="M11" s="78">
        <f t="shared" si="2"/>
        <v>60064.499999999993</v>
      </c>
      <c r="N11" s="78">
        <f t="shared" si="2"/>
        <v>66666.666666666657</v>
      </c>
      <c r="O11" s="78">
        <f t="shared" si="2"/>
        <v>78300.958333333343</v>
      </c>
      <c r="P11" s="78">
        <f t="shared" si="2"/>
        <v>86237.5</v>
      </c>
      <c r="Q11" s="77">
        <f t="shared" si="2"/>
        <v>95133.333333333343</v>
      </c>
      <c r="R11" s="81">
        <f t="shared" ref="R11" si="3">SUM(R6:R10)</f>
        <v>600991</v>
      </c>
      <c r="S11" s="80">
        <f t="shared" si="0"/>
        <v>0.63253488203205666</v>
      </c>
      <c r="T11" s="77">
        <f t="shared" ref="T11:AF11" si="4">SUM(T6:T10)</f>
        <v>110733.4375</v>
      </c>
      <c r="U11" s="77">
        <f t="shared" si="4"/>
        <v>115699.0625</v>
      </c>
      <c r="V11" s="77">
        <f t="shared" si="4"/>
        <v>120806.5625</v>
      </c>
      <c r="W11" s="77">
        <f t="shared" si="4"/>
        <v>120806.5625</v>
      </c>
      <c r="X11" s="78">
        <f t="shared" si="4"/>
        <v>139675.9375</v>
      </c>
      <c r="Y11" s="78">
        <f t="shared" si="4"/>
        <v>177201.875</v>
      </c>
      <c r="Z11" s="78">
        <f t="shared" si="4"/>
        <v>170922.8125</v>
      </c>
      <c r="AA11" s="78">
        <f t="shared" si="4"/>
        <v>284044.0625</v>
      </c>
      <c r="AB11" s="78">
        <f t="shared" si="4"/>
        <v>202468.75</v>
      </c>
      <c r="AC11" s="78">
        <f t="shared" si="4"/>
        <v>232643.125</v>
      </c>
      <c r="AD11" s="78">
        <f t="shared" si="4"/>
        <v>247273.125</v>
      </c>
      <c r="AE11" s="77">
        <f t="shared" si="4"/>
        <v>255045.3125</v>
      </c>
      <c r="AF11" s="81">
        <f t="shared" si="4"/>
        <v>2177320.625</v>
      </c>
      <c r="AG11" s="80">
        <f t="shared" si="1"/>
        <v>0.64375388712596193</v>
      </c>
    </row>
    <row r="12" spans="1:33" s="62" customFormat="1">
      <c r="F12" s="82"/>
      <c r="G12" s="82"/>
      <c r="H12" s="82"/>
      <c r="I12" s="82"/>
      <c r="J12" s="73"/>
      <c r="K12" s="73"/>
      <c r="L12" s="73"/>
      <c r="M12" s="73"/>
      <c r="N12" s="73"/>
      <c r="O12" s="73"/>
      <c r="P12" s="73"/>
      <c r="Q12" s="73"/>
      <c r="R12" s="67"/>
      <c r="S12" s="65"/>
      <c r="T12" s="82"/>
      <c r="U12" s="82"/>
      <c r="V12" s="82"/>
      <c r="W12" s="82"/>
      <c r="X12" s="73"/>
      <c r="Y12" s="73"/>
      <c r="Z12" s="73"/>
      <c r="AA12" s="73"/>
      <c r="AB12" s="73"/>
      <c r="AC12" s="73"/>
      <c r="AD12" s="73"/>
      <c r="AE12" s="73"/>
      <c r="AF12" s="67"/>
      <c r="AG12" s="65">
        <f t="shared" si="1"/>
        <v>0</v>
      </c>
    </row>
    <row r="13" spans="1:33" s="62" customFormat="1" ht="12.5" customHeight="1">
      <c r="A13" s="53" t="s">
        <v>18</v>
      </c>
      <c r="B13" s="53"/>
      <c r="C13" s="53"/>
      <c r="D13" s="53"/>
      <c r="E13" s="53"/>
      <c r="F13" s="69">
        <f>+'Eng Summ'!F13+'Sales &amp; Mktg Summ'!F13+'G&amp;A'!F13+Alloc!F13</f>
        <v>0</v>
      </c>
      <c r="G13" s="69">
        <f>+'Eng Summ'!G13+'Sales &amp; Mktg Summ'!G13+'G&amp;A'!G13+Alloc!G13</f>
        <v>0</v>
      </c>
      <c r="H13" s="69">
        <f>+'Eng Summ'!H13+'Sales &amp; Mktg Summ'!H13+'G&amp;A'!H13+Alloc!H13</f>
        <v>0</v>
      </c>
      <c r="I13" s="69">
        <f>+'Eng Summ'!I13+'Sales &amp; Mktg Summ'!I13+'G&amp;A'!I13+Alloc!I13</f>
        <v>0</v>
      </c>
      <c r="J13" s="69">
        <f>+'Eng Summ'!J13+'Sales &amp; Mktg Summ'!J13+'G&amp;A'!J13+Alloc!J13</f>
        <v>0</v>
      </c>
      <c r="K13" s="69">
        <f>+'Eng Summ'!K13+'Sales &amp; Mktg Summ'!K13+'G&amp;A'!K13+Alloc!K13</f>
        <v>0</v>
      </c>
      <c r="L13" s="69">
        <f>+'Eng Summ'!L13+'Sales &amp; Mktg Summ'!L13+'G&amp;A'!L13+Alloc!L13</f>
        <v>0</v>
      </c>
      <c r="M13" s="69">
        <f>+'Eng Summ'!M13+'Sales &amp; Mktg Summ'!M13+'G&amp;A'!M13+Alloc!M13</f>
        <v>0</v>
      </c>
      <c r="N13" s="69">
        <f>+'Eng Summ'!N13+'Sales &amp; Mktg Summ'!N13+'G&amp;A'!N13+Alloc!N13</f>
        <v>0</v>
      </c>
      <c r="O13" s="69">
        <f>+'Eng Summ'!O13+'Sales &amp; Mktg Summ'!O13+'G&amp;A'!O13+Alloc!O13</f>
        <v>0</v>
      </c>
      <c r="P13" s="69">
        <f>+'Eng Summ'!P13+'Sales &amp; Mktg Summ'!P13+'G&amp;A'!P13+Alloc!P13</f>
        <v>0</v>
      </c>
      <c r="Q13" s="69">
        <f>+'Eng Summ'!Q13+'Sales &amp; Mktg Summ'!Q13+'G&amp;A'!Q13+Alloc!Q13</f>
        <v>0</v>
      </c>
      <c r="R13" s="67">
        <f t="shared" ref="R13:R20" si="5">SUM(F13:Q13)</f>
        <v>0</v>
      </c>
      <c r="S13" s="65">
        <f t="shared" ref="S13:S21" si="6">+R13/R$96</f>
        <v>0</v>
      </c>
      <c r="T13" s="69">
        <f>+'Eng Summ'!T13+'Sales &amp; Mktg Summ'!T13+'G&amp;A'!T13+Alloc!T13</f>
        <v>0</v>
      </c>
      <c r="U13" s="69">
        <f>+'Eng Summ'!U13+'Sales &amp; Mktg Summ'!U13+'G&amp;A'!U13+Alloc!U13</f>
        <v>0</v>
      </c>
      <c r="V13" s="69">
        <f>+'Eng Summ'!V13+'Sales &amp; Mktg Summ'!V13+'G&amp;A'!V13+Alloc!V13</f>
        <v>0</v>
      </c>
      <c r="W13" s="69">
        <f>+'Eng Summ'!W13+'Sales &amp; Mktg Summ'!W13+'G&amp;A'!W13+Alloc!W13</f>
        <v>0</v>
      </c>
      <c r="X13" s="69">
        <f>+'Eng Summ'!X13+'Sales &amp; Mktg Summ'!X13+'G&amp;A'!X13+Alloc!X13</f>
        <v>0</v>
      </c>
      <c r="Y13" s="69">
        <f>+'Eng Summ'!Y13+'Sales &amp; Mktg Summ'!Y13+'G&amp;A'!Y13+Alloc!Y13</f>
        <v>0</v>
      </c>
      <c r="Z13" s="69">
        <f>+'Eng Summ'!Z13+'Sales &amp; Mktg Summ'!Z13+'G&amp;A'!Z13+Alloc!Z13</f>
        <v>0</v>
      </c>
      <c r="AA13" s="69">
        <f>+'Eng Summ'!AA13+'Sales &amp; Mktg Summ'!AA13+'G&amp;A'!AA13+Alloc!AA13</f>
        <v>0</v>
      </c>
      <c r="AB13" s="69">
        <f>+'Eng Summ'!AB13+'Sales &amp; Mktg Summ'!AB13+'G&amp;A'!AB13+Alloc!AB13</f>
        <v>0</v>
      </c>
      <c r="AC13" s="69">
        <f>+'Eng Summ'!AC13+'Sales &amp; Mktg Summ'!AC13+'G&amp;A'!AC13+Alloc!AC13</f>
        <v>0</v>
      </c>
      <c r="AD13" s="69">
        <f>+'Eng Summ'!AD13+'Sales &amp; Mktg Summ'!AD13+'G&amp;A'!AD13+Alloc!AD13</f>
        <v>0</v>
      </c>
      <c r="AE13" s="69">
        <f>+'Eng Summ'!AE13+'Sales &amp; Mktg Summ'!AE13+'G&amp;A'!AE13+Alloc!AE13</f>
        <v>0</v>
      </c>
      <c r="AF13" s="67">
        <f t="shared" ref="AF13:AF20" si="7">SUM(T13:AE13)</f>
        <v>0</v>
      </c>
      <c r="AG13" s="65">
        <f t="shared" si="1"/>
        <v>0</v>
      </c>
    </row>
    <row r="14" spans="1:33" s="62" customFormat="1">
      <c r="A14" s="53" t="s">
        <v>19</v>
      </c>
      <c r="B14" s="53"/>
      <c r="C14" s="53"/>
      <c r="D14" s="53"/>
      <c r="E14" s="53"/>
      <c r="F14" s="69">
        <f>+'Eng Summ'!F14+'Sales &amp; Mktg Summ'!F14+'G&amp;A'!F14+Alloc!F14</f>
        <v>0</v>
      </c>
      <c r="G14" s="69">
        <f>+'Eng Summ'!G14+'Sales &amp; Mktg Summ'!G14+'G&amp;A'!G14+Alloc!G14</f>
        <v>0</v>
      </c>
      <c r="H14" s="69">
        <f>+'Eng Summ'!H14+'Sales &amp; Mktg Summ'!H14+'G&amp;A'!H14+Alloc!H14</f>
        <v>0</v>
      </c>
      <c r="I14" s="69">
        <f>+'Eng Summ'!I14+'Sales &amp; Mktg Summ'!I14+'G&amp;A'!I14+Alloc!I14</f>
        <v>0</v>
      </c>
      <c r="J14" s="69">
        <f>+'Eng Summ'!J14+'Sales &amp; Mktg Summ'!J14+'G&amp;A'!J14+Alloc!J14</f>
        <v>0</v>
      </c>
      <c r="K14" s="69">
        <f>+'Eng Summ'!K14+'Sales &amp; Mktg Summ'!K14+'G&amp;A'!K14+Alloc!K14</f>
        <v>0</v>
      </c>
      <c r="L14" s="69">
        <f>+'Eng Summ'!L14+'Sales &amp; Mktg Summ'!L14+'G&amp;A'!L14+Alloc!L14</f>
        <v>0</v>
      </c>
      <c r="M14" s="69">
        <f>+'Eng Summ'!M14+'Sales &amp; Mktg Summ'!M14+'G&amp;A'!M14+Alloc!M14</f>
        <v>0</v>
      </c>
      <c r="N14" s="69">
        <f>+'Eng Summ'!N14+'Sales &amp; Mktg Summ'!N14+'G&amp;A'!N14+Alloc!N14</f>
        <v>0</v>
      </c>
      <c r="O14" s="69">
        <f>+'Eng Summ'!O14+'Sales &amp; Mktg Summ'!O14+'G&amp;A'!O14+Alloc!O14</f>
        <v>0</v>
      </c>
      <c r="P14" s="69">
        <f>+'Eng Summ'!P14+'Sales &amp; Mktg Summ'!P14+'G&amp;A'!P14+Alloc!P14</f>
        <v>0</v>
      </c>
      <c r="Q14" s="69">
        <f>+'Eng Summ'!Q14+'Sales &amp; Mktg Summ'!Q14+'G&amp;A'!Q14+Alloc!Q14</f>
        <v>1000</v>
      </c>
      <c r="R14" s="67">
        <f t="shared" si="5"/>
        <v>1000</v>
      </c>
      <c r="S14" s="65">
        <f t="shared" si="6"/>
        <v>1.0524864466057839E-3</v>
      </c>
      <c r="T14" s="69">
        <f>+'Eng Summ'!T14+'Sales &amp; Mktg Summ'!T14+'G&amp;A'!T14+Alloc!T14</f>
        <v>0</v>
      </c>
      <c r="U14" s="69">
        <f>+'Eng Summ'!U14+'Sales &amp; Mktg Summ'!U14+'G&amp;A'!U14+Alloc!U14</f>
        <v>0</v>
      </c>
      <c r="V14" s="69">
        <f>+'Eng Summ'!V14+'Sales &amp; Mktg Summ'!V14+'G&amp;A'!V14+Alloc!V14</f>
        <v>0</v>
      </c>
      <c r="W14" s="69">
        <f>+'Eng Summ'!W14+'Sales &amp; Mktg Summ'!W14+'G&amp;A'!W14+Alloc!W14</f>
        <v>0</v>
      </c>
      <c r="X14" s="69">
        <f>+'Eng Summ'!X14+'Sales &amp; Mktg Summ'!X14+'G&amp;A'!X14+Alloc!X14</f>
        <v>0</v>
      </c>
      <c r="Y14" s="69">
        <f>+'Eng Summ'!Y14+'Sales &amp; Mktg Summ'!Y14+'G&amp;A'!Y14+Alloc!Y14</f>
        <v>0</v>
      </c>
      <c r="Z14" s="69">
        <f>+'Eng Summ'!Z14+'Sales &amp; Mktg Summ'!Z14+'G&amp;A'!Z14+Alloc!Z14</f>
        <v>0</v>
      </c>
      <c r="AA14" s="69">
        <f>+'Eng Summ'!AA14+'Sales &amp; Mktg Summ'!AA14+'G&amp;A'!AA14+Alloc!AA14</f>
        <v>0</v>
      </c>
      <c r="AB14" s="69">
        <f>+'Eng Summ'!AB14+'Sales &amp; Mktg Summ'!AB14+'G&amp;A'!AB14+Alloc!AB14</f>
        <v>0</v>
      </c>
      <c r="AC14" s="69">
        <f>+'Eng Summ'!AC14+'Sales &amp; Mktg Summ'!AC14+'G&amp;A'!AC14+Alloc!AC14</f>
        <v>0</v>
      </c>
      <c r="AD14" s="69">
        <f>+'Eng Summ'!AD14+'Sales &amp; Mktg Summ'!AD14+'G&amp;A'!AD14+Alloc!AD14</f>
        <v>0</v>
      </c>
      <c r="AE14" s="69">
        <f>+'Eng Summ'!AE14+'Sales &amp; Mktg Summ'!AE14+'G&amp;A'!AE14+Alloc!AE14</f>
        <v>1000</v>
      </c>
      <c r="AF14" s="67">
        <f t="shared" si="7"/>
        <v>1000</v>
      </c>
      <c r="AG14" s="65">
        <f t="shared" si="1"/>
        <v>2.9566333948908511E-4</v>
      </c>
    </row>
    <row r="15" spans="1:33" s="62" customFormat="1">
      <c r="A15" s="53" t="s">
        <v>20</v>
      </c>
      <c r="B15" s="53"/>
      <c r="C15" s="53"/>
      <c r="D15" s="53"/>
      <c r="E15" s="53"/>
      <c r="F15" s="69">
        <f>+'Eng Summ'!F15+'Sales &amp; Mktg Summ'!F15+'G&amp;A'!F15+Alloc!F15</f>
        <v>0</v>
      </c>
      <c r="G15" s="69">
        <f>+'Eng Summ'!G15+'Sales &amp; Mktg Summ'!G15+'G&amp;A'!G15+Alloc!G15</f>
        <v>0</v>
      </c>
      <c r="H15" s="69">
        <f>+'Eng Summ'!H15+'Sales &amp; Mktg Summ'!H15+'G&amp;A'!H15+Alloc!H15</f>
        <v>0</v>
      </c>
      <c r="I15" s="69">
        <f>+'Eng Summ'!I15+'Sales &amp; Mktg Summ'!I15+'G&amp;A'!I15+Alloc!I15</f>
        <v>0</v>
      </c>
      <c r="J15" s="69">
        <f>+'Eng Summ'!J15+'Sales &amp; Mktg Summ'!J15+'G&amp;A'!J15+Alloc!J15</f>
        <v>0</v>
      </c>
      <c r="K15" s="69">
        <f>+'Eng Summ'!K15+'Sales &amp; Mktg Summ'!K15+'G&amp;A'!K15+Alloc!K15</f>
        <v>0</v>
      </c>
      <c r="L15" s="69">
        <f>+'Eng Summ'!L15+'Sales &amp; Mktg Summ'!L15+'G&amp;A'!L15+Alloc!L15</f>
        <v>0</v>
      </c>
      <c r="M15" s="69">
        <f>+'Eng Summ'!M15+'Sales &amp; Mktg Summ'!M15+'G&amp;A'!M15+Alloc!M15</f>
        <v>0</v>
      </c>
      <c r="N15" s="69">
        <f>+'Eng Summ'!N15+'Sales &amp; Mktg Summ'!N15+'G&amp;A'!N15+Alloc!N15</f>
        <v>1000</v>
      </c>
      <c r="O15" s="69">
        <f>+'Eng Summ'!O15+'Sales &amp; Mktg Summ'!O15+'G&amp;A'!O15+Alloc!O15</f>
        <v>0</v>
      </c>
      <c r="P15" s="69">
        <f>+'Eng Summ'!P15+'Sales &amp; Mktg Summ'!P15+'G&amp;A'!P15+Alloc!P15</f>
        <v>0</v>
      </c>
      <c r="Q15" s="69">
        <f>+'Eng Summ'!Q15+'Sales &amp; Mktg Summ'!Q15+'G&amp;A'!Q15+Alloc!Q15</f>
        <v>0</v>
      </c>
      <c r="R15" s="67">
        <f t="shared" si="5"/>
        <v>1000</v>
      </c>
      <c r="S15" s="65">
        <f t="shared" si="6"/>
        <v>1.0524864466057839E-3</v>
      </c>
      <c r="T15" s="69">
        <f>+'Eng Summ'!T15+'Sales &amp; Mktg Summ'!T15+'G&amp;A'!T15+Alloc!T15</f>
        <v>0</v>
      </c>
      <c r="U15" s="69">
        <f>+'Eng Summ'!U15+'Sales &amp; Mktg Summ'!U15+'G&amp;A'!U15+Alloc!U15</f>
        <v>0</v>
      </c>
      <c r="V15" s="69">
        <f>+'Eng Summ'!V15+'Sales &amp; Mktg Summ'!V15+'G&amp;A'!V15+Alloc!V15</f>
        <v>0</v>
      </c>
      <c r="W15" s="69">
        <f>+'Eng Summ'!W15+'Sales &amp; Mktg Summ'!W15+'G&amp;A'!W15+Alloc!W15</f>
        <v>0</v>
      </c>
      <c r="X15" s="69">
        <f>+'Eng Summ'!X15+'Sales &amp; Mktg Summ'!X15+'G&amp;A'!X15+Alloc!X15</f>
        <v>1500</v>
      </c>
      <c r="Y15" s="69">
        <f>+'Eng Summ'!Y15+'Sales &amp; Mktg Summ'!Y15+'G&amp;A'!Y15+Alloc!Y15</f>
        <v>0</v>
      </c>
      <c r="Z15" s="69">
        <f>+'Eng Summ'!Z15+'Sales &amp; Mktg Summ'!Z15+'G&amp;A'!Z15+Alloc!Z15</f>
        <v>0</v>
      </c>
      <c r="AA15" s="69">
        <f>+'Eng Summ'!AA15+'Sales &amp; Mktg Summ'!AA15+'G&amp;A'!AA15+Alloc!AA15</f>
        <v>0</v>
      </c>
      <c r="AB15" s="69">
        <f>+'Eng Summ'!AB15+'Sales &amp; Mktg Summ'!AB15+'G&amp;A'!AB15+Alloc!AB15</f>
        <v>1000</v>
      </c>
      <c r="AC15" s="69">
        <f>+'Eng Summ'!AC15+'Sales &amp; Mktg Summ'!AC15+'G&amp;A'!AC15+Alloc!AC15</f>
        <v>0</v>
      </c>
      <c r="AD15" s="69">
        <f>+'Eng Summ'!AD15+'Sales &amp; Mktg Summ'!AD15+'G&amp;A'!AD15+Alloc!AD15</f>
        <v>1000</v>
      </c>
      <c r="AE15" s="69">
        <f>+'Eng Summ'!AE15+'Sales &amp; Mktg Summ'!AE15+'G&amp;A'!AE15+Alloc!AE15</f>
        <v>0</v>
      </c>
      <c r="AF15" s="67">
        <f t="shared" si="7"/>
        <v>3500</v>
      </c>
      <c r="AG15" s="65">
        <f t="shared" si="1"/>
        <v>1.0348216882117979E-3</v>
      </c>
    </row>
    <row r="16" spans="1:33" s="62" customFormat="1">
      <c r="A16" s="53" t="s">
        <v>21</v>
      </c>
      <c r="B16" s="53"/>
      <c r="C16" s="53"/>
      <c r="D16" s="53"/>
      <c r="E16" s="53"/>
      <c r="F16" s="69">
        <f>+'Eng Summ'!F16+'Sales &amp; Mktg Summ'!F16+'G&amp;A'!F16+Alloc!F16</f>
        <v>3125</v>
      </c>
      <c r="G16" s="69">
        <f>+'Eng Summ'!G16+'Sales &amp; Mktg Summ'!G16+'G&amp;A'!G16+Alloc!G16</f>
        <v>3125</v>
      </c>
      <c r="H16" s="69">
        <f>+'Eng Summ'!H16+'Sales &amp; Mktg Summ'!H16+'G&amp;A'!H16+Alloc!H16</f>
        <v>4583.333333333333</v>
      </c>
      <c r="I16" s="69">
        <f>+'Eng Summ'!I16+'Sales &amp; Mktg Summ'!I16+'G&amp;A'!I16+Alloc!I16</f>
        <v>7187.5000000000009</v>
      </c>
      <c r="J16" s="69">
        <f>+'Eng Summ'!J16+'Sales &amp; Mktg Summ'!J16+'G&amp;A'!J16+Alloc!J16</f>
        <v>8750</v>
      </c>
      <c r="K16" s="69">
        <f>+'Eng Summ'!K16+'Sales &amp; Mktg Summ'!K16+'G&amp;A'!K16+Alloc!K16</f>
        <v>10104.166666666666</v>
      </c>
      <c r="L16" s="69">
        <f>+'Eng Summ'!L16+'Sales &amp; Mktg Summ'!L16+'G&amp;A'!L16+Alloc!L16</f>
        <v>10104.166666666666</v>
      </c>
      <c r="M16" s="69">
        <f>+'Eng Summ'!M16+'Sales &amp; Mktg Summ'!M16+'G&amp;A'!M16+Alloc!M16</f>
        <v>12812.499999999998</v>
      </c>
      <c r="N16" s="69">
        <f>+'Eng Summ'!N16+'Sales &amp; Mktg Summ'!N16+'G&amp;A'!N16+Alloc!N16</f>
        <v>15729.166666666666</v>
      </c>
      <c r="O16" s="69">
        <f>+'Eng Summ'!O16+'Sales &amp; Mktg Summ'!O16+'G&amp;A'!O16+Alloc!O16</f>
        <v>17083.333333333336</v>
      </c>
      <c r="P16" s="69">
        <f>+'Eng Summ'!P16+'Sales &amp; Mktg Summ'!P16+'G&amp;A'!P16+Alloc!P16</f>
        <v>20312.5</v>
      </c>
      <c r="Q16" s="69">
        <f>+'Eng Summ'!Q16+'Sales &amp; Mktg Summ'!Q16+'G&amp;A'!Q16+Alloc!Q16</f>
        <v>22395.833333333336</v>
      </c>
      <c r="R16" s="67">
        <f t="shared" si="5"/>
        <v>135312.5</v>
      </c>
      <c r="S16" s="65">
        <f t="shared" si="6"/>
        <v>0.14241457230634513</v>
      </c>
      <c r="T16" s="69">
        <f>+'Eng Summ'!T16+'Sales &amp; Mktg Summ'!T16+'G&amp;A'!T16+Alloc!T16</f>
        <v>23515.625</v>
      </c>
      <c r="U16" s="69">
        <f>+'Eng Summ'!U16+'Sales &amp; Mktg Summ'!U16+'G&amp;A'!U16+Alloc!U16</f>
        <v>25484.375</v>
      </c>
      <c r="V16" s="69">
        <f>+'Eng Summ'!V16+'Sales &amp; Mktg Summ'!V16+'G&amp;A'!V16+Alloc!V16</f>
        <v>25484.375</v>
      </c>
      <c r="W16" s="69">
        <f>+'Eng Summ'!W16+'Sales &amp; Mktg Summ'!W16+'G&amp;A'!W16+Alloc!W16</f>
        <v>25484.375</v>
      </c>
      <c r="X16" s="69">
        <f>+'Eng Summ'!X16+'Sales &amp; Mktg Summ'!X16+'G&amp;A'!X16+Alloc!X16</f>
        <v>29640.625</v>
      </c>
      <c r="Y16" s="69">
        <f>+'Eng Summ'!Y16+'Sales &amp; Mktg Summ'!Y16+'G&amp;A'!Y16+Alloc!Y16</f>
        <v>37406.25</v>
      </c>
      <c r="Z16" s="69">
        <f>+'Eng Summ'!Z16+'Sales &amp; Mktg Summ'!Z16+'G&amp;A'!Z16+Alloc!Z16</f>
        <v>39265.625</v>
      </c>
      <c r="AA16" s="69">
        <f>+'Eng Summ'!AA16+'Sales &amp; Mktg Summ'!AA16+'G&amp;A'!AA16+Alloc!AA16</f>
        <v>43203.125</v>
      </c>
      <c r="AB16" s="69">
        <f>+'Eng Summ'!AB16+'Sales &amp; Mktg Summ'!AB16+'G&amp;A'!AB16+Alloc!AB16</f>
        <v>46812.5</v>
      </c>
      <c r="AC16" s="69">
        <f>+'Eng Summ'!AC16+'Sales &amp; Mktg Summ'!AC16+'G&amp;A'!AC16+Alloc!AC16</f>
        <v>54031.25</v>
      </c>
      <c r="AD16" s="69">
        <f>+'Eng Summ'!AD16+'Sales &amp; Mktg Summ'!AD16+'G&amp;A'!AD16+Alloc!AD16</f>
        <v>57531.25</v>
      </c>
      <c r="AE16" s="69">
        <f>+'Eng Summ'!AE16+'Sales &amp; Mktg Summ'!AE16+'G&amp;A'!AE16+Alloc!AE16</f>
        <v>59390.625</v>
      </c>
      <c r="AF16" s="67">
        <f t="shared" si="7"/>
        <v>467250</v>
      </c>
      <c r="AG16" s="65">
        <f t="shared" si="1"/>
        <v>0.13814869537627503</v>
      </c>
    </row>
    <row r="17" spans="1:33" s="62" customFormat="1">
      <c r="A17" s="53" t="s">
        <v>22</v>
      </c>
      <c r="B17" s="53"/>
      <c r="C17" s="53"/>
      <c r="D17" s="53"/>
      <c r="E17" s="53"/>
      <c r="F17" s="69">
        <f>+'Eng Summ'!F17+'Sales &amp; Mktg Summ'!F17+'G&amp;A'!F17+Alloc!F17</f>
        <v>250</v>
      </c>
      <c r="G17" s="69">
        <f>+'Eng Summ'!G17+'Sales &amp; Mktg Summ'!G17+'G&amp;A'!G17+Alloc!G17</f>
        <v>250</v>
      </c>
      <c r="H17" s="69">
        <f>+'Eng Summ'!H17+'Sales &amp; Mktg Summ'!H17+'G&amp;A'!H17+Alloc!H17</f>
        <v>366.66666666666663</v>
      </c>
      <c r="I17" s="69">
        <f>+'Eng Summ'!I17+'Sales &amp; Mktg Summ'!I17+'G&amp;A'!I17+Alloc!I17</f>
        <v>575</v>
      </c>
      <c r="J17" s="69">
        <f>+'Eng Summ'!J17+'Sales &amp; Mktg Summ'!J17+'G&amp;A'!J17+Alloc!J17</f>
        <v>700</v>
      </c>
      <c r="K17" s="69">
        <f>+'Eng Summ'!K17+'Sales &amp; Mktg Summ'!K17+'G&amp;A'!K17+Alloc!K17</f>
        <v>808.33333333333337</v>
      </c>
      <c r="L17" s="69">
        <f>+'Eng Summ'!L17+'Sales &amp; Mktg Summ'!L17+'G&amp;A'!L17+Alloc!L17</f>
        <v>808.33333333333337</v>
      </c>
      <c r="M17" s="69">
        <f>+'Eng Summ'!M17+'Sales &amp; Mktg Summ'!M17+'G&amp;A'!M17+Alloc!M17</f>
        <v>1025</v>
      </c>
      <c r="N17" s="69">
        <f>+'Eng Summ'!N17+'Sales &amp; Mktg Summ'!N17+'G&amp;A'!N17+Alloc!N17</f>
        <v>1258.3333333333333</v>
      </c>
      <c r="O17" s="69">
        <f>+'Eng Summ'!O17+'Sales &amp; Mktg Summ'!O17+'G&amp;A'!O17+Alloc!O17</f>
        <v>1366.6666666666665</v>
      </c>
      <c r="P17" s="69">
        <f>+'Eng Summ'!P17+'Sales &amp; Mktg Summ'!P17+'G&amp;A'!P17+Alloc!P17</f>
        <v>1624.9999999999998</v>
      </c>
      <c r="Q17" s="69">
        <f>+'Eng Summ'!Q17+'Sales &amp; Mktg Summ'!Q17+'G&amp;A'!Q17+Alloc!Q17</f>
        <v>1791.6666666666665</v>
      </c>
      <c r="R17" s="67">
        <f t="shared" si="5"/>
        <v>10825</v>
      </c>
      <c r="S17" s="65">
        <f t="shared" si="6"/>
        <v>1.139316578450761E-2</v>
      </c>
      <c r="T17" s="69">
        <f>+'Eng Summ'!T17+'Sales &amp; Mktg Summ'!T17+'G&amp;A'!T17+Alloc!T17</f>
        <v>1881.25</v>
      </c>
      <c r="U17" s="69">
        <f>+'Eng Summ'!U17+'Sales &amp; Mktg Summ'!U17+'G&amp;A'!U17+Alloc!U17</f>
        <v>2038.75</v>
      </c>
      <c r="V17" s="69">
        <f>+'Eng Summ'!V17+'Sales &amp; Mktg Summ'!V17+'G&amp;A'!V17+Alloc!V17</f>
        <v>2038.75</v>
      </c>
      <c r="W17" s="69">
        <f>+'Eng Summ'!W17+'Sales &amp; Mktg Summ'!W17+'G&amp;A'!W17+Alloc!W17</f>
        <v>2038.75</v>
      </c>
      <c r="X17" s="69">
        <f>+'Eng Summ'!X17+'Sales &amp; Mktg Summ'!X17+'G&amp;A'!X17+Alloc!X17</f>
        <v>2371.25</v>
      </c>
      <c r="Y17" s="69">
        <f>+'Eng Summ'!Y17+'Sales &amp; Mktg Summ'!Y17+'G&amp;A'!Y17+Alloc!Y17</f>
        <v>2992.5</v>
      </c>
      <c r="Z17" s="69">
        <f>+'Eng Summ'!Z17+'Sales &amp; Mktg Summ'!Z17+'G&amp;A'!Z17+Alloc!Z17</f>
        <v>3141.25</v>
      </c>
      <c r="AA17" s="69">
        <f>+'Eng Summ'!AA17+'Sales &amp; Mktg Summ'!AA17+'G&amp;A'!AA17+Alloc!AA17</f>
        <v>3456.25</v>
      </c>
      <c r="AB17" s="69">
        <f>+'Eng Summ'!AB17+'Sales &amp; Mktg Summ'!AB17+'G&amp;A'!AB17+Alloc!AB17</f>
        <v>3745</v>
      </c>
      <c r="AC17" s="69">
        <f>+'Eng Summ'!AC17+'Sales &amp; Mktg Summ'!AC17+'G&amp;A'!AC17+Alloc!AC17</f>
        <v>4322.5</v>
      </c>
      <c r="AD17" s="69">
        <f>+'Eng Summ'!AD17+'Sales &amp; Mktg Summ'!AD17+'G&amp;A'!AD17+Alloc!AD17</f>
        <v>4602.5</v>
      </c>
      <c r="AE17" s="69">
        <f>+'Eng Summ'!AE17+'Sales &amp; Mktg Summ'!AE17+'G&amp;A'!AE17+Alloc!AE17</f>
        <v>4751.25</v>
      </c>
      <c r="AF17" s="67">
        <f t="shared" si="7"/>
        <v>37380</v>
      </c>
      <c r="AG17" s="65">
        <f t="shared" si="1"/>
        <v>1.1051895630102001E-2</v>
      </c>
    </row>
    <row r="18" spans="1:33" s="62" customFormat="1">
      <c r="A18" s="53" t="s">
        <v>23</v>
      </c>
      <c r="B18" s="53"/>
      <c r="C18" s="53"/>
      <c r="D18" s="53"/>
      <c r="E18" s="53"/>
      <c r="F18" s="69">
        <f>+'Eng Summ'!F18+'Sales &amp; Mktg Summ'!F18+'G&amp;A'!F18+Alloc!F18</f>
        <v>0</v>
      </c>
      <c r="G18" s="69">
        <f>+'Eng Summ'!G18+'Sales &amp; Mktg Summ'!G18+'G&amp;A'!G18+Alloc!G18</f>
        <v>0</v>
      </c>
      <c r="H18" s="69">
        <f>+'Eng Summ'!H18+'Sales &amp; Mktg Summ'!H18+'G&amp;A'!H18+Alloc!H18</f>
        <v>0</v>
      </c>
      <c r="I18" s="69">
        <f>+'Eng Summ'!I18+'Sales &amp; Mktg Summ'!I18+'G&amp;A'!I18+Alloc!I18</f>
        <v>0</v>
      </c>
      <c r="J18" s="69">
        <f>+'Eng Summ'!J18+'Sales &amp; Mktg Summ'!J18+'G&amp;A'!J18+Alloc!J18</f>
        <v>0</v>
      </c>
      <c r="K18" s="69">
        <f>+'Eng Summ'!K18+'Sales &amp; Mktg Summ'!K18+'G&amp;A'!K18+Alloc!K18</f>
        <v>0</v>
      </c>
      <c r="L18" s="69">
        <f>+'Eng Summ'!L18+'Sales &amp; Mktg Summ'!L18+'G&amp;A'!L18+Alloc!L18</f>
        <v>0</v>
      </c>
      <c r="M18" s="69">
        <f>+'Eng Summ'!M18+'Sales &amp; Mktg Summ'!M18+'G&amp;A'!M18+Alloc!M18</f>
        <v>0</v>
      </c>
      <c r="N18" s="69">
        <f>+'Eng Summ'!N18+'Sales &amp; Mktg Summ'!N18+'G&amp;A'!N18+Alloc!N18</f>
        <v>0</v>
      </c>
      <c r="O18" s="69">
        <f>+'Eng Summ'!O18+'Sales &amp; Mktg Summ'!O18+'G&amp;A'!O18+Alloc!O18</f>
        <v>0</v>
      </c>
      <c r="P18" s="69">
        <f>+'Eng Summ'!P18+'Sales &amp; Mktg Summ'!P18+'G&amp;A'!P18+Alloc!P18</f>
        <v>0</v>
      </c>
      <c r="Q18" s="69">
        <f>+'Eng Summ'!Q18+'Sales &amp; Mktg Summ'!Q18+'G&amp;A'!Q18+Alloc!Q18</f>
        <v>0</v>
      </c>
      <c r="R18" s="67">
        <f t="shared" si="5"/>
        <v>0</v>
      </c>
      <c r="S18" s="65">
        <f t="shared" si="6"/>
        <v>0</v>
      </c>
      <c r="T18" s="69">
        <f>+'Eng Summ'!T18+'Sales &amp; Mktg Summ'!T18+'G&amp;A'!T18+Alloc!T18</f>
        <v>0</v>
      </c>
      <c r="U18" s="69">
        <f>+'Eng Summ'!U18+'Sales &amp; Mktg Summ'!U18+'G&amp;A'!U18+Alloc!U18</f>
        <v>0</v>
      </c>
      <c r="V18" s="69">
        <f>+'Eng Summ'!V18+'Sales &amp; Mktg Summ'!V18+'G&amp;A'!V18+Alloc!V18</f>
        <v>0</v>
      </c>
      <c r="W18" s="69">
        <f>+'Eng Summ'!W18+'Sales &amp; Mktg Summ'!W18+'G&amp;A'!W18+Alloc!W18</f>
        <v>0</v>
      </c>
      <c r="X18" s="69">
        <f>+'Eng Summ'!X18+'Sales &amp; Mktg Summ'!X18+'G&amp;A'!X18+Alloc!X18</f>
        <v>0</v>
      </c>
      <c r="Y18" s="69">
        <f>+'Eng Summ'!Y18+'Sales &amp; Mktg Summ'!Y18+'G&amp;A'!Y18+Alloc!Y18</f>
        <v>0</v>
      </c>
      <c r="Z18" s="69">
        <f>+'Eng Summ'!Z18+'Sales &amp; Mktg Summ'!Z18+'G&amp;A'!Z18+Alloc!Z18</f>
        <v>0</v>
      </c>
      <c r="AA18" s="69">
        <f>+'Eng Summ'!AA18+'Sales &amp; Mktg Summ'!AA18+'G&amp;A'!AA18+Alloc!AA18</f>
        <v>0</v>
      </c>
      <c r="AB18" s="69">
        <f>+'Eng Summ'!AB18+'Sales &amp; Mktg Summ'!AB18+'G&amp;A'!AB18+Alloc!AB18</f>
        <v>0</v>
      </c>
      <c r="AC18" s="69">
        <f>+'Eng Summ'!AC18+'Sales &amp; Mktg Summ'!AC18+'G&amp;A'!AC18+Alloc!AC18</f>
        <v>0</v>
      </c>
      <c r="AD18" s="69">
        <f>+'Eng Summ'!AD18+'Sales &amp; Mktg Summ'!AD18+'G&amp;A'!AD18+Alloc!AD18</f>
        <v>0</v>
      </c>
      <c r="AE18" s="69">
        <f>+'Eng Summ'!AE18+'Sales &amp; Mktg Summ'!AE18+'G&amp;A'!AE18+Alloc!AE18</f>
        <v>0</v>
      </c>
      <c r="AF18" s="67">
        <f t="shared" si="7"/>
        <v>0</v>
      </c>
      <c r="AG18" s="65">
        <f t="shared" si="1"/>
        <v>0</v>
      </c>
    </row>
    <row r="19" spans="1:33" s="62" customFormat="1">
      <c r="A19" s="53" t="s">
        <v>24</v>
      </c>
      <c r="B19" s="53"/>
      <c r="C19" s="53"/>
      <c r="D19" s="53"/>
      <c r="E19" s="53"/>
      <c r="F19" s="69">
        <f>+'Eng Summ'!F19+'Sales &amp; Mktg Summ'!F19+'G&amp;A'!F19+Alloc!F19</f>
        <v>0</v>
      </c>
      <c r="G19" s="69">
        <f>+'Eng Summ'!G19+'Sales &amp; Mktg Summ'!G19+'G&amp;A'!G19+Alloc!G19</f>
        <v>0</v>
      </c>
      <c r="H19" s="69">
        <f>+'Eng Summ'!H19+'Sales &amp; Mktg Summ'!H19+'G&amp;A'!H19+Alloc!H19</f>
        <v>0</v>
      </c>
      <c r="I19" s="69">
        <f>+'Eng Summ'!I19+'Sales &amp; Mktg Summ'!I19+'G&amp;A'!I19+Alloc!I19</f>
        <v>0</v>
      </c>
      <c r="J19" s="69">
        <f>+'Eng Summ'!J19+'Sales &amp; Mktg Summ'!J19+'G&amp;A'!J19+Alloc!J19</f>
        <v>0</v>
      </c>
      <c r="K19" s="69">
        <f>+'Eng Summ'!K19+'Sales &amp; Mktg Summ'!K19+'G&amp;A'!K19+Alloc!K19</f>
        <v>0</v>
      </c>
      <c r="L19" s="69">
        <f>+'Eng Summ'!L19+'Sales &amp; Mktg Summ'!L19+'G&amp;A'!L19+Alloc!L19</f>
        <v>1000</v>
      </c>
      <c r="M19" s="69">
        <f>+'Eng Summ'!M19+'Sales &amp; Mktg Summ'!M19+'G&amp;A'!M19+Alloc!M19</f>
        <v>0</v>
      </c>
      <c r="N19" s="69">
        <f>+'Eng Summ'!N19+'Sales &amp; Mktg Summ'!N19+'G&amp;A'!N19+Alloc!N19</f>
        <v>0</v>
      </c>
      <c r="O19" s="69">
        <f>+'Eng Summ'!O19+'Sales &amp; Mktg Summ'!O19+'G&amp;A'!O19+Alloc!O19</f>
        <v>0</v>
      </c>
      <c r="P19" s="69">
        <f>+'Eng Summ'!P19+'Sales &amp; Mktg Summ'!P19+'G&amp;A'!P19+Alloc!P19</f>
        <v>0</v>
      </c>
      <c r="Q19" s="69">
        <f>+'Eng Summ'!Q19+'Sales &amp; Mktg Summ'!Q19+'G&amp;A'!Q19+Alloc!Q19</f>
        <v>0</v>
      </c>
      <c r="R19" s="67">
        <f t="shared" si="5"/>
        <v>1000</v>
      </c>
      <c r="S19" s="65">
        <f t="shared" si="6"/>
        <v>1.0524864466057839E-3</v>
      </c>
      <c r="T19" s="69">
        <f>+'Eng Summ'!T19+'Sales &amp; Mktg Summ'!T19+'G&amp;A'!T19+Alloc!T19</f>
        <v>0</v>
      </c>
      <c r="U19" s="69">
        <f>+'Eng Summ'!U19+'Sales &amp; Mktg Summ'!U19+'G&amp;A'!U19+Alloc!U19</f>
        <v>0</v>
      </c>
      <c r="V19" s="69">
        <f>+'Eng Summ'!V19+'Sales &amp; Mktg Summ'!V19+'G&amp;A'!V19+Alloc!V19</f>
        <v>1000</v>
      </c>
      <c r="W19" s="69">
        <f>+'Eng Summ'!W19+'Sales &amp; Mktg Summ'!W19+'G&amp;A'!W19+Alloc!W19</f>
        <v>0</v>
      </c>
      <c r="X19" s="69">
        <f>+'Eng Summ'!X19+'Sales &amp; Mktg Summ'!X19+'G&amp;A'!X19+Alloc!X19</f>
        <v>0</v>
      </c>
      <c r="Y19" s="69">
        <f>+'Eng Summ'!Y19+'Sales &amp; Mktg Summ'!Y19+'G&amp;A'!Y19+Alloc!Y19</f>
        <v>1000</v>
      </c>
      <c r="Z19" s="69">
        <f>+'Eng Summ'!Z19+'Sales &amp; Mktg Summ'!Z19+'G&amp;A'!Z19+Alloc!Z19</f>
        <v>0</v>
      </c>
      <c r="AA19" s="69">
        <f>+'Eng Summ'!AA19+'Sales &amp; Mktg Summ'!AA19+'G&amp;A'!AA19+Alloc!AA19</f>
        <v>0</v>
      </c>
      <c r="AB19" s="69">
        <f>+'Eng Summ'!AB19+'Sales &amp; Mktg Summ'!AB19+'G&amp;A'!AB19+Alloc!AB19</f>
        <v>7000</v>
      </c>
      <c r="AC19" s="69">
        <f>+'Eng Summ'!AC19+'Sales &amp; Mktg Summ'!AC19+'G&amp;A'!AC19+Alloc!AC19</f>
        <v>0</v>
      </c>
      <c r="AD19" s="69">
        <f>+'Eng Summ'!AD19+'Sales &amp; Mktg Summ'!AD19+'G&amp;A'!AD19+Alloc!AD19</f>
        <v>0</v>
      </c>
      <c r="AE19" s="69">
        <f>+'Eng Summ'!AE19+'Sales &amp; Mktg Summ'!AE19+'G&amp;A'!AE19+Alloc!AE19</f>
        <v>2000</v>
      </c>
      <c r="AF19" s="67">
        <f t="shared" si="7"/>
        <v>11000</v>
      </c>
      <c r="AG19" s="65">
        <f t="shared" si="1"/>
        <v>3.2522967343799362E-3</v>
      </c>
    </row>
    <row r="20" spans="1:33" s="62" customFormat="1">
      <c r="A20" s="53" t="s">
        <v>25</v>
      </c>
      <c r="B20" s="53"/>
      <c r="C20" s="53"/>
      <c r="D20" s="53"/>
      <c r="E20" s="53"/>
      <c r="F20" s="69">
        <f>+'Eng Summ'!F20+'Sales &amp; Mktg Summ'!F20+'G&amp;A'!F20+Alloc!F20</f>
        <v>500</v>
      </c>
      <c r="G20" s="69">
        <f>+'Eng Summ'!G20+'Sales &amp; Mktg Summ'!G20+'G&amp;A'!G20+Alloc!G20</f>
        <v>500</v>
      </c>
      <c r="H20" s="69">
        <f>+'Eng Summ'!H20+'Sales &amp; Mktg Summ'!H20+'G&amp;A'!H20+Alloc!H20</f>
        <v>500</v>
      </c>
      <c r="I20" s="69">
        <f>+'Eng Summ'!I20+'Sales &amp; Mktg Summ'!I20+'G&amp;A'!I20+Alloc!I20</f>
        <v>500</v>
      </c>
      <c r="J20" s="69">
        <f>+'Eng Summ'!J20+'Sales &amp; Mktg Summ'!J20+'G&amp;A'!J20+Alloc!J20</f>
        <v>500</v>
      </c>
      <c r="K20" s="69">
        <f>+'Eng Summ'!K20+'Sales &amp; Mktg Summ'!K20+'G&amp;A'!K20+Alloc!K20</f>
        <v>500</v>
      </c>
      <c r="L20" s="69">
        <f>+'Eng Summ'!L20+'Sales &amp; Mktg Summ'!L20+'G&amp;A'!L20+Alloc!L20</f>
        <v>500</v>
      </c>
      <c r="M20" s="69">
        <f>+'Eng Summ'!M20+'Sales &amp; Mktg Summ'!M20+'G&amp;A'!M20+Alloc!M20</f>
        <v>500</v>
      </c>
      <c r="N20" s="69">
        <f>+'Eng Summ'!N20+'Sales &amp; Mktg Summ'!N20+'G&amp;A'!N20+Alloc!N20</f>
        <v>500</v>
      </c>
      <c r="O20" s="69">
        <f>+'Eng Summ'!O20+'Sales &amp; Mktg Summ'!O20+'G&amp;A'!O20+Alloc!O20</f>
        <v>500</v>
      </c>
      <c r="P20" s="69">
        <f>+'Eng Summ'!P20+'Sales &amp; Mktg Summ'!P20+'G&amp;A'!P20+Alloc!P20</f>
        <v>500</v>
      </c>
      <c r="Q20" s="69">
        <f>+'Eng Summ'!Q20+'Sales &amp; Mktg Summ'!Q20+'G&amp;A'!Q20+Alloc!Q20</f>
        <v>500</v>
      </c>
      <c r="R20" s="67">
        <f t="shared" si="5"/>
        <v>6000</v>
      </c>
      <c r="S20" s="65">
        <f t="shared" si="6"/>
        <v>6.3149186796347028E-3</v>
      </c>
      <c r="T20" s="69">
        <f>+'Eng Summ'!T20+'Sales &amp; Mktg Summ'!T20+'G&amp;A'!T20+Alloc!T20</f>
        <v>1000</v>
      </c>
      <c r="U20" s="69">
        <f>+'Eng Summ'!U20+'Sales &amp; Mktg Summ'!U20+'G&amp;A'!U20+Alloc!U20</f>
        <v>1000</v>
      </c>
      <c r="V20" s="69">
        <f>+'Eng Summ'!V20+'Sales &amp; Mktg Summ'!V20+'G&amp;A'!V20+Alloc!V20</f>
        <v>1000</v>
      </c>
      <c r="W20" s="69">
        <f>+'Eng Summ'!W20+'Sales &amp; Mktg Summ'!W20+'G&amp;A'!W20+Alloc!W20</f>
        <v>1000</v>
      </c>
      <c r="X20" s="69">
        <f>+'Eng Summ'!X20+'Sales &amp; Mktg Summ'!X20+'G&amp;A'!X20+Alloc!X20</f>
        <v>1000</v>
      </c>
      <c r="Y20" s="69">
        <f>+'Eng Summ'!Y20+'Sales &amp; Mktg Summ'!Y20+'G&amp;A'!Y20+Alloc!Y20</f>
        <v>1000</v>
      </c>
      <c r="Z20" s="69">
        <f>+'Eng Summ'!Z20+'Sales &amp; Mktg Summ'!Z20+'G&amp;A'!Z20+Alloc!Z20</f>
        <v>1000</v>
      </c>
      <c r="AA20" s="69">
        <f>+'Eng Summ'!AA20+'Sales &amp; Mktg Summ'!AA20+'G&amp;A'!AA20+Alloc!AA20</f>
        <v>1000</v>
      </c>
      <c r="AB20" s="69">
        <f>+'Eng Summ'!AB20+'Sales &amp; Mktg Summ'!AB20+'G&amp;A'!AB20+Alloc!AB20</f>
        <v>1000</v>
      </c>
      <c r="AC20" s="69">
        <f>+'Eng Summ'!AC20+'Sales &amp; Mktg Summ'!AC20+'G&amp;A'!AC20+Alloc!AC20</f>
        <v>1000</v>
      </c>
      <c r="AD20" s="69">
        <f>+'Eng Summ'!AD20+'Sales &amp; Mktg Summ'!AD20+'G&amp;A'!AD20+Alloc!AD20</f>
        <v>1000</v>
      </c>
      <c r="AE20" s="69">
        <f>+'Eng Summ'!AE20+'Sales &amp; Mktg Summ'!AE20+'G&amp;A'!AE20+Alloc!AE20</f>
        <v>1000</v>
      </c>
      <c r="AF20" s="67">
        <f t="shared" si="7"/>
        <v>12000</v>
      </c>
      <c r="AG20" s="65">
        <f t="shared" si="1"/>
        <v>3.5479600738690213E-3</v>
      </c>
    </row>
    <row r="21" spans="1:33" s="62" customFormat="1">
      <c r="A21" s="76" t="s">
        <v>26</v>
      </c>
      <c r="F21" s="84">
        <f t="shared" ref="F21:Q21" si="8">SUM(F13:F20)</f>
        <v>3875</v>
      </c>
      <c r="G21" s="84">
        <f t="shared" si="8"/>
        <v>3875</v>
      </c>
      <c r="H21" s="84">
        <f t="shared" si="8"/>
        <v>5450</v>
      </c>
      <c r="I21" s="84">
        <f t="shared" si="8"/>
        <v>8262.5</v>
      </c>
      <c r="J21" s="84">
        <f t="shared" si="8"/>
        <v>9950</v>
      </c>
      <c r="K21" s="84">
        <f t="shared" si="8"/>
        <v>11412.5</v>
      </c>
      <c r="L21" s="84">
        <f t="shared" si="8"/>
        <v>12412.5</v>
      </c>
      <c r="M21" s="84">
        <f t="shared" si="8"/>
        <v>14337.499999999998</v>
      </c>
      <c r="N21" s="84">
        <f t="shared" si="8"/>
        <v>18487.499999999996</v>
      </c>
      <c r="O21" s="84">
        <f t="shared" si="8"/>
        <v>18950.000000000004</v>
      </c>
      <c r="P21" s="84">
        <f t="shared" si="8"/>
        <v>22437.5</v>
      </c>
      <c r="Q21" s="84">
        <f t="shared" si="8"/>
        <v>25687.500000000004</v>
      </c>
      <c r="R21" s="84">
        <f t="shared" ref="R21" si="9">SUM(R13:R20)</f>
        <v>155137.5</v>
      </c>
      <c r="S21" s="80">
        <f t="shared" si="6"/>
        <v>0.1632801161103048</v>
      </c>
      <c r="T21" s="84">
        <f t="shared" ref="T21:AF21" si="10">SUM(T13:T20)</f>
        <v>26396.875</v>
      </c>
      <c r="U21" s="84">
        <f t="shared" si="10"/>
        <v>28523.125</v>
      </c>
      <c r="V21" s="84">
        <f t="shared" si="10"/>
        <v>29523.125</v>
      </c>
      <c r="W21" s="84">
        <f t="shared" si="10"/>
        <v>28523.125</v>
      </c>
      <c r="X21" s="84">
        <f t="shared" si="10"/>
        <v>34511.875</v>
      </c>
      <c r="Y21" s="84">
        <f t="shared" si="10"/>
        <v>42398.75</v>
      </c>
      <c r="Z21" s="84">
        <f t="shared" si="10"/>
        <v>43406.875</v>
      </c>
      <c r="AA21" s="84">
        <f t="shared" si="10"/>
        <v>47659.375</v>
      </c>
      <c r="AB21" s="84">
        <f t="shared" si="10"/>
        <v>59557.5</v>
      </c>
      <c r="AC21" s="84">
        <f t="shared" si="10"/>
        <v>59353.75</v>
      </c>
      <c r="AD21" s="84">
        <f t="shared" si="10"/>
        <v>64133.75</v>
      </c>
      <c r="AE21" s="84">
        <f t="shared" si="10"/>
        <v>68141.875</v>
      </c>
      <c r="AF21" s="84">
        <f t="shared" si="10"/>
        <v>532130</v>
      </c>
      <c r="AG21" s="80">
        <f t="shared" si="1"/>
        <v>0.15733133284232687</v>
      </c>
    </row>
    <row r="22" spans="1:33" s="62" customFormat="1">
      <c r="A22" s="76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5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5"/>
    </row>
    <row r="23" spans="1:33" s="62" customFormat="1">
      <c r="A23" s="53" t="s">
        <v>27</v>
      </c>
      <c r="B23" s="53"/>
      <c r="C23" s="53"/>
      <c r="D23" s="53"/>
      <c r="E23" s="53"/>
      <c r="F23" s="69">
        <f>+'Eng Summ'!F23+'Sales &amp; Mktg Summ'!F23+'G&amp;A'!F23+Alloc!F23</f>
        <v>0</v>
      </c>
      <c r="G23" s="69">
        <f>+'Eng Summ'!G23+'Sales &amp; Mktg Summ'!G23+'G&amp;A'!G23+Alloc!G23</f>
        <v>0</v>
      </c>
      <c r="H23" s="69">
        <f>+'Eng Summ'!H23+'Sales &amp; Mktg Summ'!H23+'G&amp;A'!H23+Alloc!H23</f>
        <v>0</v>
      </c>
      <c r="I23" s="69">
        <f>+'Eng Summ'!I23+'Sales &amp; Mktg Summ'!I23+'G&amp;A'!I23+Alloc!I23</f>
        <v>0</v>
      </c>
      <c r="J23" s="69">
        <f>+'Eng Summ'!J23+'Sales &amp; Mktg Summ'!J23+'G&amp;A'!J23+Alloc!J23</f>
        <v>0</v>
      </c>
      <c r="K23" s="69">
        <f>+'Eng Summ'!K23+'Sales &amp; Mktg Summ'!K23+'G&amp;A'!K23+Alloc!K23</f>
        <v>0</v>
      </c>
      <c r="L23" s="69">
        <f>+'Eng Summ'!L23+'Sales &amp; Mktg Summ'!L23+'G&amp;A'!L23+Alloc!L23</f>
        <v>0</v>
      </c>
      <c r="M23" s="69">
        <f>+'Eng Summ'!M23+'Sales &amp; Mktg Summ'!M23+'G&amp;A'!M23+Alloc!M23</f>
        <v>0</v>
      </c>
      <c r="N23" s="69">
        <f>+'Eng Summ'!N23+'Sales &amp; Mktg Summ'!N23+'G&amp;A'!N23+Alloc!N23</f>
        <v>0</v>
      </c>
      <c r="O23" s="69">
        <f>+'Eng Summ'!O23+'Sales &amp; Mktg Summ'!O23+'G&amp;A'!O23+Alloc!O23</f>
        <v>0</v>
      </c>
      <c r="P23" s="69">
        <f>+'Eng Summ'!P23+'Sales &amp; Mktg Summ'!P23+'G&amp;A'!P23+Alloc!P23</f>
        <v>0</v>
      </c>
      <c r="Q23" s="69">
        <f>+'Eng Summ'!Q23+'Sales &amp; Mktg Summ'!Q23+'G&amp;A'!Q23+Alloc!Q23</f>
        <v>0</v>
      </c>
      <c r="R23" s="67">
        <f>SUM(F23:Q23)</f>
        <v>0</v>
      </c>
      <c r="S23" s="65">
        <f t="shared" ref="S23:S28" si="11">+R23/R$96</f>
        <v>0</v>
      </c>
      <c r="T23" s="69">
        <f>+'Eng Summ'!T23+'Sales &amp; Mktg Summ'!T23+'G&amp;A'!T23+Alloc!T23</f>
        <v>0</v>
      </c>
      <c r="U23" s="69">
        <f>+'Eng Summ'!U23+'Sales &amp; Mktg Summ'!U23+'G&amp;A'!U23+Alloc!U23</f>
        <v>0</v>
      </c>
      <c r="V23" s="69">
        <f>+'Eng Summ'!V23+'Sales &amp; Mktg Summ'!V23+'G&amp;A'!V23+Alloc!V23</f>
        <v>0</v>
      </c>
      <c r="W23" s="69">
        <f>+'Eng Summ'!W23+'Sales &amp; Mktg Summ'!W23+'G&amp;A'!W23+Alloc!W23</f>
        <v>0</v>
      </c>
      <c r="X23" s="69">
        <f>+'Eng Summ'!X23+'Sales &amp; Mktg Summ'!X23+'G&amp;A'!X23+Alloc!X23</f>
        <v>0</v>
      </c>
      <c r="Y23" s="69">
        <f>+'Eng Summ'!Y23+'Sales &amp; Mktg Summ'!Y23+'G&amp;A'!Y23+Alloc!Y23</f>
        <v>0</v>
      </c>
      <c r="Z23" s="69">
        <f>+'Eng Summ'!Z23+'Sales &amp; Mktg Summ'!Z23+'G&amp;A'!Z23+Alloc!Z23</f>
        <v>0</v>
      </c>
      <c r="AA23" s="69">
        <f>+'Eng Summ'!AA23+'Sales &amp; Mktg Summ'!AA23+'G&amp;A'!AA23+Alloc!AA23</f>
        <v>0</v>
      </c>
      <c r="AB23" s="69">
        <f>+'Eng Summ'!AB23+'Sales &amp; Mktg Summ'!AB23+'G&amp;A'!AB23+Alloc!AB23</f>
        <v>0</v>
      </c>
      <c r="AC23" s="69">
        <f>+'Eng Summ'!AC23+'Sales &amp; Mktg Summ'!AC23+'G&amp;A'!AC23+Alloc!AC23</f>
        <v>0</v>
      </c>
      <c r="AD23" s="69">
        <f>+'Eng Summ'!AD23+'Sales &amp; Mktg Summ'!AD23+'G&amp;A'!AD23+Alloc!AD23</f>
        <v>0</v>
      </c>
      <c r="AE23" s="69">
        <f>+'Eng Summ'!AE23+'Sales &amp; Mktg Summ'!AE23+'G&amp;A'!AE23+Alloc!AE23</f>
        <v>0</v>
      </c>
      <c r="AF23" s="67">
        <f>SUM(T23:AE23)</f>
        <v>0</v>
      </c>
      <c r="AG23" s="65">
        <f t="shared" ref="AG23:AG28" si="12">+AF23/AF$96</f>
        <v>0</v>
      </c>
    </row>
    <row r="24" spans="1:33" s="62" customFormat="1">
      <c r="A24" s="53" t="s">
        <v>28</v>
      </c>
      <c r="B24" s="53"/>
      <c r="C24" s="53"/>
      <c r="D24" s="53"/>
      <c r="E24" s="53"/>
      <c r="F24" s="69">
        <f>+'Eng Summ'!F24+'Sales &amp; Mktg Summ'!F24+'G&amp;A'!F24+Alloc!F24</f>
        <v>0</v>
      </c>
      <c r="G24" s="69">
        <f>+'Eng Summ'!G24+'Sales &amp; Mktg Summ'!G24+'G&amp;A'!G24+Alloc!G24</f>
        <v>0</v>
      </c>
      <c r="H24" s="69">
        <f>+'Eng Summ'!H24+'Sales &amp; Mktg Summ'!H24+'G&amp;A'!H24+Alloc!H24</f>
        <v>0</v>
      </c>
      <c r="I24" s="69">
        <f>+'Eng Summ'!I24+'Sales &amp; Mktg Summ'!I24+'G&amp;A'!I24+Alloc!I24</f>
        <v>0</v>
      </c>
      <c r="J24" s="69">
        <f>+'Eng Summ'!J24+'Sales &amp; Mktg Summ'!J24+'G&amp;A'!J24+Alloc!J24</f>
        <v>0</v>
      </c>
      <c r="K24" s="69">
        <f>+'Eng Summ'!K24+'Sales &amp; Mktg Summ'!K24+'G&amp;A'!K24+Alloc!K24</f>
        <v>0</v>
      </c>
      <c r="L24" s="69">
        <f>+'Eng Summ'!L24+'Sales &amp; Mktg Summ'!L24+'G&amp;A'!L24+Alloc!L24</f>
        <v>0</v>
      </c>
      <c r="M24" s="69">
        <f>+'Eng Summ'!M24+'Sales &amp; Mktg Summ'!M24+'G&amp;A'!M24+Alloc!M24</f>
        <v>0</v>
      </c>
      <c r="N24" s="69">
        <f>+'Eng Summ'!N24+'Sales &amp; Mktg Summ'!N24+'G&amp;A'!N24+Alloc!N24</f>
        <v>0</v>
      </c>
      <c r="O24" s="69">
        <f>+'Eng Summ'!O24+'Sales &amp; Mktg Summ'!O24+'G&amp;A'!O24+Alloc!O24</f>
        <v>0</v>
      </c>
      <c r="P24" s="69">
        <f>+'Eng Summ'!P24+'Sales &amp; Mktg Summ'!P24+'G&amp;A'!P24+Alloc!P24</f>
        <v>0</v>
      </c>
      <c r="Q24" s="69">
        <f>+'Eng Summ'!Q24+'Sales &amp; Mktg Summ'!Q24+'G&amp;A'!Q24+Alloc!Q24</f>
        <v>0</v>
      </c>
      <c r="R24" s="67">
        <f>SUM(F24:Q24)</f>
        <v>0</v>
      </c>
      <c r="S24" s="65">
        <f t="shared" si="11"/>
        <v>0</v>
      </c>
      <c r="T24" s="69">
        <f>+'Eng Summ'!T24+'Sales &amp; Mktg Summ'!T24+'G&amp;A'!T24+Alloc!T24</f>
        <v>0</v>
      </c>
      <c r="U24" s="69">
        <f>+'Eng Summ'!U24+'Sales &amp; Mktg Summ'!U24+'G&amp;A'!U24+Alloc!U24</f>
        <v>0</v>
      </c>
      <c r="V24" s="69">
        <f>+'Eng Summ'!V24+'Sales &amp; Mktg Summ'!V24+'G&amp;A'!V24+Alloc!V24</f>
        <v>0</v>
      </c>
      <c r="W24" s="69">
        <f>+'Eng Summ'!W24+'Sales &amp; Mktg Summ'!W24+'G&amp;A'!W24+Alloc!W24</f>
        <v>0</v>
      </c>
      <c r="X24" s="69">
        <f>+'Eng Summ'!X24+'Sales &amp; Mktg Summ'!X24+'G&amp;A'!X24+Alloc!X24</f>
        <v>0</v>
      </c>
      <c r="Y24" s="69">
        <f>+'Eng Summ'!Y24+'Sales &amp; Mktg Summ'!Y24+'G&amp;A'!Y24+Alloc!Y24</f>
        <v>0</v>
      </c>
      <c r="Z24" s="69">
        <f>+'Eng Summ'!Z24+'Sales &amp; Mktg Summ'!Z24+'G&amp;A'!Z24+Alloc!Z24</f>
        <v>0</v>
      </c>
      <c r="AA24" s="69">
        <f>+'Eng Summ'!AA24+'Sales &amp; Mktg Summ'!AA24+'G&amp;A'!AA24+Alloc!AA24</f>
        <v>0</v>
      </c>
      <c r="AB24" s="69">
        <f>+'Eng Summ'!AB24+'Sales &amp; Mktg Summ'!AB24+'G&amp;A'!AB24+Alloc!AB24</f>
        <v>0</v>
      </c>
      <c r="AC24" s="69">
        <f>+'Eng Summ'!AC24+'Sales &amp; Mktg Summ'!AC24+'G&amp;A'!AC24+Alloc!AC24</f>
        <v>0</v>
      </c>
      <c r="AD24" s="69">
        <f>+'Eng Summ'!AD24+'Sales &amp; Mktg Summ'!AD24+'G&amp;A'!AD24+Alloc!AD24</f>
        <v>0</v>
      </c>
      <c r="AE24" s="69">
        <f>+'Eng Summ'!AE24+'Sales &amp; Mktg Summ'!AE24+'G&amp;A'!AE24+Alloc!AE24</f>
        <v>0</v>
      </c>
      <c r="AF24" s="67">
        <f>SUM(T24:AE24)</f>
        <v>0</v>
      </c>
      <c r="AG24" s="65">
        <f t="shared" si="12"/>
        <v>0</v>
      </c>
    </row>
    <row r="25" spans="1:33" s="62" customFormat="1">
      <c r="A25" s="53" t="s">
        <v>29</v>
      </c>
      <c r="B25" s="72"/>
      <c r="C25" s="72"/>
      <c r="D25" s="72"/>
      <c r="E25" s="72"/>
      <c r="F25" s="69">
        <f>+'Eng Summ'!F25+'Sales &amp; Mktg Summ'!F25+'G&amp;A'!F25+Alloc!F25</f>
        <v>0</v>
      </c>
      <c r="G25" s="69">
        <f>+'Eng Summ'!G25+'Sales &amp; Mktg Summ'!G25+'G&amp;A'!G25+Alloc!G25</f>
        <v>0</v>
      </c>
      <c r="H25" s="69">
        <f>+'Eng Summ'!H25+'Sales &amp; Mktg Summ'!H25+'G&amp;A'!H25+Alloc!H25</f>
        <v>0</v>
      </c>
      <c r="I25" s="69">
        <f>+'Eng Summ'!I25+'Sales &amp; Mktg Summ'!I25+'G&amp;A'!I25+Alloc!I25</f>
        <v>0</v>
      </c>
      <c r="J25" s="69">
        <f>+'Eng Summ'!J25+'Sales &amp; Mktg Summ'!J25+'G&amp;A'!J25+Alloc!J25</f>
        <v>0</v>
      </c>
      <c r="K25" s="69">
        <f>+'Eng Summ'!K25+'Sales &amp; Mktg Summ'!K25+'G&amp;A'!K25+Alloc!K25</f>
        <v>0</v>
      </c>
      <c r="L25" s="69">
        <f>+'Eng Summ'!L25+'Sales &amp; Mktg Summ'!L25+'G&amp;A'!L25+Alloc!L25</f>
        <v>0</v>
      </c>
      <c r="M25" s="69">
        <f>+'Eng Summ'!M25+'Sales &amp; Mktg Summ'!M25+'G&amp;A'!M25+Alloc!M25</f>
        <v>0</v>
      </c>
      <c r="N25" s="69">
        <f>+'Eng Summ'!N25+'Sales &amp; Mktg Summ'!N25+'G&amp;A'!N25+Alloc!N25</f>
        <v>0</v>
      </c>
      <c r="O25" s="69">
        <f>+'Eng Summ'!O25+'Sales &amp; Mktg Summ'!O25+'G&amp;A'!O25+Alloc!O25</f>
        <v>0</v>
      </c>
      <c r="P25" s="69">
        <f>+'Eng Summ'!P25+'Sales &amp; Mktg Summ'!P25+'G&amp;A'!P25+Alloc!P25</f>
        <v>0</v>
      </c>
      <c r="Q25" s="69">
        <f>+'Eng Summ'!Q25+'Sales &amp; Mktg Summ'!Q25+'G&amp;A'!Q25+Alloc!Q25</f>
        <v>0</v>
      </c>
      <c r="R25" s="67">
        <f>SUM(F25:Q25)</f>
        <v>0</v>
      </c>
      <c r="S25" s="65">
        <f t="shared" si="11"/>
        <v>0</v>
      </c>
      <c r="T25" s="69">
        <f>+'Eng Summ'!T25+'Sales &amp; Mktg Summ'!T25+'G&amp;A'!T25+Alloc!T25</f>
        <v>0</v>
      </c>
      <c r="U25" s="69">
        <f>+'Eng Summ'!U25+'Sales &amp; Mktg Summ'!U25+'G&amp;A'!U25+Alloc!U25</f>
        <v>0</v>
      </c>
      <c r="V25" s="69">
        <f>+'Eng Summ'!V25+'Sales &amp; Mktg Summ'!V25+'G&amp;A'!V25+Alloc!V25</f>
        <v>0</v>
      </c>
      <c r="W25" s="69">
        <f>+'Eng Summ'!W25+'Sales &amp; Mktg Summ'!W25+'G&amp;A'!W25+Alloc!W25</f>
        <v>0</v>
      </c>
      <c r="X25" s="69">
        <f>+'Eng Summ'!X25+'Sales &amp; Mktg Summ'!X25+'G&amp;A'!X25+Alloc!X25</f>
        <v>0</v>
      </c>
      <c r="Y25" s="69">
        <f>+'Eng Summ'!Y25+'Sales &amp; Mktg Summ'!Y25+'G&amp;A'!Y25+Alloc!Y25</f>
        <v>0</v>
      </c>
      <c r="Z25" s="69">
        <f>+'Eng Summ'!Z25+'Sales &amp; Mktg Summ'!Z25+'G&amp;A'!Z25+Alloc!Z25</f>
        <v>0</v>
      </c>
      <c r="AA25" s="69">
        <f>+'Eng Summ'!AA25+'Sales &amp; Mktg Summ'!AA25+'G&amp;A'!AA25+Alloc!AA25</f>
        <v>0</v>
      </c>
      <c r="AB25" s="69">
        <f>+'Eng Summ'!AB25+'Sales &amp; Mktg Summ'!AB25+'G&amp;A'!AB25+Alloc!AB25</f>
        <v>0</v>
      </c>
      <c r="AC25" s="69">
        <f>+'Eng Summ'!AC25+'Sales &amp; Mktg Summ'!AC25+'G&amp;A'!AC25+Alloc!AC25</f>
        <v>0</v>
      </c>
      <c r="AD25" s="69">
        <f>+'Eng Summ'!AD25+'Sales &amp; Mktg Summ'!AD25+'G&amp;A'!AD25+Alloc!AD25</f>
        <v>0</v>
      </c>
      <c r="AE25" s="69">
        <f>+'Eng Summ'!AE25+'Sales &amp; Mktg Summ'!AE25+'G&amp;A'!AE25+Alloc!AE25</f>
        <v>0</v>
      </c>
      <c r="AF25" s="67">
        <f>SUM(T25:AE25)</f>
        <v>0</v>
      </c>
      <c r="AG25" s="65">
        <f t="shared" si="12"/>
        <v>0</v>
      </c>
    </row>
    <row r="26" spans="1:33" s="62" customFormat="1">
      <c r="A26" s="53" t="s">
        <v>30</v>
      </c>
      <c r="B26" s="72"/>
      <c r="C26" s="72"/>
      <c r="D26" s="72"/>
      <c r="E26" s="72"/>
      <c r="F26" s="69">
        <f>+'Eng Summ'!F26+'Sales &amp; Mktg Summ'!F26+'G&amp;A'!F26+Alloc!F26</f>
        <v>0</v>
      </c>
      <c r="G26" s="69">
        <f>+'Eng Summ'!G26+'Sales &amp; Mktg Summ'!G26+'G&amp;A'!G26+Alloc!G26</f>
        <v>0</v>
      </c>
      <c r="H26" s="69">
        <f>+'Eng Summ'!H26+'Sales &amp; Mktg Summ'!H26+'G&amp;A'!H26+Alloc!H26</f>
        <v>0</v>
      </c>
      <c r="I26" s="69">
        <f>+'Eng Summ'!I26+'Sales &amp; Mktg Summ'!I26+'G&amp;A'!I26+Alloc!I26</f>
        <v>0</v>
      </c>
      <c r="J26" s="69">
        <f>+'Eng Summ'!J26+'Sales &amp; Mktg Summ'!J26+'G&amp;A'!J26+Alloc!J26</f>
        <v>0</v>
      </c>
      <c r="K26" s="69">
        <f>+'Eng Summ'!K26+'Sales &amp; Mktg Summ'!K26+'G&amp;A'!K26+Alloc!K26</f>
        <v>0</v>
      </c>
      <c r="L26" s="69">
        <f>+'Eng Summ'!L26+'Sales &amp; Mktg Summ'!L26+'G&amp;A'!L26+Alloc!L26</f>
        <v>0</v>
      </c>
      <c r="M26" s="69">
        <f>+'Eng Summ'!M26+'Sales &amp; Mktg Summ'!M26+'G&amp;A'!M26+Alloc!M26</f>
        <v>0</v>
      </c>
      <c r="N26" s="69">
        <f>+'Eng Summ'!N26+'Sales &amp; Mktg Summ'!N26+'G&amp;A'!N26+Alloc!N26</f>
        <v>0</v>
      </c>
      <c r="O26" s="69">
        <f>+'Eng Summ'!O26+'Sales &amp; Mktg Summ'!O26+'G&amp;A'!O26+Alloc!O26</f>
        <v>0</v>
      </c>
      <c r="P26" s="69">
        <f>+'Eng Summ'!P26+'Sales &amp; Mktg Summ'!P26+'G&amp;A'!P26+Alloc!P26</f>
        <v>0</v>
      </c>
      <c r="Q26" s="69">
        <f>+'Eng Summ'!Q26+'Sales &amp; Mktg Summ'!Q26+'G&amp;A'!Q26+Alloc!Q26</f>
        <v>0</v>
      </c>
      <c r="R26" s="67">
        <f>SUM(F26:Q26)</f>
        <v>0</v>
      </c>
      <c r="S26" s="65">
        <f t="shared" si="11"/>
        <v>0</v>
      </c>
      <c r="T26" s="69">
        <f>+'Eng Summ'!T26+'Sales &amp; Mktg Summ'!T26+'G&amp;A'!T26+Alloc!T26</f>
        <v>0</v>
      </c>
      <c r="U26" s="69">
        <f>+'Eng Summ'!U26+'Sales &amp; Mktg Summ'!U26+'G&amp;A'!U26+Alloc!U26</f>
        <v>0</v>
      </c>
      <c r="V26" s="69">
        <f>+'Eng Summ'!V26+'Sales &amp; Mktg Summ'!V26+'G&amp;A'!V26+Alloc!V26</f>
        <v>0</v>
      </c>
      <c r="W26" s="69">
        <f>+'Eng Summ'!W26+'Sales &amp; Mktg Summ'!W26+'G&amp;A'!W26+Alloc!W26</f>
        <v>0</v>
      </c>
      <c r="X26" s="69">
        <f>+'Eng Summ'!X26+'Sales &amp; Mktg Summ'!X26+'G&amp;A'!X26+Alloc!X26</f>
        <v>0</v>
      </c>
      <c r="Y26" s="69">
        <f>+'Eng Summ'!Y26+'Sales &amp; Mktg Summ'!Y26+'G&amp;A'!Y26+Alloc!Y26</f>
        <v>0</v>
      </c>
      <c r="Z26" s="69">
        <f>+'Eng Summ'!Z26+'Sales &amp; Mktg Summ'!Z26+'G&amp;A'!Z26+Alloc!Z26</f>
        <v>0</v>
      </c>
      <c r="AA26" s="69">
        <f>+'Eng Summ'!AA26+'Sales &amp; Mktg Summ'!AA26+'G&amp;A'!AA26+Alloc!AA26</f>
        <v>0</v>
      </c>
      <c r="AB26" s="69">
        <f>+'Eng Summ'!AB26+'Sales &amp; Mktg Summ'!AB26+'G&amp;A'!AB26+Alloc!AB26</f>
        <v>0</v>
      </c>
      <c r="AC26" s="69">
        <f>+'Eng Summ'!AC26+'Sales &amp; Mktg Summ'!AC26+'G&amp;A'!AC26+Alloc!AC26</f>
        <v>0</v>
      </c>
      <c r="AD26" s="69">
        <f>+'Eng Summ'!AD26+'Sales &amp; Mktg Summ'!AD26+'G&amp;A'!AD26+Alloc!AD26</f>
        <v>0</v>
      </c>
      <c r="AE26" s="69">
        <f>+'Eng Summ'!AE26+'Sales &amp; Mktg Summ'!AE26+'G&amp;A'!AE26+Alloc!AE26</f>
        <v>0</v>
      </c>
      <c r="AF26" s="67">
        <f>SUM(T26:AE26)</f>
        <v>0</v>
      </c>
      <c r="AG26" s="65">
        <f t="shared" si="12"/>
        <v>0</v>
      </c>
    </row>
    <row r="27" spans="1:33" s="62" customFormat="1">
      <c r="A27" s="53" t="s">
        <v>31</v>
      </c>
      <c r="B27" s="72"/>
      <c r="C27" s="72"/>
      <c r="D27" s="72"/>
      <c r="E27" s="72"/>
      <c r="F27" s="69">
        <f>+'Eng Summ'!F27+'Sales &amp; Mktg Summ'!F27+'G&amp;A'!F27+Alloc!F27</f>
        <v>0</v>
      </c>
      <c r="G27" s="69">
        <f>+'Eng Summ'!G27+'Sales &amp; Mktg Summ'!G27+'G&amp;A'!G27+Alloc!G27</f>
        <v>0</v>
      </c>
      <c r="H27" s="69">
        <f>+'Eng Summ'!H27+'Sales &amp; Mktg Summ'!H27+'G&amp;A'!H27+Alloc!H27</f>
        <v>0</v>
      </c>
      <c r="I27" s="69">
        <f>+'Eng Summ'!I27+'Sales &amp; Mktg Summ'!I27+'G&amp;A'!I27+Alloc!I27</f>
        <v>0</v>
      </c>
      <c r="J27" s="69">
        <f>+'Eng Summ'!J27+'Sales &amp; Mktg Summ'!J27+'G&amp;A'!J27+Alloc!J27</f>
        <v>0</v>
      </c>
      <c r="K27" s="69">
        <f>+'Eng Summ'!K27+'Sales &amp; Mktg Summ'!K27+'G&amp;A'!K27+Alloc!K27</f>
        <v>0</v>
      </c>
      <c r="L27" s="69">
        <f>+'Eng Summ'!L27+'Sales &amp; Mktg Summ'!L27+'G&amp;A'!L27+Alloc!L27</f>
        <v>0</v>
      </c>
      <c r="M27" s="69">
        <f>+'Eng Summ'!M27+'Sales &amp; Mktg Summ'!M27+'G&amp;A'!M27+Alloc!M27</f>
        <v>0</v>
      </c>
      <c r="N27" s="69">
        <f>+'Eng Summ'!N27+'Sales &amp; Mktg Summ'!N27+'G&amp;A'!N27+Alloc!N27</f>
        <v>0</v>
      </c>
      <c r="O27" s="69">
        <f>+'Eng Summ'!O27+'Sales &amp; Mktg Summ'!O27+'G&amp;A'!O27+Alloc!O27</f>
        <v>0</v>
      </c>
      <c r="P27" s="69">
        <f>+'Eng Summ'!P27+'Sales &amp; Mktg Summ'!P27+'G&amp;A'!P27+Alloc!P27</f>
        <v>0</v>
      </c>
      <c r="Q27" s="69">
        <f>+'Eng Summ'!Q27+'Sales &amp; Mktg Summ'!Q27+'G&amp;A'!Q27+Alloc!Q27</f>
        <v>0</v>
      </c>
      <c r="R27" s="67">
        <f>SUM(F27:Q27)</f>
        <v>0</v>
      </c>
      <c r="S27" s="65">
        <f t="shared" si="11"/>
        <v>0</v>
      </c>
      <c r="T27" s="69">
        <f>+'Eng Summ'!T27+'Sales &amp; Mktg Summ'!T27+'G&amp;A'!T27+Alloc!T27</f>
        <v>0</v>
      </c>
      <c r="U27" s="69">
        <f>+'Eng Summ'!U27+'Sales &amp; Mktg Summ'!U27+'G&amp;A'!U27+Alloc!U27</f>
        <v>0</v>
      </c>
      <c r="V27" s="69">
        <f>+'Eng Summ'!V27+'Sales &amp; Mktg Summ'!V27+'G&amp;A'!V27+Alloc!V27</f>
        <v>0</v>
      </c>
      <c r="W27" s="69">
        <f>+'Eng Summ'!W27+'Sales &amp; Mktg Summ'!W27+'G&amp;A'!W27+Alloc!W27</f>
        <v>0</v>
      </c>
      <c r="X27" s="69">
        <f>+'Eng Summ'!X27+'Sales &amp; Mktg Summ'!X27+'G&amp;A'!X27+Alloc!X27</f>
        <v>0</v>
      </c>
      <c r="Y27" s="69">
        <f>+'Eng Summ'!Y27+'Sales &amp; Mktg Summ'!Y27+'G&amp;A'!Y27+Alloc!Y27</f>
        <v>0</v>
      </c>
      <c r="Z27" s="69">
        <f>+'Eng Summ'!Z27+'Sales &amp; Mktg Summ'!Z27+'G&amp;A'!Z27+Alloc!Z27</f>
        <v>0</v>
      </c>
      <c r="AA27" s="69">
        <f>+'Eng Summ'!AA27+'Sales &amp; Mktg Summ'!AA27+'G&amp;A'!AA27+Alloc!AA27</f>
        <v>0</v>
      </c>
      <c r="AB27" s="69">
        <f>+'Eng Summ'!AB27+'Sales &amp; Mktg Summ'!AB27+'G&amp;A'!AB27+Alloc!AB27</f>
        <v>0</v>
      </c>
      <c r="AC27" s="69">
        <f>+'Eng Summ'!AC27+'Sales &amp; Mktg Summ'!AC27+'G&amp;A'!AC27+Alloc!AC27</f>
        <v>0</v>
      </c>
      <c r="AD27" s="69">
        <f>+'Eng Summ'!AD27+'Sales &amp; Mktg Summ'!AD27+'G&amp;A'!AD27+Alloc!AD27</f>
        <v>0</v>
      </c>
      <c r="AE27" s="69">
        <f>+'Eng Summ'!AE27+'Sales &amp; Mktg Summ'!AE27+'G&amp;A'!AE27+Alloc!AE27</f>
        <v>0</v>
      </c>
      <c r="AF27" s="67">
        <f>SUM(T27:AE27)</f>
        <v>0</v>
      </c>
      <c r="AG27" s="65">
        <f t="shared" si="12"/>
        <v>0</v>
      </c>
    </row>
    <row r="28" spans="1:33" s="62" customFormat="1">
      <c r="A28" s="76" t="s">
        <v>32</v>
      </c>
      <c r="B28" s="85"/>
      <c r="C28" s="85"/>
      <c r="D28" s="85"/>
      <c r="E28" s="85"/>
      <c r="F28" s="77">
        <f t="shared" ref="F28:Q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8">
        <f t="shared" si="13"/>
        <v>0</v>
      </c>
      <c r="K28" s="78">
        <f t="shared" si="13"/>
        <v>0</v>
      </c>
      <c r="L28" s="78">
        <f t="shared" si="13"/>
        <v>0</v>
      </c>
      <c r="M28" s="78">
        <f t="shared" si="13"/>
        <v>0</v>
      </c>
      <c r="N28" s="78">
        <f t="shared" si="13"/>
        <v>0</v>
      </c>
      <c r="O28" s="78">
        <f t="shared" si="13"/>
        <v>0</v>
      </c>
      <c r="P28" s="78">
        <f t="shared" si="13"/>
        <v>0</v>
      </c>
      <c r="Q28" s="77">
        <f t="shared" si="13"/>
        <v>0</v>
      </c>
      <c r="R28" s="81">
        <f t="shared" ref="R28" si="14">SUM(R23:R27)</f>
        <v>0</v>
      </c>
      <c r="S28" s="80">
        <f t="shared" si="11"/>
        <v>0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8">
        <f t="shared" si="15"/>
        <v>0</v>
      </c>
      <c r="Y28" s="78">
        <f t="shared" si="15"/>
        <v>0</v>
      </c>
      <c r="Z28" s="78">
        <f t="shared" si="15"/>
        <v>0</v>
      </c>
      <c r="AA28" s="78">
        <f t="shared" si="15"/>
        <v>0</v>
      </c>
      <c r="AB28" s="78">
        <f t="shared" si="15"/>
        <v>0</v>
      </c>
      <c r="AC28" s="78">
        <f t="shared" si="15"/>
        <v>0</v>
      </c>
      <c r="AD28" s="78">
        <f t="shared" si="15"/>
        <v>0</v>
      </c>
      <c r="AE28" s="77">
        <f t="shared" si="15"/>
        <v>0</v>
      </c>
      <c r="AF28" s="81">
        <f t="shared" si="15"/>
        <v>0</v>
      </c>
      <c r="AG28" s="80">
        <f t="shared" si="12"/>
        <v>0</v>
      </c>
    </row>
    <row r="29" spans="1:33" s="62" customFormat="1" ht="12" customHeight="1">
      <c r="A29" s="7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5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5"/>
    </row>
    <row r="30" spans="1:33" s="62" customFormat="1">
      <c r="A30" s="53" t="s">
        <v>33</v>
      </c>
      <c r="F30" s="69">
        <f>+'Eng Summ'!F30+'Sales &amp; Mktg Summ'!F30+'G&amp;A'!F30+Alloc!F30</f>
        <v>0</v>
      </c>
      <c r="G30" s="69">
        <f>+'Eng Summ'!G30+'Sales &amp; Mktg Summ'!G30+'G&amp;A'!G30+Alloc!G30</f>
        <v>0</v>
      </c>
      <c r="H30" s="69">
        <f>+'Eng Summ'!H30+'Sales &amp; Mktg Summ'!H30+'G&amp;A'!H30+Alloc!H30</f>
        <v>0</v>
      </c>
      <c r="I30" s="69">
        <f>+'Eng Summ'!I30+'Sales &amp; Mktg Summ'!I30+'G&amp;A'!I30+Alloc!I30</f>
        <v>0</v>
      </c>
      <c r="J30" s="69">
        <f>+'Eng Summ'!J30+'Sales &amp; Mktg Summ'!J30+'G&amp;A'!J30+Alloc!J30</f>
        <v>0</v>
      </c>
      <c r="K30" s="69">
        <f>+'Eng Summ'!K30+'Sales &amp; Mktg Summ'!K30+'G&amp;A'!K30+Alloc!K30</f>
        <v>0</v>
      </c>
      <c r="L30" s="69">
        <f>+'Eng Summ'!L30+'Sales &amp; Mktg Summ'!L30+'G&amp;A'!L30+Alloc!L30</f>
        <v>0</v>
      </c>
      <c r="M30" s="69">
        <f>+'Eng Summ'!M30+'Sales &amp; Mktg Summ'!M30+'G&amp;A'!M30+Alloc!M30</f>
        <v>6000</v>
      </c>
      <c r="N30" s="69">
        <f>+'Eng Summ'!N30+'Sales &amp; Mktg Summ'!N30+'G&amp;A'!N30+Alloc!N30</f>
        <v>6000</v>
      </c>
      <c r="O30" s="69">
        <f>+'Eng Summ'!O30+'Sales &amp; Mktg Summ'!O30+'G&amp;A'!O30+Alloc!O30</f>
        <v>6000</v>
      </c>
      <c r="P30" s="69">
        <f>+'Eng Summ'!P30+'Sales &amp; Mktg Summ'!P30+'G&amp;A'!P30+Alloc!P30</f>
        <v>10000</v>
      </c>
      <c r="Q30" s="69">
        <f>+'Eng Summ'!Q30+'Sales &amp; Mktg Summ'!Q30+'G&amp;A'!Q30+Alloc!Q30</f>
        <v>10000</v>
      </c>
      <c r="R30" s="67">
        <f t="shared" ref="R30:R36" si="16">SUM(F30:Q30)</f>
        <v>38000</v>
      </c>
      <c r="S30" s="65">
        <f t="shared" ref="S30:S37" si="17">+R30/R$96</f>
        <v>3.9994484971019782E-2</v>
      </c>
      <c r="T30" s="69">
        <f>+'Eng Summ'!T30+'Sales &amp; Mktg Summ'!T30+'G&amp;A'!T30+Alloc!T30</f>
        <v>10500</v>
      </c>
      <c r="U30" s="69">
        <f>+'Eng Summ'!U30+'Sales &amp; Mktg Summ'!U30+'G&amp;A'!U30+Alloc!U30</f>
        <v>10500</v>
      </c>
      <c r="V30" s="69">
        <f>+'Eng Summ'!V30+'Sales &amp; Mktg Summ'!V30+'G&amp;A'!V30+Alloc!V30</f>
        <v>16800</v>
      </c>
      <c r="W30" s="69">
        <f>+'Eng Summ'!W30+'Sales &amp; Mktg Summ'!W30+'G&amp;A'!W30+Alloc!W30</f>
        <v>16800</v>
      </c>
      <c r="X30" s="69">
        <f>+'Eng Summ'!X30+'Sales &amp; Mktg Summ'!X30+'G&amp;A'!X30+Alloc!X30</f>
        <v>16800</v>
      </c>
      <c r="Y30" s="69">
        <f>+'Eng Summ'!Y30+'Sales &amp; Mktg Summ'!Y30+'G&amp;A'!Y30+Alloc!Y30</f>
        <v>16800</v>
      </c>
      <c r="Z30" s="69">
        <f>+'Eng Summ'!Z30+'Sales &amp; Mktg Summ'!Z30+'G&amp;A'!Z30+Alloc!Z30</f>
        <v>24360</v>
      </c>
      <c r="AA30" s="69">
        <f>+'Eng Summ'!AA30+'Sales &amp; Mktg Summ'!AA30+'G&amp;A'!AA30+Alloc!AA30</f>
        <v>24360</v>
      </c>
      <c r="AB30" s="69">
        <f>+'Eng Summ'!AB30+'Sales &amp; Mktg Summ'!AB30+'G&amp;A'!AB30+Alloc!AB30</f>
        <v>24360</v>
      </c>
      <c r="AC30" s="69">
        <f>+'Eng Summ'!AC30+'Sales &amp; Mktg Summ'!AC30+'G&amp;A'!AC30+Alloc!AC30</f>
        <v>30660</v>
      </c>
      <c r="AD30" s="69">
        <f>+'Eng Summ'!AD30+'Sales &amp; Mktg Summ'!AD30+'G&amp;A'!AD30+Alloc!AD30</f>
        <v>30660</v>
      </c>
      <c r="AE30" s="69">
        <f>+'Eng Summ'!AE30+'Sales &amp; Mktg Summ'!AE30+'G&amp;A'!AE30+Alloc!AE30</f>
        <v>30660</v>
      </c>
      <c r="AF30" s="67">
        <f t="shared" ref="AF30:AF36" si="18">SUM(T30:AE30)</f>
        <v>253260</v>
      </c>
      <c r="AG30" s="65">
        <f t="shared" ref="AG30:AG37" si="19">+AF30/AF$96</f>
        <v>7.4879697359005695E-2</v>
      </c>
    </row>
    <row r="31" spans="1:33" s="62" customFormat="1">
      <c r="A31" s="53" t="s">
        <v>34</v>
      </c>
      <c r="F31" s="69">
        <f>+'Eng Summ'!F31+'Sales &amp; Mktg Summ'!F31+'G&amp;A'!F31+Alloc!F31</f>
        <v>0</v>
      </c>
      <c r="G31" s="69">
        <f>+'Eng Summ'!G31+'Sales &amp; Mktg Summ'!G31+'G&amp;A'!G31+Alloc!G31</f>
        <v>0</v>
      </c>
      <c r="H31" s="69">
        <f>+'Eng Summ'!H31+'Sales &amp; Mktg Summ'!H31+'G&amp;A'!H31+Alloc!H31</f>
        <v>0</v>
      </c>
      <c r="I31" s="69">
        <f>+'Eng Summ'!I31+'Sales &amp; Mktg Summ'!I31+'G&amp;A'!I31+Alloc!I31</f>
        <v>0</v>
      </c>
      <c r="J31" s="69">
        <f>+'Eng Summ'!J31+'Sales &amp; Mktg Summ'!J31+'G&amp;A'!J31+Alloc!J31</f>
        <v>0</v>
      </c>
      <c r="K31" s="69">
        <f>+'Eng Summ'!K31+'Sales &amp; Mktg Summ'!K31+'G&amp;A'!K31+Alloc!K31</f>
        <v>4000</v>
      </c>
      <c r="L31" s="69">
        <f>+'Eng Summ'!L31+'Sales &amp; Mktg Summ'!L31+'G&amp;A'!L31+Alloc!L31</f>
        <v>0</v>
      </c>
      <c r="M31" s="69">
        <f>+'Eng Summ'!M31+'Sales &amp; Mktg Summ'!M31+'G&amp;A'!M31+Alloc!M31</f>
        <v>0</v>
      </c>
      <c r="N31" s="69">
        <f>+'Eng Summ'!N31+'Sales &amp; Mktg Summ'!N31+'G&amp;A'!N31+Alloc!N31</f>
        <v>0</v>
      </c>
      <c r="O31" s="69">
        <f>+'Eng Summ'!O31+'Sales &amp; Mktg Summ'!O31+'G&amp;A'!O31+Alloc!O31</f>
        <v>0</v>
      </c>
      <c r="P31" s="69">
        <f>+'Eng Summ'!P31+'Sales &amp; Mktg Summ'!P31+'G&amp;A'!P31+Alloc!P31</f>
        <v>0</v>
      </c>
      <c r="Q31" s="69">
        <f>+'Eng Summ'!Q31+'Sales &amp; Mktg Summ'!Q31+'G&amp;A'!Q31+Alloc!Q31</f>
        <v>4000</v>
      </c>
      <c r="R31" s="67">
        <f t="shared" si="16"/>
        <v>8000</v>
      </c>
      <c r="S31" s="65">
        <f t="shared" si="17"/>
        <v>8.4198915728462709E-3</v>
      </c>
      <c r="T31" s="69">
        <f>+'Eng Summ'!T31+'Sales &amp; Mktg Summ'!T31+'G&amp;A'!T31+Alloc!T31</f>
        <v>1000</v>
      </c>
      <c r="U31" s="69">
        <f>+'Eng Summ'!U31+'Sales &amp; Mktg Summ'!U31+'G&amp;A'!U31+Alloc!U31</f>
        <v>1000</v>
      </c>
      <c r="V31" s="69">
        <f>+'Eng Summ'!V31+'Sales &amp; Mktg Summ'!V31+'G&amp;A'!V31+Alloc!V31</f>
        <v>1000</v>
      </c>
      <c r="W31" s="69">
        <f>+'Eng Summ'!W31+'Sales &amp; Mktg Summ'!W31+'G&amp;A'!W31+Alloc!W31</f>
        <v>1000</v>
      </c>
      <c r="X31" s="69">
        <f>+'Eng Summ'!X31+'Sales &amp; Mktg Summ'!X31+'G&amp;A'!X31+Alloc!X31</f>
        <v>1000</v>
      </c>
      <c r="Y31" s="69">
        <f>+'Eng Summ'!Y31+'Sales &amp; Mktg Summ'!Y31+'G&amp;A'!Y31+Alloc!Y31</f>
        <v>1000</v>
      </c>
      <c r="Z31" s="69">
        <f>+'Eng Summ'!Z31+'Sales &amp; Mktg Summ'!Z31+'G&amp;A'!Z31+Alloc!Z31</f>
        <v>1000</v>
      </c>
      <c r="AA31" s="69">
        <f>+'Eng Summ'!AA31+'Sales &amp; Mktg Summ'!AA31+'G&amp;A'!AA31+Alloc!AA31</f>
        <v>1000</v>
      </c>
      <c r="AB31" s="69">
        <f>+'Eng Summ'!AB31+'Sales &amp; Mktg Summ'!AB31+'G&amp;A'!AB31+Alloc!AB31</f>
        <v>1000</v>
      </c>
      <c r="AC31" s="69">
        <f>+'Eng Summ'!AC31+'Sales &amp; Mktg Summ'!AC31+'G&amp;A'!AC31+Alloc!AC31</f>
        <v>1000</v>
      </c>
      <c r="AD31" s="69">
        <f>+'Eng Summ'!AD31+'Sales &amp; Mktg Summ'!AD31+'G&amp;A'!AD31+Alloc!AD31</f>
        <v>1000</v>
      </c>
      <c r="AE31" s="69">
        <f>+'Eng Summ'!AE31+'Sales &amp; Mktg Summ'!AE31+'G&amp;A'!AE31+Alloc!AE31</f>
        <v>1000</v>
      </c>
      <c r="AF31" s="67">
        <f t="shared" si="18"/>
        <v>12000</v>
      </c>
      <c r="AG31" s="65">
        <f t="shared" si="19"/>
        <v>3.5479600738690213E-3</v>
      </c>
    </row>
    <row r="32" spans="1:33" s="62" customFormat="1">
      <c r="A32" s="53" t="s">
        <v>35</v>
      </c>
      <c r="F32" s="69">
        <f>+'Eng Summ'!F32+'Sales &amp; Mktg Summ'!F32+'G&amp;A'!F32+Alloc!F32</f>
        <v>2500</v>
      </c>
      <c r="G32" s="69">
        <f>+'Eng Summ'!G32+'Sales &amp; Mktg Summ'!G32+'G&amp;A'!G32+Alloc!G32</f>
        <v>2500</v>
      </c>
      <c r="H32" s="69">
        <f>+'Eng Summ'!H32+'Sales &amp; Mktg Summ'!H32+'G&amp;A'!H32+Alloc!H32</f>
        <v>2500</v>
      </c>
      <c r="I32" s="69">
        <f>+'Eng Summ'!I32+'Sales &amp; Mktg Summ'!I32+'G&amp;A'!I32+Alloc!I32</f>
        <v>2500</v>
      </c>
      <c r="J32" s="69">
        <f>+'Eng Summ'!J32+'Sales &amp; Mktg Summ'!J32+'G&amp;A'!J32+Alloc!J32</f>
        <v>2500</v>
      </c>
      <c r="K32" s="69">
        <f>+'Eng Summ'!K32+'Sales &amp; Mktg Summ'!K32+'G&amp;A'!K32+Alloc!K32</f>
        <v>2500</v>
      </c>
      <c r="L32" s="69">
        <f>+'Eng Summ'!L32+'Sales &amp; Mktg Summ'!L32+'G&amp;A'!L32+Alloc!L32</f>
        <v>2500</v>
      </c>
      <c r="M32" s="69">
        <f>+'Eng Summ'!M32+'Sales &amp; Mktg Summ'!M32+'G&amp;A'!M32+Alloc!M32</f>
        <v>2500</v>
      </c>
      <c r="N32" s="69">
        <f>+'Eng Summ'!N32+'Sales &amp; Mktg Summ'!N32+'G&amp;A'!N32+Alloc!N32</f>
        <v>2500</v>
      </c>
      <c r="O32" s="69">
        <f>+'Eng Summ'!O32+'Sales &amp; Mktg Summ'!O32+'G&amp;A'!O32+Alloc!O32</f>
        <v>2500</v>
      </c>
      <c r="P32" s="69">
        <f>+'Eng Summ'!P32+'Sales &amp; Mktg Summ'!P32+'G&amp;A'!P32+Alloc!P32</f>
        <v>2500</v>
      </c>
      <c r="Q32" s="69">
        <f>+'Eng Summ'!Q32+'Sales &amp; Mktg Summ'!Q32+'G&amp;A'!Q32+Alloc!Q32</f>
        <v>2500</v>
      </c>
      <c r="R32" s="67">
        <f t="shared" si="16"/>
        <v>30000</v>
      </c>
      <c r="S32" s="65">
        <f t="shared" si="17"/>
        <v>3.1574593398173513E-2</v>
      </c>
      <c r="T32" s="69">
        <f>+'Eng Summ'!T32+'Sales &amp; Mktg Summ'!T32+'G&amp;A'!T32+Alloc!T32</f>
        <v>4166.666666666667</v>
      </c>
      <c r="U32" s="69">
        <f>+'Eng Summ'!U32+'Sales &amp; Mktg Summ'!U32+'G&amp;A'!U32+Alloc!U32</f>
        <v>4166.666666666667</v>
      </c>
      <c r="V32" s="69">
        <f>+'Eng Summ'!V32+'Sales &amp; Mktg Summ'!V32+'G&amp;A'!V32+Alloc!V32</f>
        <v>4166.666666666667</v>
      </c>
      <c r="W32" s="69">
        <f>+'Eng Summ'!W32+'Sales &amp; Mktg Summ'!W32+'G&amp;A'!W32+Alloc!W32</f>
        <v>4166.666666666667</v>
      </c>
      <c r="X32" s="69">
        <f>+'Eng Summ'!X32+'Sales &amp; Mktg Summ'!X32+'G&amp;A'!X32+Alloc!X32</f>
        <v>4166.666666666667</v>
      </c>
      <c r="Y32" s="69">
        <f>+'Eng Summ'!Y32+'Sales &amp; Mktg Summ'!Y32+'G&amp;A'!Y32+Alloc!Y32</f>
        <v>4166.666666666667</v>
      </c>
      <c r="Z32" s="69">
        <f>+'Eng Summ'!Z32+'Sales &amp; Mktg Summ'!Z32+'G&amp;A'!Z32+Alloc!Z32</f>
        <v>4166.666666666667</v>
      </c>
      <c r="AA32" s="69">
        <f>+'Eng Summ'!AA32+'Sales &amp; Mktg Summ'!AA32+'G&amp;A'!AA32+Alloc!AA32</f>
        <v>4166.666666666667</v>
      </c>
      <c r="AB32" s="69">
        <f>+'Eng Summ'!AB32+'Sales &amp; Mktg Summ'!AB32+'G&amp;A'!AB32+Alloc!AB32</f>
        <v>4166.666666666667</v>
      </c>
      <c r="AC32" s="69">
        <f>+'Eng Summ'!AC32+'Sales &amp; Mktg Summ'!AC32+'G&amp;A'!AC32+Alloc!AC32</f>
        <v>4166.666666666667</v>
      </c>
      <c r="AD32" s="69">
        <f>+'Eng Summ'!AD32+'Sales &amp; Mktg Summ'!AD32+'G&amp;A'!AD32+Alloc!AD32</f>
        <v>4166.666666666667</v>
      </c>
      <c r="AE32" s="69">
        <f>+'Eng Summ'!AE32+'Sales &amp; Mktg Summ'!AE32+'G&amp;A'!AE32+Alloc!AE32</f>
        <v>4166.666666666667</v>
      </c>
      <c r="AF32" s="67">
        <f t="shared" si="18"/>
        <v>49999.999999999993</v>
      </c>
      <c r="AG32" s="65">
        <f t="shared" si="19"/>
        <v>1.4783166974454254E-2</v>
      </c>
    </row>
    <row r="33" spans="1:33" s="62" customFormat="1">
      <c r="A33" s="53" t="s">
        <v>36</v>
      </c>
      <c r="F33" s="69">
        <f>+'Eng Summ'!F33+'Sales &amp; Mktg Summ'!F33+'G&amp;A'!F33+Alloc!F33</f>
        <v>500</v>
      </c>
      <c r="G33" s="69">
        <f>+'Eng Summ'!G33+'Sales &amp; Mktg Summ'!G33+'G&amp;A'!G33+Alloc!G33</f>
        <v>500</v>
      </c>
      <c r="H33" s="69">
        <f>+'Eng Summ'!H33+'Sales &amp; Mktg Summ'!H33+'G&amp;A'!H33+Alloc!H33</f>
        <v>500</v>
      </c>
      <c r="I33" s="69">
        <f>+'Eng Summ'!I33+'Sales &amp; Mktg Summ'!I33+'G&amp;A'!I33+Alloc!I33</f>
        <v>500</v>
      </c>
      <c r="J33" s="69">
        <f>+'Eng Summ'!J33+'Sales &amp; Mktg Summ'!J33+'G&amp;A'!J33+Alloc!J33</f>
        <v>500</v>
      </c>
      <c r="K33" s="69">
        <f>+'Eng Summ'!K33+'Sales &amp; Mktg Summ'!K33+'G&amp;A'!K33+Alloc!K33</f>
        <v>500</v>
      </c>
      <c r="L33" s="69">
        <f>+'Eng Summ'!L33+'Sales &amp; Mktg Summ'!L33+'G&amp;A'!L33+Alloc!L33</f>
        <v>500</v>
      </c>
      <c r="M33" s="69">
        <f>+'Eng Summ'!M33+'Sales &amp; Mktg Summ'!M33+'G&amp;A'!M33+Alloc!M33</f>
        <v>500</v>
      </c>
      <c r="N33" s="69">
        <f>+'Eng Summ'!N33+'Sales &amp; Mktg Summ'!N33+'G&amp;A'!N33+Alloc!N33</f>
        <v>500</v>
      </c>
      <c r="O33" s="69">
        <f>+'Eng Summ'!O33+'Sales &amp; Mktg Summ'!O33+'G&amp;A'!O33+Alloc!O33</f>
        <v>500</v>
      </c>
      <c r="P33" s="69">
        <f>+'Eng Summ'!P33+'Sales &amp; Mktg Summ'!P33+'G&amp;A'!P33+Alloc!P33</f>
        <v>500</v>
      </c>
      <c r="Q33" s="69">
        <f>+'Eng Summ'!Q33+'Sales &amp; Mktg Summ'!Q33+'G&amp;A'!Q33+Alloc!Q33</f>
        <v>500</v>
      </c>
      <c r="R33" s="67">
        <f t="shared" si="16"/>
        <v>6000</v>
      </c>
      <c r="S33" s="65">
        <f t="shared" si="17"/>
        <v>6.3149186796347028E-3</v>
      </c>
      <c r="T33" s="69">
        <f>+'Eng Summ'!T33+'Sales &amp; Mktg Summ'!T33+'G&amp;A'!T33+Alloc!T33</f>
        <v>1250</v>
      </c>
      <c r="U33" s="69">
        <f>+'Eng Summ'!U33+'Sales &amp; Mktg Summ'!U33+'G&amp;A'!U33+Alloc!U33</f>
        <v>1250</v>
      </c>
      <c r="V33" s="69">
        <f>+'Eng Summ'!V33+'Sales &amp; Mktg Summ'!V33+'G&amp;A'!V33+Alloc!V33</f>
        <v>1250</v>
      </c>
      <c r="W33" s="69">
        <f>+'Eng Summ'!W33+'Sales &amp; Mktg Summ'!W33+'G&amp;A'!W33+Alloc!W33</f>
        <v>1250</v>
      </c>
      <c r="X33" s="69">
        <f>+'Eng Summ'!X33+'Sales &amp; Mktg Summ'!X33+'G&amp;A'!X33+Alloc!X33</f>
        <v>1250</v>
      </c>
      <c r="Y33" s="69">
        <f>+'Eng Summ'!Y33+'Sales &amp; Mktg Summ'!Y33+'G&amp;A'!Y33+Alloc!Y33</f>
        <v>1250</v>
      </c>
      <c r="Z33" s="69">
        <f>+'Eng Summ'!Z33+'Sales &amp; Mktg Summ'!Z33+'G&amp;A'!Z33+Alloc!Z33</f>
        <v>1250</v>
      </c>
      <c r="AA33" s="69">
        <f>+'Eng Summ'!AA33+'Sales &amp; Mktg Summ'!AA33+'G&amp;A'!AA33+Alloc!AA33</f>
        <v>1250</v>
      </c>
      <c r="AB33" s="69">
        <f>+'Eng Summ'!AB33+'Sales &amp; Mktg Summ'!AB33+'G&amp;A'!AB33+Alloc!AB33</f>
        <v>1250</v>
      </c>
      <c r="AC33" s="69">
        <f>+'Eng Summ'!AC33+'Sales &amp; Mktg Summ'!AC33+'G&amp;A'!AC33+Alloc!AC33</f>
        <v>1250</v>
      </c>
      <c r="AD33" s="69">
        <f>+'Eng Summ'!AD33+'Sales &amp; Mktg Summ'!AD33+'G&amp;A'!AD33+Alloc!AD33</f>
        <v>1250</v>
      </c>
      <c r="AE33" s="69">
        <f>+'Eng Summ'!AE33+'Sales &amp; Mktg Summ'!AE33+'G&amp;A'!AE33+Alloc!AE33</f>
        <v>1250</v>
      </c>
      <c r="AF33" s="67">
        <f t="shared" si="18"/>
        <v>15000</v>
      </c>
      <c r="AG33" s="65">
        <f t="shared" si="19"/>
        <v>4.4349500923362766E-3</v>
      </c>
    </row>
    <row r="34" spans="1:33" s="62" customFormat="1">
      <c r="A34" s="53" t="s">
        <v>37</v>
      </c>
      <c r="F34" s="69">
        <f>+'Eng Summ'!F34+'Sales &amp; Mktg Summ'!F34+'G&amp;A'!F34+Alloc!F34</f>
        <v>0</v>
      </c>
      <c r="G34" s="69">
        <f>+'Eng Summ'!G34+'Sales &amp; Mktg Summ'!G34+'G&amp;A'!G34+Alloc!G34</f>
        <v>0</v>
      </c>
      <c r="H34" s="69">
        <f>+'Eng Summ'!H34+'Sales &amp; Mktg Summ'!H34+'G&amp;A'!H34+Alloc!H34</f>
        <v>0</v>
      </c>
      <c r="I34" s="69">
        <f>+'Eng Summ'!I34+'Sales &amp; Mktg Summ'!I34+'G&amp;A'!I34+Alloc!I34</f>
        <v>0</v>
      </c>
      <c r="J34" s="69">
        <f>+'Eng Summ'!J34+'Sales &amp; Mktg Summ'!J34+'G&amp;A'!J34+Alloc!J34</f>
        <v>0</v>
      </c>
      <c r="K34" s="69">
        <f>+'Eng Summ'!K34+'Sales &amp; Mktg Summ'!K34+'G&amp;A'!K34+Alloc!K34</f>
        <v>0</v>
      </c>
      <c r="L34" s="69">
        <f>+'Eng Summ'!L34+'Sales &amp; Mktg Summ'!L34+'G&amp;A'!L34+Alloc!L34</f>
        <v>0</v>
      </c>
      <c r="M34" s="69">
        <f>+'Eng Summ'!M34+'Sales &amp; Mktg Summ'!M34+'G&amp;A'!M34+Alloc!M34</f>
        <v>0</v>
      </c>
      <c r="N34" s="69">
        <f>+'Eng Summ'!N34+'Sales &amp; Mktg Summ'!N34+'G&amp;A'!N34+Alloc!N34</f>
        <v>0</v>
      </c>
      <c r="O34" s="69">
        <f>+'Eng Summ'!O34+'Sales &amp; Mktg Summ'!O34+'G&amp;A'!O34+Alloc!O34</f>
        <v>0</v>
      </c>
      <c r="P34" s="69">
        <f>+'Eng Summ'!P34+'Sales &amp; Mktg Summ'!P34+'G&amp;A'!P34+Alloc!P34</f>
        <v>0</v>
      </c>
      <c r="Q34" s="69">
        <f>+'Eng Summ'!Q34+'Sales &amp; Mktg Summ'!Q34+'G&amp;A'!Q34+Alloc!Q34</f>
        <v>0</v>
      </c>
      <c r="R34" s="67">
        <f t="shared" si="16"/>
        <v>0</v>
      </c>
      <c r="S34" s="65">
        <f t="shared" si="17"/>
        <v>0</v>
      </c>
      <c r="T34" s="69">
        <f>+'Eng Summ'!T34+'Sales &amp; Mktg Summ'!T34+'G&amp;A'!T34+Alloc!T34</f>
        <v>0</v>
      </c>
      <c r="U34" s="69">
        <f>+'Eng Summ'!U34+'Sales &amp; Mktg Summ'!U34+'G&amp;A'!U34+Alloc!U34</f>
        <v>0</v>
      </c>
      <c r="V34" s="69">
        <f>+'Eng Summ'!V34+'Sales &amp; Mktg Summ'!V34+'G&amp;A'!V34+Alloc!V34</f>
        <v>0</v>
      </c>
      <c r="W34" s="69">
        <f>+'Eng Summ'!W34+'Sales &amp; Mktg Summ'!W34+'G&amp;A'!W34+Alloc!W34</f>
        <v>0</v>
      </c>
      <c r="X34" s="69">
        <f>+'Eng Summ'!X34+'Sales &amp; Mktg Summ'!X34+'G&amp;A'!X34+Alloc!X34</f>
        <v>0</v>
      </c>
      <c r="Y34" s="69">
        <f>+'Eng Summ'!Y34+'Sales &amp; Mktg Summ'!Y34+'G&amp;A'!Y34+Alloc!Y34</f>
        <v>0</v>
      </c>
      <c r="Z34" s="69">
        <f>+'Eng Summ'!Z34+'Sales &amp; Mktg Summ'!Z34+'G&amp;A'!Z34+Alloc!Z34</f>
        <v>0</v>
      </c>
      <c r="AA34" s="69">
        <f>+'Eng Summ'!AA34+'Sales &amp; Mktg Summ'!AA34+'G&amp;A'!AA34+Alloc!AA34</f>
        <v>0</v>
      </c>
      <c r="AB34" s="69">
        <f>+'Eng Summ'!AB34+'Sales &amp; Mktg Summ'!AB34+'G&amp;A'!AB34+Alloc!AB34</f>
        <v>0</v>
      </c>
      <c r="AC34" s="69">
        <f>+'Eng Summ'!AC34+'Sales &amp; Mktg Summ'!AC34+'G&amp;A'!AC34+Alloc!AC34</f>
        <v>0</v>
      </c>
      <c r="AD34" s="69">
        <f>+'Eng Summ'!AD34+'Sales &amp; Mktg Summ'!AD34+'G&amp;A'!AD34+Alloc!AD34</f>
        <v>0</v>
      </c>
      <c r="AE34" s="69">
        <f>+'Eng Summ'!AE34+'Sales &amp; Mktg Summ'!AE34+'G&amp;A'!AE34+Alloc!AE34</f>
        <v>0</v>
      </c>
      <c r="AF34" s="67">
        <f t="shared" si="18"/>
        <v>0</v>
      </c>
      <c r="AG34" s="65">
        <f t="shared" si="19"/>
        <v>0</v>
      </c>
    </row>
    <row r="35" spans="1:33" s="62" customFormat="1">
      <c r="A35" s="53" t="s">
        <v>38</v>
      </c>
      <c r="F35" s="69">
        <f>+'Eng Summ'!F35+'Sales &amp; Mktg Summ'!F35+'G&amp;A'!F35+Alloc!F35</f>
        <v>200</v>
      </c>
      <c r="G35" s="69">
        <f>+'Eng Summ'!G35+'Sales &amp; Mktg Summ'!G35+'G&amp;A'!G35+Alloc!G35</f>
        <v>200</v>
      </c>
      <c r="H35" s="69">
        <f>+'Eng Summ'!H35+'Sales &amp; Mktg Summ'!H35+'G&amp;A'!H35+Alloc!H35</f>
        <v>200</v>
      </c>
      <c r="I35" s="69">
        <f>+'Eng Summ'!I35+'Sales &amp; Mktg Summ'!I35+'G&amp;A'!I35+Alloc!I35</f>
        <v>200</v>
      </c>
      <c r="J35" s="69">
        <f>+'Eng Summ'!J35+'Sales &amp; Mktg Summ'!J35+'G&amp;A'!J35+Alloc!J35</f>
        <v>200</v>
      </c>
      <c r="K35" s="69">
        <f>+'Eng Summ'!K35+'Sales &amp; Mktg Summ'!K35+'G&amp;A'!K35+Alloc!K35</f>
        <v>200</v>
      </c>
      <c r="L35" s="69">
        <f>+'Eng Summ'!L35+'Sales &amp; Mktg Summ'!L35+'G&amp;A'!L35+Alloc!L35</f>
        <v>200</v>
      </c>
      <c r="M35" s="69">
        <f>+'Eng Summ'!M35+'Sales &amp; Mktg Summ'!M35+'G&amp;A'!M35+Alloc!M35</f>
        <v>200</v>
      </c>
      <c r="N35" s="69">
        <f>+'Eng Summ'!N35+'Sales &amp; Mktg Summ'!N35+'G&amp;A'!N35+Alloc!N35</f>
        <v>200</v>
      </c>
      <c r="O35" s="69">
        <f>+'Eng Summ'!O35+'Sales &amp; Mktg Summ'!O35+'G&amp;A'!O35+Alloc!O35</f>
        <v>200</v>
      </c>
      <c r="P35" s="69">
        <f>+'Eng Summ'!P35+'Sales &amp; Mktg Summ'!P35+'G&amp;A'!P35+Alloc!P35</f>
        <v>200</v>
      </c>
      <c r="Q35" s="69">
        <f>+'Eng Summ'!Q35+'Sales &amp; Mktg Summ'!Q35+'G&amp;A'!Q35+Alloc!Q35</f>
        <v>200</v>
      </c>
      <c r="R35" s="67">
        <f t="shared" si="16"/>
        <v>2400</v>
      </c>
      <c r="S35" s="65">
        <f t="shared" si="17"/>
        <v>2.5259674718538811E-3</v>
      </c>
      <c r="T35" s="69">
        <f>+'Eng Summ'!T35+'Sales &amp; Mktg Summ'!T35+'G&amp;A'!T35+Alloc!T35</f>
        <v>400</v>
      </c>
      <c r="U35" s="69">
        <f>+'Eng Summ'!U35+'Sales &amp; Mktg Summ'!U35+'G&amp;A'!U35+Alloc!U35</f>
        <v>400</v>
      </c>
      <c r="V35" s="69">
        <f>+'Eng Summ'!V35+'Sales &amp; Mktg Summ'!V35+'G&amp;A'!V35+Alloc!V35</f>
        <v>400</v>
      </c>
      <c r="W35" s="69">
        <f>+'Eng Summ'!W35+'Sales &amp; Mktg Summ'!W35+'G&amp;A'!W35+Alloc!W35</f>
        <v>400</v>
      </c>
      <c r="X35" s="69">
        <f>+'Eng Summ'!X35+'Sales &amp; Mktg Summ'!X35+'G&amp;A'!X35+Alloc!X35</f>
        <v>400</v>
      </c>
      <c r="Y35" s="69">
        <f>+'Eng Summ'!Y35+'Sales &amp; Mktg Summ'!Y35+'G&amp;A'!Y35+Alloc!Y35</f>
        <v>400</v>
      </c>
      <c r="Z35" s="69">
        <f>+'Eng Summ'!Z35+'Sales &amp; Mktg Summ'!Z35+'G&amp;A'!Z35+Alloc!Z35</f>
        <v>400</v>
      </c>
      <c r="AA35" s="69">
        <f>+'Eng Summ'!AA35+'Sales &amp; Mktg Summ'!AA35+'G&amp;A'!AA35+Alloc!AA35</f>
        <v>400</v>
      </c>
      <c r="AB35" s="69">
        <f>+'Eng Summ'!AB35+'Sales &amp; Mktg Summ'!AB35+'G&amp;A'!AB35+Alloc!AB35</f>
        <v>400</v>
      </c>
      <c r="AC35" s="69">
        <f>+'Eng Summ'!AC35+'Sales &amp; Mktg Summ'!AC35+'G&amp;A'!AC35+Alloc!AC35</f>
        <v>400</v>
      </c>
      <c r="AD35" s="69">
        <f>+'Eng Summ'!AD35+'Sales &amp; Mktg Summ'!AD35+'G&amp;A'!AD35+Alloc!AD35</f>
        <v>400</v>
      </c>
      <c r="AE35" s="69">
        <f>+'Eng Summ'!AE35+'Sales &amp; Mktg Summ'!AE35+'G&amp;A'!AE35+Alloc!AE35</f>
        <v>400</v>
      </c>
      <c r="AF35" s="67">
        <f t="shared" si="18"/>
        <v>4800</v>
      </c>
      <c r="AG35" s="65">
        <f t="shared" si="19"/>
        <v>1.4191840295476085E-3</v>
      </c>
    </row>
    <row r="36" spans="1:33" s="62" customFormat="1">
      <c r="A36" s="53" t="s">
        <v>39</v>
      </c>
      <c r="F36" s="69">
        <f>+'Eng Summ'!F36+'Sales &amp; Mktg Summ'!F36+'G&amp;A'!F36+Alloc!F36</f>
        <v>200</v>
      </c>
      <c r="G36" s="69">
        <f>+'Eng Summ'!G36+'Sales &amp; Mktg Summ'!G36+'G&amp;A'!G36+Alloc!G36</f>
        <v>200</v>
      </c>
      <c r="H36" s="69">
        <f>+'Eng Summ'!H36+'Sales &amp; Mktg Summ'!H36+'G&amp;A'!H36+Alloc!H36</f>
        <v>200</v>
      </c>
      <c r="I36" s="69">
        <f>+'Eng Summ'!I36+'Sales &amp; Mktg Summ'!I36+'G&amp;A'!I36+Alloc!I36</f>
        <v>200</v>
      </c>
      <c r="J36" s="69">
        <f>+'Eng Summ'!J36+'Sales &amp; Mktg Summ'!J36+'G&amp;A'!J36+Alloc!J36</f>
        <v>200</v>
      </c>
      <c r="K36" s="69">
        <f>+'Eng Summ'!K36+'Sales &amp; Mktg Summ'!K36+'G&amp;A'!K36+Alloc!K36</f>
        <v>200</v>
      </c>
      <c r="L36" s="69">
        <f>+'Eng Summ'!L36+'Sales &amp; Mktg Summ'!L36+'G&amp;A'!L36+Alloc!L36</f>
        <v>200</v>
      </c>
      <c r="M36" s="69">
        <f>+'Eng Summ'!M36+'Sales &amp; Mktg Summ'!M36+'G&amp;A'!M36+Alloc!M36</f>
        <v>200</v>
      </c>
      <c r="N36" s="69">
        <f>+'Eng Summ'!N36+'Sales &amp; Mktg Summ'!N36+'G&amp;A'!N36+Alloc!N36</f>
        <v>200</v>
      </c>
      <c r="O36" s="69">
        <f>+'Eng Summ'!O36+'Sales &amp; Mktg Summ'!O36+'G&amp;A'!O36+Alloc!O36</f>
        <v>200</v>
      </c>
      <c r="P36" s="69">
        <f>+'Eng Summ'!P36+'Sales &amp; Mktg Summ'!P36+'G&amp;A'!P36+Alloc!P36</f>
        <v>200</v>
      </c>
      <c r="Q36" s="69">
        <f>+'Eng Summ'!Q36+'Sales &amp; Mktg Summ'!Q36+'G&amp;A'!Q36+Alloc!Q36</f>
        <v>200</v>
      </c>
      <c r="R36" s="67">
        <f t="shared" si="16"/>
        <v>2400</v>
      </c>
      <c r="S36" s="65">
        <f t="shared" si="17"/>
        <v>2.5259674718538811E-3</v>
      </c>
      <c r="T36" s="69">
        <f>+'Eng Summ'!T36+'Sales &amp; Mktg Summ'!T36+'G&amp;A'!T36+Alloc!T36</f>
        <v>400</v>
      </c>
      <c r="U36" s="69">
        <f>+'Eng Summ'!U36+'Sales &amp; Mktg Summ'!U36+'G&amp;A'!U36+Alloc!U36</f>
        <v>400</v>
      </c>
      <c r="V36" s="69">
        <f>+'Eng Summ'!V36+'Sales &amp; Mktg Summ'!V36+'G&amp;A'!V36+Alloc!V36</f>
        <v>400</v>
      </c>
      <c r="W36" s="69">
        <f>+'Eng Summ'!W36+'Sales &amp; Mktg Summ'!W36+'G&amp;A'!W36+Alloc!W36</f>
        <v>400</v>
      </c>
      <c r="X36" s="69">
        <f>+'Eng Summ'!X36+'Sales &amp; Mktg Summ'!X36+'G&amp;A'!X36+Alloc!X36</f>
        <v>400</v>
      </c>
      <c r="Y36" s="69">
        <f>+'Eng Summ'!Y36+'Sales &amp; Mktg Summ'!Y36+'G&amp;A'!Y36+Alloc!Y36</f>
        <v>400</v>
      </c>
      <c r="Z36" s="69">
        <f>+'Eng Summ'!Z36+'Sales &amp; Mktg Summ'!Z36+'G&amp;A'!Z36+Alloc!Z36</f>
        <v>400</v>
      </c>
      <c r="AA36" s="69">
        <f>+'Eng Summ'!AA36+'Sales &amp; Mktg Summ'!AA36+'G&amp;A'!AA36+Alloc!AA36</f>
        <v>400</v>
      </c>
      <c r="AB36" s="69">
        <f>+'Eng Summ'!AB36+'Sales &amp; Mktg Summ'!AB36+'G&amp;A'!AB36+Alloc!AB36</f>
        <v>400</v>
      </c>
      <c r="AC36" s="69">
        <f>+'Eng Summ'!AC36+'Sales &amp; Mktg Summ'!AC36+'G&amp;A'!AC36+Alloc!AC36</f>
        <v>400</v>
      </c>
      <c r="AD36" s="69">
        <f>+'Eng Summ'!AD36+'Sales &amp; Mktg Summ'!AD36+'G&amp;A'!AD36+Alloc!AD36</f>
        <v>400</v>
      </c>
      <c r="AE36" s="69">
        <f>+'Eng Summ'!AE36+'Sales &amp; Mktg Summ'!AE36+'G&amp;A'!AE36+Alloc!AE36</f>
        <v>400</v>
      </c>
      <c r="AF36" s="67">
        <f t="shared" si="18"/>
        <v>4800</v>
      </c>
      <c r="AG36" s="65">
        <f t="shared" si="19"/>
        <v>1.4191840295476085E-3</v>
      </c>
    </row>
    <row r="37" spans="1:33" s="62" customFormat="1">
      <c r="A37" s="76" t="s">
        <v>40</v>
      </c>
      <c r="F37" s="84">
        <f t="shared" ref="F37:Q37" si="20">SUM(F30:F36)</f>
        <v>3400</v>
      </c>
      <c r="G37" s="84">
        <f t="shared" si="20"/>
        <v>3400</v>
      </c>
      <c r="H37" s="84">
        <f t="shared" si="20"/>
        <v>3400</v>
      </c>
      <c r="I37" s="84">
        <f t="shared" si="20"/>
        <v>3400</v>
      </c>
      <c r="J37" s="84">
        <f t="shared" si="20"/>
        <v>3400</v>
      </c>
      <c r="K37" s="84">
        <f t="shared" si="20"/>
        <v>7400</v>
      </c>
      <c r="L37" s="84">
        <f t="shared" si="20"/>
        <v>3400</v>
      </c>
      <c r="M37" s="84">
        <f t="shared" si="20"/>
        <v>9400</v>
      </c>
      <c r="N37" s="84">
        <f t="shared" si="20"/>
        <v>9400</v>
      </c>
      <c r="O37" s="84">
        <f t="shared" si="20"/>
        <v>9400</v>
      </c>
      <c r="P37" s="84">
        <f t="shared" si="20"/>
        <v>13400</v>
      </c>
      <c r="Q37" s="84">
        <f t="shared" si="20"/>
        <v>17400</v>
      </c>
      <c r="R37" s="84">
        <f t="shared" ref="R37" si="21">SUM(R30:R36)</f>
        <v>86800</v>
      </c>
      <c r="S37" s="80">
        <f t="shared" si="17"/>
        <v>9.1355823565382036E-2</v>
      </c>
      <c r="T37" s="84">
        <f t="shared" ref="T37:AF37" si="22">SUM(T30:T36)</f>
        <v>17716.666666666668</v>
      </c>
      <c r="U37" s="84">
        <f t="shared" si="22"/>
        <v>17716.666666666668</v>
      </c>
      <c r="V37" s="84">
        <f t="shared" si="22"/>
        <v>24016.666666666668</v>
      </c>
      <c r="W37" s="84">
        <f t="shared" si="22"/>
        <v>24016.666666666668</v>
      </c>
      <c r="X37" s="84">
        <f t="shared" si="22"/>
        <v>24016.666666666668</v>
      </c>
      <c r="Y37" s="84">
        <f t="shared" si="22"/>
        <v>24016.666666666668</v>
      </c>
      <c r="Z37" s="84">
        <f t="shared" si="22"/>
        <v>31576.666666666668</v>
      </c>
      <c r="AA37" s="84">
        <f t="shared" si="22"/>
        <v>31576.666666666668</v>
      </c>
      <c r="AB37" s="84">
        <f t="shared" si="22"/>
        <v>31576.666666666668</v>
      </c>
      <c r="AC37" s="84">
        <f t="shared" si="22"/>
        <v>37876.666666666664</v>
      </c>
      <c r="AD37" s="84">
        <f t="shared" si="22"/>
        <v>37876.666666666664</v>
      </c>
      <c r="AE37" s="84">
        <f t="shared" si="22"/>
        <v>37876.666666666664</v>
      </c>
      <c r="AF37" s="84">
        <f t="shared" si="22"/>
        <v>339860</v>
      </c>
      <c r="AG37" s="80">
        <f t="shared" si="19"/>
        <v>0.10048414255876047</v>
      </c>
    </row>
    <row r="38" spans="1:33" s="62" customFormat="1">
      <c r="A38" s="7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5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5"/>
    </row>
    <row r="39" spans="1:33" s="62" customFormat="1">
      <c r="A39" s="327" t="s">
        <v>133</v>
      </c>
      <c r="F39" s="69">
        <f>+'Eng Summ'!F39+'Sales &amp; Mktg Summ'!F39+'G&amp;A'!F39+Alloc!F39</f>
        <v>0</v>
      </c>
      <c r="G39" s="69">
        <f>+'Eng Summ'!G39+'Sales &amp; Mktg Summ'!G39+'G&amp;A'!G39+Alloc!G39</f>
        <v>0</v>
      </c>
      <c r="H39" s="69">
        <f>+'Eng Summ'!H39+'Sales &amp; Mktg Summ'!H39+'G&amp;A'!H39+Alloc!H39</f>
        <v>0</v>
      </c>
      <c r="I39" s="69">
        <f>+'Eng Summ'!I39+'Sales &amp; Mktg Summ'!I39+'G&amp;A'!I39+Alloc!I39</f>
        <v>0</v>
      </c>
      <c r="J39" s="69">
        <f>+'Eng Summ'!J39+'Sales &amp; Mktg Summ'!J39+'G&amp;A'!J39+Alloc!J39</f>
        <v>0</v>
      </c>
      <c r="K39" s="69">
        <f>+'Eng Summ'!K39+'Sales &amp; Mktg Summ'!K39+'G&amp;A'!K39+Alloc!K39</f>
        <v>0</v>
      </c>
      <c r="L39" s="69">
        <f>+'Eng Summ'!L39+'Sales &amp; Mktg Summ'!L39+'G&amp;A'!L39+Alloc!L39</f>
        <v>0</v>
      </c>
      <c r="M39" s="69">
        <f>+'Eng Summ'!M39+'Sales &amp; Mktg Summ'!M39+'G&amp;A'!M39+Alloc!M39</f>
        <v>0</v>
      </c>
      <c r="N39" s="69">
        <f>+'Eng Summ'!N39+'Sales &amp; Mktg Summ'!N39+'G&amp;A'!N39+Alloc!N39</f>
        <v>0</v>
      </c>
      <c r="O39" s="69">
        <f>+'Eng Summ'!O39+'Sales &amp; Mktg Summ'!O39+'G&amp;A'!O39+Alloc!O39</f>
        <v>0</v>
      </c>
      <c r="P39" s="69">
        <f>+'Eng Summ'!P39+'Sales &amp; Mktg Summ'!P39+'G&amp;A'!P39+Alloc!P39</f>
        <v>0</v>
      </c>
      <c r="Q39" s="69">
        <f>+'Eng Summ'!Q39+'Sales &amp; Mktg Summ'!Q39+'G&amp;A'!Q39+Alloc!Q39</f>
        <v>0</v>
      </c>
      <c r="R39" s="67">
        <f t="shared" ref="R39:R56" si="23">SUM(F39:Q39)</f>
        <v>0</v>
      </c>
      <c r="S39" s="65">
        <f t="shared" ref="S39:S57" si="24">+R39/R$96</f>
        <v>0</v>
      </c>
      <c r="T39" s="69">
        <f>+'Eng Summ'!T39+'Sales &amp; Mktg Summ'!T39+'G&amp;A'!T39+Alloc!T39</f>
        <v>0</v>
      </c>
      <c r="U39" s="69">
        <f>+'Eng Summ'!U39+'Sales &amp; Mktg Summ'!U39+'G&amp;A'!U39+Alloc!U39</f>
        <v>0</v>
      </c>
      <c r="V39" s="69">
        <f>+'Eng Summ'!V39+'Sales &amp; Mktg Summ'!V39+'G&amp;A'!V39+Alloc!V39</f>
        <v>0</v>
      </c>
      <c r="W39" s="69">
        <f>+'Eng Summ'!W39+'Sales &amp; Mktg Summ'!W39+'G&amp;A'!W39+Alloc!W39</f>
        <v>0</v>
      </c>
      <c r="X39" s="69">
        <f>+'Eng Summ'!X39+'Sales &amp; Mktg Summ'!X39+'G&amp;A'!X39+Alloc!X39</f>
        <v>0</v>
      </c>
      <c r="Y39" s="69">
        <f>+'Eng Summ'!Y39+'Sales &amp; Mktg Summ'!Y39+'G&amp;A'!Y39+Alloc!Y39</f>
        <v>0</v>
      </c>
      <c r="Z39" s="69">
        <f>+'Eng Summ'!Z39+'Sales &amp; Mktg Summ'!Z39+'G&amp;A'!Z39+Alloc!Z39</f>
        <v>0</v>
      </c>
      <c r="AA39" s="69">
        <f>+'Eng Summ'!AA39+'Sales &amp; Mktg Summ'!AA39+'G&amp;A'!AA39+Alloc!AA39</f>
        <v>0</v>
      </c>
      <c r="AB39" s="69">
        <f>+'Eng Summ'!AB39+'Sales &amp; Mktg Summ'!AB39+'G&amp;A'!AB39+Alloc!AB39</f>
        <v>0</v>
      </c>
      <c r="AC39" s="69">
        <f>+'Eng Summ'!AC39+'Sales &amp; Mktg Summ'!AC39+'G&amp;A'!AC39+Alloc!AC39</f>
        <v>0</v>
      </c>
      <c r="AD39" s="69">
        <f>+'Eng Summ'!AD39+'Sales &amp; Mktg Summ'!AD39+'G&amp;A'!AD39+Alloc!AD39</f>
        <v>0</v>
      </c>
      <c r="AE39" s="69">
        <f>+'Eng Summ'!AE39+'Sales &amp; Mktg Summ'!AE39+'G&amp;A'!AE39+Alloc!AE39</f>
        <v>0</v>
      </c>
      <c r="AF39" s="67">
        <f t="shared" ref="AF39:AF48" si="25">SUM(T39:AE39)</f>
        <v>0</v>
      </c>
      <c r="AG39" s="65">
        <f t="shared" ref="AG39:AG57" si="26">+AF39/AF$96</f>
        <v>0</v>
      </c>
    </row>
    <row r="40" spans="1:33" s="62" customFormat="1">
      <c r="A40" s="327" t="s">
        <v>134</v>
      </c>
      <c r="F40" s="69">
        <f>+'Eng Summ'!F40+'Sales &amp; Mktg Summ'!F40+'G&amp;A'!F40+Alloc!F40</f>
        <v>0</v>
      </c>
      <c r="G40" s="69">
        <f>+'Eng Summ'!G40+'Sales &amp; Mktg Summ'!G40+'G&amp;A'!G40+Alloc!G40</f>
        <v>0</v>
      </c>
      <c r="H40" s="69">
        <f>+'Eng Summ'!H40+'Sales &amp; Mktg Summ'!H40+'G&amp;A'!H40+Alloc!H40</f>
        <v>0</v>
      </c>
      <c r="I40" s="69">
        <f>+'Eng Summ'!I40+'Sales &amp; Mktg Summ'!I40+'G&amp;A'!I40+Alloc!I40</f>
        <v>0</v>
      </c>
      <c r="J40" s="69">
        <f>+'Eng Summ'!J40+'Sales &amp; Mktg Summ'!J40+'G&amp;A'!J40+Alloc!J40</f>
        <v>0</v>
      </c>
      <c r="K40" s="69">
        <f>+'Eng Summ'!K40+'Sales &amp; Mktg Summ'!K40+'G&amp;A'!K40+Alloc!K40</f>
        <v>0</v>
      </c>
      <c r="L40" s="69">
        <f>+'Eng Summ'!L40+'Sales &amp; Mktg Summ'!L40+'G&amp;A'!L40+Alloc!L40</f>
        <v>0</v>
      </c>
      <c r="M40" s="69">
        <f>+'Eng Summ'!M40+'Sales &amp; Mktg Summ'!M40+'G&amp;A'!M40+Alloc!M40</f>
        <v>0</v>
      </c>
      <c r="N40" s="69">
        <f>+'Eng Summ'!N40+'Sales &amp; Mktg Summ'!N40+'G&amp;A'!N40+Alloc!N40</f>
        <v>0</v>
      </c>
      <c r="O40" s="69">
        <f>+'Eng Summ'!O40+'Sales &amp; Mktg Summ'!O40+'G&amp;A'!O40+Alloc!O40</f>
        <v>0</v>
      </c>
      <c r="P40" s="69">
        <f>+'Eng Summ'!P40+'Sales &amp; Mktg Summ'!P40+'G&amp;A'!P40+Alloc!P40</f>
        <v>0</v>
      </c>
      <c r="Q40" s="69">
        <f>+'Eng Summ'!Q40+'Sales &amp; Mktg Summ'!Q40+'G&amp;A'!Q40+Alloc!Q40</f>
        <v>0</v>
      </c>
      <c r="R40" s="67">
        <f t="shared" si="23"/>
        <v>0</v>
      </c>
      <c r="S40" s="65">
        <f t="shared" si="24"/>
        <v>0</v>
      </c>
      <c r="T40" s="69">
        <f>+'Eng Summ'!T40+'Sales &amp; Mktg Summ'!T40+'G&amp;A'!T40+Alloc!T40</f>
        <v>0</v>
      </c>
      <c r="U40" s="69">
        <f>+'Eng Summ'!U40+'Sales &amp; Mktg Summ'!U40+'G&amp;A'!U40+Alloc!U40</f>
        <v>0</v>
      </c>
      <c r="V40" s="69">
        <f>+'Eng Summ'!V40+'Sales &amp; Mktg Summ'!V40+'G&amp;A'!V40+Alloc!V40</f>
        <v>0</v>
      </c>
      <c r="W40" s="69">
        <f>+'Eng Summ'!W40+'Sales &amp; Mktg Summ'!W40+'G&amp;A'!W40+Alloc!W40</f>
        <v>0</v>
      </c>
      <c r="X40" s="69">
        <f>+'Eng Summ'!X40+'Sales &amp; Mktg Summ'!X40+'G&amp;A'!X40+Alloc!X40</f>
        <v>0</v>
      </c>
      <c r="Y40" s="69">
        <f>+'Eng Summ'!Y40+'Sales &amp; Mktg Summ'!Y40+'G&amp;A'!Y40+Alloc!Y40</f>
        <v>0</v>
      </c>
      <c r="Z40" s="69">
        <f>+'Eng Summ'!Z40+'Sales &amp; Mktg Summ'!Z40+'G&amp;A'!Z40+Alloc!Z40</f>
        <v>0</v>
      </c>
      <c r="AA40" s="69">
        <f>+'Eng Summ'!AA40+'Sales &amp; Mktg Summ'!AA40+'G&amp;A'!AA40+Alloc!AA40</f>
        <v>0</v>
      </c>
      <c r="AB40" s="69">
        <f>+'Eng Summ'!AB40+'Sales &amp; Mktg Summ'!AB40+'G&amp;A'!AB40+Alloc!AB40</f>
        <v>0</v>
      </c>
      <c r="AC40" s="69">
        <f>+'Eng Summ'!AC40+'Sales &amp; Mktg Summ'!AC40+'G&amp;A'!AC40+Alloc!AC40</f>
        <v>0</v>
      </c>
      <c r="AD40" s="69">
        <f>+'Eng Summ'!AD40+'Sales &amp; Mktg Summ'!AD40+'G&amp;A'!AD40+Alloc!AD40</f>
        <v>0</v>
      </c>
      <c r="AE40" s="69">
        <f>+'Eng Summ'!AE40+'Sales &amp; Mktg Summ'!AE40+'G&amp;A'!AE40+Alloc!AE40</f>
        <v>0</v>
      </c>
      <c r="AF40" s="67">
        <f t="shared" si="25"/>
        <v>0</v>
      </c>
      <c r="AG40" s="65">
        <f t="shared" si="26"/>
        <v>0</v>
      </c>
    </row>
    <row r="41" spans="1:33" s="62" customFormat="1">
      <c r="A41" s="327" t="s">
        <v>135</v>
      </c>
      <c r="F41" s="69">
        <f>+'Eng Summ'!F41+'Sales &amp; Mktg Summ'!F41+'G&amp;A'!F41+Alloc!F41</f>
        <v>0</v>
      </c>
      <c r="G41" s="69">
        <f>+'Eng Summ'!G41+'Sales &amp; Mktg Summ'!G41+'G&amp;A'!G41+Alloc!G41</f>
        <v>0</v>
      </c>
      <c r="H41" s="69">
        <f>+'Eng Summ'!H41+'Sales &amp; Mktg Summ'!H41+'G&amp;A'!H41+Alloc!H41</f>
        <v>0</v>
      </c>
      <c r="I41" s="69">
        <f>+'Eng Summ'!I41+'Sales &amp; Mktg Summ'!I41+'G&amp;A'!I41+Alloc!I41</f>
        <v>0</v>
      </c>
      <c r="J41" s="69">
        <f>+'Eng Summ'!J41+'Sales &amp; Mktg Summ'!J41+'G&amp;A'!J41+Alloc!J41</f>
        <v>0</v>
      </c>
      <c r="K41" s="69">
        <f>+'Eng Summ'!K41+'Sales &amp; Mktg Summ'!K41+'G&amp;A'!K41+Alloc!K41</f>
        <v>0</v>
      </c>
      <c r="L41" s="69">
        <f>+'Eng Summ'!L41+'Sales &amp; Mktg Summ'!L41+'G&amp;A'!L41+Alloc!L41</f>
        <v>0</v>
      </c>
      <c r="M41" s="69">
        <f>+'Eng Summ'!M41+'Sales &amp; Mktg Summ'!M41+'G&amp;A'!M41+Alloc!M41</f>
        <v>0</v>
      </c>
      <c r="N41" s="69">
        <f>+'Eng Summ'!N41+'Sales &amp; Mktg Summ'!N41+'G&amp;A'!N41+Alloc!N41</f>
        <v>0</v>
      </c>
      <c r="O41" s="69">
        <f>+'Eng Summ'!O41+'Sales &amp; Mktg Summ'!O41+'G&amp;A'!O41+Alloc!O41</f>
        <v>0</v>
      </c>
      <c r="P41" s="69">
        <f>+'Eng Summ'!P41+'Sales &amp; Mktg Summ'!P41+'G&amp;A'!P41+Alloc!P41</f>
        <v>0</v>
      </c>
      <c r="Q41" s="69">
        <f>+'Eng Summ'!Q41+'Sales &amp; Mktg Summ'!Q41+'G&amp;A'!Q41+Alloc!Q41</f>
        <v>0</v>
      </c>
      <c r="R41" s="67">
        <f t="shared" si="23"/>
        <v>0</v>
      </c>
      <c r="S41" s="65">
        <f t="shared" si="24"/>
        <v>0</v>
      </c>
      <c r="T41" s="69">
        <f>+'Eng Summ'!T41+'Sales &amp; Mktg Summ'!T41+'G&amp;A'!T41+Alloc!T41</f>
        <v>0</v>
      </c>
      <c r="U41" s="69">
        <f>+'Eng Summ'!U41+'Sales &amp; Mktg Summ'!U41+'G&amp;A'!U41+Alloc!U41</f>
        <v>0</v>
      </c>
      <c r="V41" s="69">
        <f>+'Eng Summ'!V41+'Sales &amp; Mktg Summ'!V41+'G&amp;A'!V41+Alloc!V41</f>
        <v>0</v>
      </c>
      <c r="W41" s="69">
        <f>+'Eng Summ'!W41+'Sales &amp; Mktg Summ'!W41+'G&amp;A'!W41+Alloc!W41</f>
        <v>0</v>
      </c>
      <c r="X41" s="69">
        <f>+'Eng Summ'!X41+'Sales &amp; Mktg Summ'!X41+'G&amp;A'!X41+Alloc!X41</f>
        <v>0</v>
      </c>
      <c r="Y41" s="69">
        <f>+'Eng Summ'!Y41+'Sales &amp; Mktg Summ'!Y41+'G&amp;A'!Y41+Alloc!Y41</f>
        <v>0</v>
      </c>
      <c r="Z41" s="69">
        <f>+'Eng Summ'!Z41+'Sales &amp; Mktg Summ'!Z41+'G&amp;A'!Z41+Alloc!Z41</f>
        <v>0</v>
      </c>
      <c r="AA41" s="69">
        <f>+'Eng Summ'!AA41+'Sales &amp; Mktg Summ'!AA41+'G&amp;A'!AA41+Alloc!AA41</f>
        <v>0</v>
      </c>
      <c r="AB41" s="69">
        <f>+'Eng Summ'!AB41+'Sales &amp; Mktg Summ'!AB41+'G&amp;A'!AB41+Alloc!AB41</f>
        <v>0</v>
      </c>
      <c r="AC41" s="69">
        <f>+'Eng Summ'!AC41+'Sales &amp; Mktg Summ'!AC41+'G&amp;A'!AC41+Alloc!AC41</f>
        <v>0</v>
      </c>
      <c r="AD41" s="69">
        <f>+'Eng Summ'!AD41+'Sales &amp; Mktg Summ'!AD41+'G&amp;A'!AD41+Alloc!AD41</f>
        <v>0</v>
      </c>
      <c r="AE41" s="69">
        <f>+'Eng Summ'!AE41+'Sales &amp; Mktg Summ'!AE41+'G&amp;A'!AE41+Alloc!AE41</f>
        <v>0</v>
      </c>
      <c r="AF41" s="67">
        <f t="shared" si="25"/>
        <v>0</v>
      </c>
      <c r="AG41" s="65">
        <f t="shared" si="26"/>
        <v>0</v>
      </c>
    </row>
    <row r="42" spans="1:33" s="62" customFormat="1">
      <c r="A42" s="327" t="s">
        <v>136</v>
      </c>
      <c r="F42" s="69">
        <f>+'Eng Summ'!F42+'Sales &amp; Mktg Summ'!F42+'G&amp;A'!F42+Alloc!F42</f>
        <v>0</v>
      </c>
      <c r="G42" s="69">
        <f>+'Eng Summ'!G42+'Sales &amp; Mktg Summ'!G42+'G&amp;A'!G42+Alloc!G42</f>
        <v>0</v>
      </c>
      <c r="H42" s="69">
        <f>+'Eng Summ'!H42+'Sales &amp; Mktg Summ'!H42+'G&amp;A'!H42+Alloc!H42</f>
        <v>0</v>
      </c>
      <c r="I42" s="69">
        <f>+'Eng Summ'!I42+'Sales &amp; Mktg Summ'!I42+'G&amp;A'!I42+Alloc!I42</f>
        <v>0</v>
      </c>
      <c r="J42" s="69">
        <f>+'Eng Summ'!J42+'Sales &amp; Mktg Summ'!J42+'G&amp;A'!J42+Alloc!J42</f>
        <v>0</v>
      </c>
      <c r="K42" s="69">
        <f>+'Eng Summ'!K42+'Sales &amp; Mktg Summ'!K42+'G&amp;A'!K42+Alloc!K42</f>
        <v>0</v>
      </c>
      <c r="L42" s="69">
        <f>+'Eng Summ'!L42+'Sales &amp; Mktg Summ'!L42+'G&amp;A'!L42+Alloc!L42</f>
        <v>0</v>
      </c>
      <c r="M42" s="69">
        <f>+'Eng Summ'!M42+'Sales &amp; Mktg Summ'!M42+'G&amp;A'!M42+Alloc!M42</f>
        <v>0</v>
      </c>
      <c r="N42" s="69">
        <f>+'Eng Summ'!N42+'Sales &amp; Mktg Summ'!N42+'G&amp;A'!N42+Alloc!N42</f>
        <v>0</v>
      </c>
      <c r="O42" s="69">
        <f>+'Eng Summ'!O42+'Sales &amp; Mktg Summ'!O42+'G&amp;A'!O42+Alloc!O42</f>
        <v>0</v>
      </c>
      <c r="P42" s="69">
        <f>+'Eng Summ'!P42+'Sales &amp; Mktg Summ'!P42+'G&amp;A'!P42+Alloc!P42</f>
        <v>0</v>
      </c>
      <c r="Q42" s="69">
        <f>+'Eng Summ'!Q42+'Sales &amp; Mktg Summ'!Q42+'G&amp;A'!Q42+Alloc!Q42</f>
        <v>0</v>
      </c>
      <c r="R42" s="67">
        <f t="shared" si="23"/>
        <v>0</v>
      </c>
      <c r="S42" s="65">
        <f t="shared" si="24"/>
        <v>0</v>
      </c>
      <c r="T42" s="69">
        <f>+'Eng Summ'!T42+'Sales &amp; Mktg Summ'!T42+'G&amp;A'!T42+Alloc!T42</f>
        <v>0</v>
      </c>
      <c r="U42" s="69">
        <f>+'Eng Summ'!U42+'Sales &amp; Mktg Summ'!U42+'G&amp;A'!U42+Alloc!U42</f>
        <v>0</v>
      </c>
      <c r="V42" s="69">
        <f>+'Eng Summ'!V42+'Sales &amp; Mktg Summ'!V42+'G&amp;A'!V42+Alloc!V42</f>
        <v>0</v>
      </c>
      <c r="W42" s="69">
        <f>+'Eng Summ'!W42+'Sales &amp; Mktg Summ'!W42+'G&amp;A'!W42+Alloc!W42</f>
        <v>0</v>
      </c>
      <c r="X42" s="69">
        <f>+'Eng Summ'!X42+'Sales &amp; Mktg Summ'!X42+'G&amp;A'!X42+Alloc!X42</f>
        <v>0</v>
      </c>
      <c r="Y42" s="69">
        <f>+'Eng Summ'!Y42+'Sales &amp; Mktg Summ'!Y42+'G&amp;A'!Y42+Alloc!Y42</f>
        <v>0</v>
      </c>
      <c r="Z42" s="69">
        <f>+'Eng Summ'!Z42+'Sales &amp; Mktg Summ'!Z42+'G&amp;A'!Z42+Alloc!Z42</f>
        <v>0</v>
      </c>
      <c r="AA42" s="69">
        <f>+'Eng Summ'!AA42+'Sales &amp; Mktg Summ'!AA42+'G&amp;A'!AA42+Alloc!AA42</f>
        <v>0</v>
      </c>
      <c r="AB42" s="69">
        <f>+'Eng Summ'!AB42+'Sales &amp; Mktg Summ'!AB42+'G&amp;A'!AB42+Alloc!AB42</f>
        <v>0</v>
      </c>
      <c r="AC42" s="69">
        <f>+'Eng Summ'!AC42+'Sales &amp; Mktg Summ'!AC42+'G&amp;A'!AC42+Alloc!AC42</f>
        <v>0</v>
      </c>
      <c r="AD42" s="69">
        <f>+'Eng Summ'!AD42+'Sales &amp; Mktg Summ'!AD42+'G&amp;A'!AD42+Alloc!AD42</f>
        <v>0</v>
      </c>
      <c r="AE42" s="69">
        <f>+'Eng Summ'!AE42+'Sales &amp; Mktg Summ'!AE42+'G&amp;A'!AE42+Alloc!AE42</f>
        <v>0</v>
      </c>
      <c r="AF42" s="67">
        <f t="shared" si="25"/>
        <v>0</v>
      </c>
      <c r="AG42" s="65">
        <f t="shared" si="26"/>
        <v>0</v>
      </c>
    </row>
    <row r="43" spans="1:33" s="62" customFormat="1">
      <c r="A43" s="327" t="s">
        <v>137</v>
      </c>
      <c r="F43" s="69">
        <f>+'Eng Summ'!F43+'Sales &amp; Mktg Summ'!F43+'G&amp;A'!F43+Alloc!F43</f>
        <v>0</v>
      </c>
      <c r="G43" s="69">
        <f>+'Eng Summ'!G43+'Sales &amp; Mktg Summ'!G43+'G&amp;A'!G43+Alloc!G43</f>
        <v>0</v>
      </c>
      <c r="H43" s="69">
        <f>+'Eng Summ'!H43+'Sales &amp; Mktg Summ'!H43+'G&amp;A'!H43+Alloc!H43</f>
        <v>0</v>
      </c>
      <c r="I43" s="69">
        <f>+'Eng Summ'!I43+'Sales &amp; Mktg Summ'!I43+'G&amp;A'!I43+Alloc!I43</f>
        <v>0</v>
      </c>
      <c r="J43" s="69">
        <f>+'Eng Summ'!J43+'Sales &amp; Mktg Summ'!J43+'G&amp;A'!J43+Alloc!J43</f>
        <v>0</v>
      </c>
      <c r="K43" s="69">
        <f>+'Eng Summ'!K43+'Sales &amp; Mktg Summ'!K43+'G&amp;A'!K43+Alloc!K43</f>
        <v>0</v>
      </c>
      <c r="L43" s="69">
        <f>+'Eng Summ'!L43+'Sales &amp; Mktg Summ'!L43+'G&amp;A'!L43+Alloc!L43</f>
        <v>0</v>
      </c>
      <c r="M43" s="69">
        <f>+'Eng Summ'!M43+'Sales &amp; Mktg Summ'!M43+'G&amp;A'!M43+Alloc!M43</f>
        <v>0</v>
      </c>
      <c r="N43" s="69">
        <f>+'Eng Summ'!N43+'Sales &amp; Mktg Summ'!N43+'G&amp;A'!N43+Alloc!N43</f>
        <v>0</v>
      </c>
      <c r="O43" s="69">
        <f>+'Eng Summ'!O43+'Sales &amp; Mktg Summ'!O43+'G&amp;A'!O43+Alloc!O43</f>
        <v>0</v>
      </c>
      <c r="P43" s="69">
        <f>+'Eng Summ'!P43+'Sales &amp; Mktg Summ'!P43+'G&amp;A'!P43+Alloc!P43</f>
        <v>0</v>
      </c>
      <c r="Q43" s="69">
        <f>+'Eng Summ'!Q43+'Sales &amp; Mktg Summ'!Q43+'G&amp;A'!Q43+Alloc!Q43</f>
        <v>0</v>
      </c>
      <c r="R43" s="67">
        <f t="shared" si="23"/>
        <v>0</v>
      </c>
      <c r="S43" s="65">
        <f t="shared" si="24"/>
        <v>0</v>
      </c>
      <c r="T43" s="69">
        <f>+'Eng Summ'!T43+'Sales &amp; Mktg Summ'!T43+'G&amp;A'!T43+Alloc!T43</f>
        <v>0</v>
      </c>
      <c r="U43" s="69">
        <f>+'Eng Summ'!U43+'Sales &amp; Mktg Summ'!U43+'G&amp;A'!U43+Alloc!U43</f>
        <v>0</v>
      </c>
      <c r="V43" s="69">
        <f>+'Eng Summ'!V43+'Sales &amp; Mktg Summ'!V43+'G&amp;A'!V43+Alloc!V43</f>
        <v>0</v>
      </c>
      <c r="W43" s="69">
        <f>+'Eng Summ'!W43+'Sales &amp; Mktg Summ'!W43+'G&amp;A'!W43+Alloc!W43</f>
        <v>0</v>
      </c>
      <c r="X43" s="69">
        <f>+'Eng Summ'!X43+'Sales &amp; Mktg Summ'!X43+'G&amp;A'!X43+Alloc!X43</f>
        <v>0</v>
      </c>
      <c r="Y43" s="69">
        <f>+'Eng Summ'!Y43+'Sales &amp; Mktg Summ'!Y43+'G&amp;A'!Y43+Alloc!Y43</f>
        <v>0</v>
      </c>
      <c r="Z43" s="69">
        <f>+'Eng Summ'!Z43+'Sales &amp; Mktg Summ'!Z43+'G&amp;A'!Z43+Alloc!Z43</f>
        <v>0</v>
      </c>
      <c r="AA43" s="69">
        <f>+'Eng Summ'!AA43+'Sales &amp; Mktg Summ'!AA43+'G&amp;A'!AA43+Alloc!AA43</f>
        <v>0</v>
      </c>
      <c r="AB43" s="69">
        <f>+'Eng Summ'!AB43+'Sales &amp; Mktg Summ'!AB43+'G&amp;A'!AB43+Alloc!AB43</f>
        <v>0</v>
      </c>
      <c r="AC43" s="69">
        <f>+'Eng Summ'!AC43+'Sales &amp; Mktg Summ'!AC43+'G&amp;A'!AC43+Alloc!AC43</f>
        <v>0</v>
      </c>
      <c r="AD43" s="69">
        <f>+'Eng Summ'!AD43+'Sales &amp; Mktg Summ'!AD43+'G&amp;A'!AD43+Alloc!AD43</f>
        <v>0</v>
      </c>
      <c r="AE43" s="69">
        <f>+'Eng Summ'!AE43+'Sales &amp; Mktg Summ'!AE43+'G&amp;A'!AE43+Alloc!AE43</f>
        <v>0</v>
      </c>
      <c r="AF43" s="67">
        <f t="shared" si="25"/>
        <v>0</v>
      </c>
      <c r="AG43" s="65">
        <f t="shared" si="26"/>
        <v>0</v>
      </c>
    </row>
    <row r="44" spans="1:33" s="62" customFormat="1">
      <c r="A44" s="327" t="s">
        <v>138</v>
      </c>
      <c r="F44" s="69">
        <f>+'Eng Summ'!F44+'Sales &amp; Mktg Summ'!F44+'G&amp;A'!F44+Alloc!F44</f>
        <v>0</v>
      </c>
      <c r="G44" s="69">
        <f>+'Eng Summ'!G44+'Sales &amp; Mktg Summ'!G44+'G&amp;A'!G44+Alloc!G44</f>
        <v>0</v>
      </c>
      <c r="H44" s="69">
        <f>+'Eng Summ'!H44+'Sales &amp; Mktg Summ'!H44+'G&amp;A'!H44+Alloc!H44</f>
        <v>0</v>
      </c>
      <c r="I44" s="69">
        <f>+'Eng Summ'!I44+'Sales &amp; Mktg Summ'!I44+'G&amp;A'!I44+Alloc!I44</f>
        <v>0</v>
      </c>
      <c r="J44" s="69">
        <f>+'Eng Summ'!J44+'Sales &amp; Mktg Summ'!J44+'G&amp;A'!J44+Alloc!J44</f>
        <v>0</v>
      </c>
      <c r="K44" s="69">
        <f>+'Eng Summ'!K44+'Sales &amp; Mktg Summ'!K44+'G&amp;A'!K44+Alloc!K44</f>
        <v>0</v>
      </c>
      <c r="L44" s="69">
        <f>+'Eng Summ'!L44+'Sales &amp; Mktg Summ'!L44+'G&amp;A'!L44+Alloc!L44</f>
        <v>0</v>
      </c>
      <c r="M44" s="69">
        <f>+'Eng Summ'!M44+'Sales &amp; Mktg Summ'!M44+'G&amp;A'!M44+Alloc!M44</f>
        <v>0</v>
      </c>
      <c r="N44" s="69">
        <f>+'Eng Summ'!N44+'Sales &amp; Mktg Summ'!N44+'G&amp;A'!N44+Alloc!N44</f>
        <v>0</v>
      </c>
      <c r="O44" s="69">
        <f>+'Eng Summ'!O44+'Sales &amp; Mktg Summ'!O44+'G&amp;A'!O44+Alloc!O44</f>
        <v>0</v>
      </c>
      <c r="P44" s="69">
        <f>+'Eng Summ'!P44+'Sales &amp; Mktg Summ'!P44+'G&amp;A'!P44+Alloc!P44</f>
        <v>0</v>
      </c>
      <c r="Q44" s="69">
        <f>+'Eng Summ'!Q44+'Sales &amp; Mktg Summ'!Q44+'G&amp;A'!Q44+Alloc!Q44</f>
        <v>0</v>
      </c>
      <c r="R44" s="67">
        <f t="shared" si="23"/>
        <v>0</v>
      </c>
      <c r="S44" s="65">
        <f t="shared" si="24"/>
        <v>0</v>
      </c>
      <c r="T44" s="69">
        <f>+'Eng Summ'!T44+'Sales &amp; Mktg Summ'!T44+'G&amp;A'!T44+Alloc!T44</f>
        <v>0</v>
      </c>
      <c r="U44" s="69">
        <f>+'Eng Summ'!U44+'Sales &amp; Mktg Summ'!U44+'G&amp;A'!U44+Alloc!U44</f>
        <v>0</v>
      </c>
      <c r="V44" s="69">
        <f>+'Eng Summ'!V44+'Sales &amp; Mktg Summ'!V44+'G&amp;A'!V44+Alloc!V44</f>
        <v>0</v>
      </c>
      <c r="W44" s="69">
        <f>+'Eng Summ'!W44+'Sales &amp; Mktg Summ'!W44+'G&amp;A'!W44+Alloc!W44</f>
        <v>0</v>
      </c>
      <c r="X44" s="69">
        <f>+'Eng Summ'!X44+'Sales &amp; Mktg Summ'!X44+'G&amp;A'!X44+Alloc!X44</f>
        <v>0</v>
      </c>
      <c r="Y44" s="69">
        <f>+'Eng Summ'!Y44+'Sales &amp; Mktg Summ'!Y44+'G&amp;A'!Y44+Alloc!Y44</f>
        <v>0</v>
      </c>
      <c r="Z44" s="69">
        <f>+'Eng Summ'!Z44+'Sales &amp; Mktg Summ'!Z44+'G&amp;A'!Z44+Alloc!Z44</f>
        <v>0</v>
      </c>
      <c r="AA44" s="69">
        <f>+'Eng Summ'!AA44+'Sales &amp; Mktg Summ'!AA44+'G&amp;A'!AA44+Alloc!AA44</f>
        <v>0</v>
      </c>
      <c r="AB44" s="69">
        <f>+'Eng Summ'!AB44+'Sales &amp; Mktg Summ'!AB44+'G&amp;A'!AB44+Alloc!AB44</f>
        <v>0</v>
      </c>
      <c r="AC44" s="69">
        <f>+'Eng Summ'!AC44+'Sales &amp; Mktg Summ'!AC44+'G&amp;A'!AC44+Alloc!AC44</f>
        <v>0</v>
      </c>
      <c r="AD44" s="69">
        <f>+'Eng Summ'!AD44+'Sales &amp; Mktg Summ'!AD44+'G&amp;A'!AD44+Alloc!AD44</f>
        <v>0</v>
      </c>
      <c r="AE44" s="69">
        <f>+'Eng Summ'!AE44+'Sales &amp; Mktg Summ'!AE44+'G&amp;A'!AE44+Alloc!AE44</f>
        <v>0</v>
      </c>
      <c r="AF44" s="67">
        <f t="shared" si="25"/>
        <v>0</v>
      </c>
      <c r="AG44" s="65">
        <f t="shared" si="26"/>
        <v>0</v>
      </c>
    </row>
    <row r="45" spans="1:33" s="62" customFormat="1">
      <c r="A45" s="327" t="s">
        <v>139</v>
      </c>
      <c r="F45" s="69">
        <f>+'Eng Summ'!F45+'Sales &amp; Mktg Summ'!F45+'G&amp;A'!F45+Alloc!F45</f>
        <v>0</v>
      </c>
      <c r="G45" s="69">
        <f>+'Eng Summ'!G45+'Sales &amp; Mktg Summ'!G45+'G&amp;A'!G45+Alloc!G45</f>
        <v>0</v>
      </c>
      <c r="H45" s="69">
        <f>+'Eng Summ'!H45+'Sales &amp; Mktg Summ'!H45+'G&amp;A'!H45+Alloc!H45</f>
        <v>0</v>
      </c>
      <c r="I45" s="69">
        <f>+'Eng Summ'!I45+'Sales &amp; Mktg Summ'!I45+'G&amp;A'!I45+Alloc!I45</f>
        <v>0</v>
      </c>
      <c r="J45" s="69">
        <f>+'Eng Summ'!J45+'Sales &amp; Mktg Summ'!J45+'G&amp;A'!J45+Alloc!J45</f>
        <v>0</v>
      </c>
      <c r="K45" s="69">
        <f>+'Eng Summ'!K45+'Sales &amp; Mktg Summ'!K45+'G&amp;A'!K45+Alloc!K45</f>
        <v>0</v>
      </c>
      <c r="L45" s="69">
        <f>+'Eng Summ'!L45+'Sales &amp; Mktg Summ'!L45+'G&amp;A'!L45+Alloc!L45</f>
        <v>0</v>
      </c>
      <c r="M45" s="69">
        <f>+'Eng Summ'!M45+'Sales &amp; Mktg Summ'!M45+'G&amp;A'!M45+Alloc!M45</f>
        <v>0</v>
      </c>
      <c r="N45" s="69">
        <f>+'Eng Summ'!N45+'Sales &amp; Mktg Summ'!N45+'G&amp;A'!N45+Alloc!N45</f>
        <v>0</v>
      </c>
      <c r="O45" s="69">
        <f>+'Eng Summ'!O45+'Sales &amp; Mktg Summ'!O45+'G&amp;A'!O45+Alloc!O45</f>
        <v>0</v>
      </c>
      <c r="P45" s="69">
        <f>+'Eng Summ'!P45+'Sales &amp; Mktg Summ'!P45+'G&amp;A'!P45+Alloc!P45</f>
        <v>0</v>
      </c>
      <c r="Q45" s="69">
        <f>+'Eng Summ'!Q45+'Sales &amp; Mktg Summ'!Q45+'G&amp;A'!Q45+Alloc!Q45</f>
        <v>0</v>
      </c>
      <c r="R45" s="67">
        <f t="shared" si="23"/>
        <v>0</v>
      </c>
      <c r="S45" s="65">
        <f t="shared" si="24"/>
        <v>0</v>
      </c>
      <c r="T45" s="69">
        <f>+'Eng Summ'!T45+'Sales &amp; Mktg Summ'!T45+'G&amp;A'!T45+Alloc!T45</f>
        <v>0</v>
      </c>
      <c r="U45" s="69">
        <f>+'Eng Summ'!U45+'Sales &amp; Mktg Summ'!U45+'G&amp;A'!U45+Alloc!U45</f>
        <v>0</v>
      </c>
      <c r="V45" s="69">
        <f>+'Eng Summ'!V45+'Sales &amp; Mktg Summ'!V45+'G&amp;A'!V45+Alloc!V45</f>
        <v>0</v>
      </c>
      <c r="W45" s="69">
        <f>+'Eng Summ'!W45+'Sales &amp; Mktg Summ'!W45+'G&amp;A'!W45+Alloc!W45</f>
        <v>0</v>
      </c>
      <c r="X45" s="69">
        <f>+'Eng Summ'!X45+'Sales &amp; Mktg Summ'!X45+'G&amp;A'!X45+Alloc!X45</f>
        <v>0</v>
      </c>
      <c r="Y45" s="69">
        <f>+'Eng Summ'!Y45+'Sales &amp; Mktg Summ'!Y45+'G&amp;A'!Y45+Alloc!Y45</f>
        <v>0</v>
      </c>
      <c r="Z45" s="69">
        <f>+'Eng Summ'!Z45+'Sales &amp; Mktg Summ'!Z45+'G&amp;A'!Z45+Alloc!Z45</f>
        <v>0</v>
      </c>
      <c r="AA45" s="69">
        <f>+'Eng Summ'!AA45+'Sales &amp; Mktg Summ'!AA45+'G&amp;A'!AA45+Alloc!AA45</f>
        <v>0</v>
      </c>
      <c r="AB45" s="69">
        <f>+'Eng Summ'!AB45+'Sales &amp; Mktg Summ'!AB45+'G&amp;A'!AB45+Alloc!AB45</f>
        <v>0</v>
      </c>
      <c r="AC45" s="69">
        <f>+'Eng Summ'!AC45+'Sales &amp; Mktg Summ'!AC45+'G&amp;A'!AC45+Alloc!AC45</f>
        <v>0</v>
      </c>
      <c r="AD45" s="69">
        <f>+'Eng Summ'!AD45+'Sales &amp; Mktg Summ'!AD45+'G&amp;A'!AD45+Alloc!AD45</f>
        <v>0</v>
      </c>
      <c r="AE45" s="69">
        <f>+'Eng Summ'!AE45+'Sales &amp; Mktg Summ'!AE45+'G&amp;A'!AE45+Alloc!AE45</f>
        <v>0</v>
      </c>
      <c r="AF45" s="67">
        <f t="shared" si="25"/>
        <v>0</v>
      </c>
      <c r="AG45" s="65">
        <f t="shared" si="26"/>
        <v>0</v>
      </c>
    </row>
    <row r="46" spans="1:33" s="62" customFormat="1">
      <c r="A46" s="327" t="s">
        <v>527</v>
      </c>
      <c r="F46" s="69">
        <f>+'Eng Summ'!F46+'Sales &amp; Mktg Summ'!F46+'G&amp;A'!F46+Alloc!F46</f>
        <v>0</v>
      </c>
      <c r="G46" s="69">
        <f>+'Eng Summ'!G46+'Sales &amp; Mktg Summ'!G46+'G&amp;A'!G46+Alloc!G46</f>
        <v>0</v>
      </c>
      <c r="H46" s="69">
        <f>+'Eng Summ'!H46+'Sales &amp; Mktg Summ'!H46+'G&amp;A'!H46+Alloc!H46</f>
        <v>0</v>
      </c>
      <c r="I46" s="69">
        <f>+'Eng Summ'!I46+'Sales &amp; Mktg Summ'!I46+'G&amp;A'!I46+Alloc!I46</f>
        <v>0</v>
      </c>
      <c r="J46" s="69">
        <f>+'Eng Summ'!J46+'Sales &amp; Mktg Summ'!J46+'G&amp;A'!J46+Alloc!J46</f>
        <v>0</v>
      </c>
      <c r="K46" s="69">
        <f>+'Eng Summ'!K46+'Sales &amp; Mktg Summ'!K46+'G&amp;A'!K46+Alloc!K46</f>
        <v>0</v>
      </c>
      <c r="L46" s="69">
        <f>+'Eng Summ'!L46+'Sales &amp; Mktg Summ'!L46+'G&amp;A'!L46+Alloc!L46</f>
        <v>1000</v>
      </c>
      <c r="M46" s="69">
        <f>+'Eng Summ'!M46+'Sales &amp; Mktg Summ'!M46+'G&amp;A'!M46+Alloc!M46</f>
        <v>1000</v>
      </c>
      <c r="N46" s="69">
        <f>+'Eng Summ'!N46+'Sales &amp; Mktg Summ'!N46+'G&amp;A'!N46+Alloc!N46</f>
        <v>1000</v>
      </c>
      <c r="O46" s="69">
        <f>+'Eng Summ'!O46+'Sales &amp; Mktg Summ'!O46+'G&amp;A'!O46+Alloc!O46</f>
        <v>1000</v>
      </c>
      <c r="P46" s="69">
        <f>+'Eng Summ'!P46+'Sales &amp; Mktg Summ'!P46+'G&amp;A'!P46+Alloc!P46</f>
        <v>1000</v>
      </c>
      <c r="Q46" s="69">
        <f>+'Eng Summ'!Q46+'Sales &amp; Mktg Summ'!Q46+'G&amp;A'!Q46+Alloc!Q46</f>
        <v>1000</v>
      </c>
      <c r="R46" s="67">
        <f t="shared" si="23"/>
        <v>6000</v>
      </c>
      <c r="S46" s="65">
        <f t="shared" si="24"/>
        <v>6.3149186796347028E-3</v>
      </c>
      <c r="T46" s="69">
        <f>+'Eng Summ'!T46+'Sales &amp; Mktg Summ'!T46+'G&amp;A'!T46+Alloc!T46</f>
        <v>2000</v>
      </c>
      <c r="U46" s="69">
        <f>+'Eng Summ'!U46+'Sales &amp; Mktg Summ'!U46+'G&amp;A'!U46+Alloc!U46</f>
        <v>2000</v>
      </c>
      <c r="V46" s="69">
        <f>+'Eng Summ'!V46+'Sales &amp; Mktg Summ'!V46+'G&amp;A'!V46+Alloc!V46</f>
        <v>2000</v>
      </c>
      <c r="W46" s="69">
        <f>+'Eng Summ'!W46+'Sales &amp; Mktg Summ'!W46+'G&amp;A'!W46+Alloc!W46</f>
        <v>2000</v>
      </c>
      <c r="X46" s="69">
        <f>+'Eng Summ'!X46+'Sales &amp; Mktg Summ'!X46+'G&amp;A'!X46+Alloc!X46</f>
        <v>2000</v>
      </c>
      <c r="Y46" s="69">
        <f>+'Eng Summ'!Y46+'Sales &amp; Mktg Summ'!Y46+'G&amp;A'!Y46+Alloc!Y46</f>
        <v>2000</v>
      </c>
      <c r="Z46" s="69">
        <f>+'Eng Summ'!Z46+'Sales &amp; Mktg Summ'!Z46+'G&amp;A'!Z46+Alloc!Z46</f>
        <v>2000</v>
      </c>
      <c r="AA46" s="69">
        <f>+'Eng Summ'!AA46+'Sales &amp; Mktg Summ'!AA46+'G&amp;A'!AA46+Alloc!AA46</f>
        <v>2000</v>
      </c>
      <c r="AB46" s="69">
        <f>+'Eng Summ'!AB46+'Sales &amp; Mktg Summ'!AB46+'G&amp;A'!AB46+Alloc!AB46</f>
        <v>2000</v>
      </c>
      <c r="AC46" s="69">
        <f>+'Eng Summ'!AC46+'Sales &amp; Mktg Summ'!AC46+'G&amp;A'!AC46+Alloc!AC46</f>
        <v>2000</v>
      </c>
      <c r="AD46" s="69">
        <f>+'Eng Summ'!AD46+'Sales &amp; Mktg Summ'!AD46+'G&amp;A'!AD46+Alloc!AD46</f>
        <v>2000</v>
      </c>
      <c r="AE46" s="69">
        <f>+'Eng Summ'!AE46+'Sales &amp; Mktg Summ'!AE46+'G&amp;A'!AE46+Alloc!AE46</f>
        <v>2000</v>
      </c>
      <c r="AF46" s="67">
        <f t="shared" si="25"/>
        <v>24000</v>
      </c>
      <c r="AG46" s="65">
        <f t="shared" si="26"/>
        <v>7.0959201477380426E-3</v>
      </c>
    </row>
    <row r="47" spans="1:33" s="62" customFormat="1">
      <c r="A47" s="328" t="s">
        <v>141</v>
      </c>
      <c r="F47" s="69">
        <f>+'Eng Summ'!F47+'Sales &amp; Mktg Summ'!F47+'G&amp;A'!F47+Alloc!F47</f>
        <v>0</v>
      </c>
      <c r="G47" s="69">
        <f>+'Eng Summ'!G47+'Sales &amp; Mktg Summ'!G47+'G&amp;A'!G47+Alloc!G47</f>
        <v>0</v>
      </c>
      <c r="H47" s="69">
        <f>+'Eng Summ'!H47+'Sales &amp; Mktg Summ'!H47+'G&amp;A'!H47+Alloc!H47</f>
        <v>0</v>
      </c>
      <c r="I47" s="69">
        <f>+'Eng Summ'!I47+'Sales &amp; Mktg Summ'!I47+'G&amp;A'!I47+Alloc!I47</f>
        <v>0</v>
      </c>
      <c r="J47" s="69">
        <f>+'Eng Summ'!J47+'Sales &amp; Mktg Summ'!J47+'G&amp;A'!J47+Alloc!J47</f>
        <v>0</v>
      </c>
      <c r="K47" s="69">
        <f>+'Eng Summ'!K47+'Sales &amp; Mktg Summ'!K47+'G&amp;A'!K47+Alloc!K47</f>
        <v>0</v>
      </c>
      <c r="L47" s="69">
        <f>+'Eng Summ'!L47+'Sales &amp; Mktg Summ'!L47+'G&amp;A'!L47+Alloc!L47</f>
        <v>0</v>
      </c>
      <c r="M47" s="69">
        <f>+'Eng Summ'!M47+'Sales &amp; Mktg Summ'!M47+'G&amp;A'!M47+Alloc!M47</f>
        <v>0</v>
      </c>
      <c r="N47" s="69">
        <f>+'Eng Summ'!N47+'Sales &amp; Mktg Summ'!N47+'G&amp;A'!N47+Alloc!N47</f>
        <v>0</v>
      </c>
      <c r="O47" s="69">
        <f>+'Eng Summ'!O47+'Sales &amp; Mktg Summ'!O47+'G&amp;A'!O47+Alloc!O47</f>
        <v>0</v>
      </c>
      <c r="P47" s="69">
        <f>+'Eng Summ'!P47+'Sales &amp; Mktg Summ'!P47+'G&amp;A'!P47+Alloc!P47</f>
        <v>0</v>
      </c>
      <c r="Q47" s="69">
        <f>+'Eng Summ'!Q47+'Sales &amp; Mktg Summ'!Q47+'G&amp;A'!Q47+Alloc!Q47</f>
        <v>0</v>
      </c>
      <c r="R47" s="67">
        <f t="shared" si="23"/>
        <v>0</v>
      </c>
      <c r="S47" s="65">
        <f t="shared" si="24"/>
        <v>0</v>
      </c>
      <c r="T47" s="69">
        <f>+'Eng Summ'!T47+'Sales &amp; Mktg Summ'!T47+'G&amp;A'!T47+Alloc!T47</f>
        <v>0</v>
      </c>
      <c r="U47" s="69">
        <f>+'Eng Summ'!U47+'Sales &amp; Mktg Summ'!U47+'G&amp;A'!U47+Alloc!U47</f>
        <v>0</v>
      </c>
      <c r="V47" s="69">
        <f>+'Eng Summ'!V47+'Sales &amp; Mktg Summ'!V47+'G&amp;A'!V47+Alloc!V47</f>
        <v>0</v>
      </c>
      <c r="W47" s="69">
        <f>+'Eng Summ'!W47+'Sales &amp; Mktg Summ'!W47+'G&amp;A'!W47+Alloc!W47</f>
        <v>0</v>
      </c>
      <c r="X47" s="69">
        <f>+'Eng Summ'!X47+'Sales &amp; Mktg Summ'!X47+'G&amp;A'!X47+Alloc!X47</f>
        <v>0</v>
      </c>
      <c r="Y47" s="69">
        <f>+'Eng Summ'!Y47+'Sales &amp; Mktg Summ'!Y47+'G&amp;A'!Y47+Alloc!Y47</f>
        <v>0</v>
      </c>
      <c r="Z47" s="69">
        <f>+'Eng Summ'!Z47+'Sales &amp; Mktg Summ'!Z47+'G&amp;A'!Z47+Alloc!Z47</f>
        <v>0</v>
      </c>
      <c r="AA47" s="69">
        <f>+'Eng Summ'!AA47+'Sales &amp; Mktg Summ'!AA47+'G&amp;A'!AA47+Alloc!AA47</f>
        <v>0</v>
      </c>
      <c r="AB47" s="69">
        <f>+'Eng Summ'!AB47+'Sales &amp; Mktg Summ'!AB47+'G&amp;A'!AB47+Alloc!AB47</f>
        <v>0</v>
      </c>
      <c r="AC47" s="69">
        <f>+'Eng Summ'!AC47+'Sales &amp; Mktg Summ'!AC47+'G&amp;A'!AC47+Alloc!AC47</f>
        <v>0</v>
      </c>
      <c r="AD47" s="69">
        <f>+'Eng Summ'!AD47+'Sales &amp; Mktg Summ'!AD47+'G&amp;A'!AD47+Alloc!AD47</f>
        <v>0</v>
      </c>
      <c r="AE47" s="69">
        <f>+'Eng Summ'!AE47+'Sales &amp; Mktg Summ'!AE47+'G&amp;A'!AE47+Alloc!AE47</f>
        <v>0</v>
      </c>
      <c r="AF47" s="67">
        <f t="shared" si="25"/>
        <v>0</v>
      </c>
      <c r="AG47" s="65">
        <f t="shared" si="26"/>
        <v>0</v>
      </c>
    </row>
    <row r="48" spans="1:33" s="62" customFormat="1">
      <c r="A48" s="326" t="s">
        <v>41</v>
      </c>
      <c r="F48" s="69">
        <f>+'Eng Summ'!F48+'Sales &amp; Mktg Summ'!F48+'G&amp;A'!F48+Alloc!F48</f>
        <v>0</v>
      </c>
      <c r="G48" s="69">
        <f>+'Eng Summ'!G48+'Sales &amp; Mktg Summ'!G48+'G&amp;A'!G48+Alloc!G48</f>
        <v>0</v>
      </c>
      <c r="H48" s="69">
        <f>+'Eng Summ'!H48+'Sales &amp; Mktg Summ'!H48+'G&amp;A'!H48+Alloc!H48</f>
        <v>0</v>
      </c>
      <c r="I48" s="69">
        <f>+'Eng Summ'!I48+'Sales &amp; Mktg Summ'!I48+'G&amp;A'!I48+Alloc!I48</f>
        <v>0</v>
      </c>
      <c r="J48" s="69">
        <f>+'Eng Summ'!J48+'Sales &amp; Mktg Summ'!J48+'G&amp;A'!J48+Alloc!J48</f>
        <v>0</v>
      </c>
      <c r="K48" s="69">
        <f>+'Eng Summ'!K48+'Sales &amp; Mktg Summ'!K48+'G&amp;A'!K48+Alloc!K48</f>
        <v>0</v>
      </c>
      <c r="L48" s="69">
        <f>+'Eng Summ'!L48+'Sales &amp; Mktg Summ'!L48+'G&amp;A'!L48+Alloc!L48</f>
        <v>0</v>
      </c>
      <c r="M48" s="69">
        <f>+'Eng Summ'!M48+'Sales &amp; Mktg Summ'!M48+'G&amp;A'!M48+Alloc!M48</f>
        <v>0</v>
      </c>
      <c r="N48" s="69">
        <f>+'Eng Summ'!N48+'Sales &amp; Mktg Summ'!N48+'G&amp;A'!N48+Alloc!N48</f>
        <v>0</v>
      </c>
      <c r="O48" s="69">
        <f>+'Eng Summ'!O48+'Sales &amp; Mktg Summ'!O48+'G&amp;A'!O48+Alloc!O48</f>
        <v>0</v>
      </c>
      <c r="P48" s="69">
        <f>+'Eng Summ'!P48+'Sales &amp; Mktg Summ'!P48+'G&amp;A'!P48+Alloc!P48</f>
        <v>0</v>
      </c>
      <c r="Q48" s="69">
        <f>+'Eng Summ'!Q48+'Sales &amp; Mktg Summ'!Q48+'G&amp;A'!Q48+Alloc!Q48</f>
        <v>0</v>
      </c>
      <c r="R48" s="67">
        <f t="shared" si="23"/>
        <v>0</v>
      </c>
      <c r="S48" s="65">
        <f t="shared" si="24"/>
        <v>0</v>
      </c>
      <c r="T48" s="69">
        <f>+'Eng Summ'!T48+'Sales &amp; Mktg Summ'!T48+'G&amp;A'!T48+Alloc!T48</f>
        <v>0</v>
      </c>
      <c r="U48" s="69">
        <f>+'Eng Summ'!U48+'Sales &amp; Mktg Summ'!U48+'G&amp;A'!U48+Alloc!U48</f>
        <v>0</v>
      </c>
      <c r="V48" s="69">
        <f>+'Eng Summ'!V48+'Sales &amp; Mktg Summ'!V48+'G&amp;A'!V48+Alloc!V48</f>
        <v>0</v>
      </c>
      <c r="W48" s="69">
        <f>+'Eng Summ'!W48+'Sales &amp; Mktg Summ'!W48+'G&amp;A'!W48+Alloc!W48</f>
        <v>0</v>
      </c>
      <c r="X48" s="69">
        <f>+'Eng Summ'!X48+'Sales &amp; Mktg Summ'!X48+'G&amp;A'!X48+Alloc!X48</f>
        <v>0</v>
      </c>
      <c r="Y48" s="69">
        <f>+'Eng Summ'!Y48+'Sales &amp; Mktg Summ'!Y48+'G&amp;A'!Y48+Alloc!Y48</f>
        <v>0</v>
      </c>
      <c r="Z48" s="69">
        <f>+'Eng Summ'!Z48+'Sales &amp; Mktg Summ'!Z48+'G&amp;A'!Z48+Alloc!Z48</f>
        <v>0</v>
      </c>
      <c r="AA48" s="69">
        <f>+'Eng Summ'!AA48+'Sales &amp; Mktg Summ'!AA48+'G&amp;A'!AA48+Alloc!AA48</f>
        <v>0</v>
      </c>
      <c r="AB48" s="69">
        <f>+'Eng Summ'!AB48+'Sales &amp; Mktg Summ'!AB48+'G&amp;A'!AB48+Alloc!AB48</f>
        <v>0</v>
      </c>
      <c r="AC48" s="69">
        <f>+'Eng Summ'!AC48+'Sales &amp; Mktg Summ'!AC48+'G&amp;A'!AC48+Alloc!AC48</f>
        <v>0</v>
      </c>
      <c r="AD48" s="69">
        <f>+'Eng Summ'!AD48+'Sales &amp; Mktg Summ'!AD48+'G&amp;A'!AD48+Alloc!AD48</f>
        <v>0</v>
      </c>
      <c r="AE48" s="69">
        <f>+'Eng Summ'!AE48+'Sales &amp; Mktg Summ'!AE48+'G&amp;A'!AE48+Alloc!AE48</f>
        <v>0</v>
      </c>
      <c r="AF48" s="67">
        <f t="shared" si="25"/>
        <v>0</v>
      </c>
      <c r="AG48" s="65">
        <f t="shared" si="26"/>
        <v>0</v>
      </c>
    </row>
    <row r="49" spans="1:33" s="62" customFormat="1">
      <c r="A49" s="327" t="s">
        <v>142</v>
      </c>
      <c r="F49" s="69">
        <f>+'Eng Summ'!F49+'Sales &amp; Mktg Summ'!F49+'G&amp;A'!F49+Alloc!F49</f>
        <v>0</v>
      </c>
      <c r="G49" s="69">
        <f>+'Eng Summ'!G49+'Sales &amp; Mktg Summ'!G49+'G&amp;A'!G49+Alloc!G49</f>
        <v>0</v>
      </c>
      <c r="H49" s="69">
        <f>+'Eng Summ'!H49+'Sales &amp; Mktg Summ'!H49+'G&amp;A'!H49+Alloc!H49</f>
        <v>0</v>
      </c>
      <c r="I49" s="69">
        <f>+'Eng Summ'!I49+'Sales &amp; Mktg Summ'!I49+'G&amp;A'!I49+Alloc!I49</f>
        <v>0</v>
      </c>
      <c r="J49" s="69">
        <f>+'Eng Summ'!J49+'Sales &amp; Mktg Summ'!J49+'G&amp;A'!J49+Alloc!J49</f>
        <v>0</v>
      </c>
      <c r="K49" s="69">
        <f>+'Eng Summ'!K49+'Sales &amp; Mktg Summ'!K49+'G&amp;A'!K49+Alloc!K49</f>
        <v>0</v>
      </c>
      <c r="L49" s="69">
        <f>+'Eng Summ'!L49+'Sales &amp; Mktg Summ'!L49+'G&amp;A'!L49+Alloc!L49</f>
        <v>0</v>
      </c>
      <c r="M49" s="69">
        <f>+'Eng Summ'!M49+'Sales &amp; Mktg Summ'!M49+'G&amp;A'!M49+Alloc!M49</f>
        <v>0</v>
      </c>
      <c r="N49" s="69">
        <f>+'Eng Summ'!N49+'Sales &amp; Mktg Summ'!N49+'G&amp;A'!N49+Alloc!N49</f>
        <v>0</v>
      </c>
      <c r="O49" s="69">
        <f>+'Eng Summ'!O49+'Sales &amp; Mktg Summ'!O49+'G&amp;A'!O49+Alloc!O49</f>
        <v>0</v>
      </c>
      <c r="P49" s="69">
        <f>+'Eng Summ'!P49+'Sales &amp; Mktg Summ'!P49+'G&amp;A'!P49+Alloc!P49</f>
        <v>0</v>
      </c>
      <c r="Q49" s="69">
        <f>+'Eng Summ'!Q49+'Sales &amp; Mktg Summ'!Q49+'G&amp;A'!Q49+Alloc!Q49</f>
        <v>0</v>
      </c>
      <c r="R49" s="67">
        <f>SUM(F49:Q49)</f>
        <v>0</v>
      </c>
      <c r="S49" s="65">
        <f t="shared" si="24"/>
        <v>0</v>
      </c>
      <c r="T49" s="69">
        <f>+'Eng Summ'!T49+'Sales &amp; Mktg Summ'!T49+'G&amp;A'!T49+Alloc!T49</f>
        <v>0</v>
      </c>
      <c r="U49" s="69">
        <f>+'Eng Summ'!U49+'Sales &amp; Mktg Summ'!U49+'G&amp;A'!U49+Alloc!U49</f>
        <v>0</v>
      </c>
      <c r="V49" s="69">
        <f>+'Eng Summ'!V49+'Sales &amp; Mktg Summ'!V49+'G&amp;A'!V49+Alloc!V49</f>
        <v>0</v>
      </c>
      <c r="W49" s="69">
        <f>+'Eng Summ'!W49+'Sales &amp; Mktg Summ'!W49+'G&amp;A'!W49+Alloc!W49</f>
        <v>0</v>
      </c>
      <c r="X49" s="69">
        <f>+'Eng Summ'!X49+'Sales &amp; Mktg Summ'!X49+'G&amp;A'!X49+Alloc!X49</f>
        <v>0</v>
      </c>
      <c r="Y49" s="69">
        <f>+'Eng Summ'!Y49+'Sales &amp; Mktg Summ'!Y49+'G&amp;A'!Y49+Alloc!Y49</f>
        <v>0</v>
      </c>
      <c r="Z49" s="69">
        <f>+'Eng Summ'!Z49+'Sales &amp; Mktg Summ'!Z49+'G&amp;A'!Z49+Alloc!Z49</f>
        <v>0</v>
      </c>
      <c r="AA49" s="69">
        <f>+'Eng Summ'!AA49+'Sales &amp; Mktg Summ'!AA49+'G&amp;A'!AA49+Alloc!AA49</f>
        <v>0</v>
      </c>
      <c r="AB49" s="69">
        <f>+'Eng Summ'!AB49+'Sales &amp; Mktg Summ'!AB49+'G&amp;A'!AB49+Alloc!AB49</f>
        <v>0</v>
      </c>
      <c r="AC49" s="69">
        <f>+'Eng Summ'!AC49+'Sales &amp; Mktg Summ'!AC49+'G&amp;A'!AC49+Alloc!AC49</f>
        <v>0</v>
      </c>
      <c r="AD49" s="69">
        <f>+'Eng Summ'!AD49+'Sales &amp; Mktg Summ'!AD49+'G&amp;A'!AD49+Alloc!AD49</f>
        <v>0</v>
      </c>
      <c r="AE49" s="69">
        <f>+'Eng Summ'!AE49+'Sales &amp; Mktg Summ'!AE49+'G&amp;A'!AE49+Alloc!AE49</f>
        <v>0</v>
      </c>
      <c r="AF49" s="67">
        <f>SUM(T49:AE49)</f>
        <v>0</v>
      </c>
      <c r="AG49" s="65">
        <f t="shared" si="26"/>
        <v>0</v>
      </c>
    </row>
    <row r="50" spans="1:33" s="62" customFormat="1">
      <c r="A50" s="327" t="s">
        <v>143</v>
      </c>
      <c r="F50" s="69">
        <f>+'Eng Summ'!F50+'Sales &amp; Mktg Summ'!F50+'G&amp;A'!F50+Alloc!F50</f>
        <v>0</v>
      </c>
      <c r="G50" s="69">
        <f>+'Eng Summ'!G50+'Sales &amp; Mktg Summ'!G50+'G&amp;A'!G50+Alloc!G50</f>
        <v>0</v>
      </c>
      <c r="H50" s="69">
        <f>+'Eng Summ'!H50+'Sales &amp; Mktg Summ'!H50+'G&amp;A'!H50+Alloc!H50</f>
        <v>0</v>
      </c>
      <c r="I50" s="69">
        <f>+'Eng Summ'!I50+'Sales &amp; Mktg Summ'!I50+'G&amp;A'!I50+Alloc!I50</f>
        <v>0</v>
      </c>
      <c r="J50" s="69">
        <f>+'Eng Summ'!J50+'Sales &amp; Mktg Summ'!J50+'G&amp;A'!J50+Alloc!J50</f>
        <v>0</v>
      </c>
      <c r="K50" s="69">
        <f>+'Eng Summ'!K50+'Sales &amp; Mktg Summ'!K50+'G&amp;A'!K50+Alloc!K50</f>
        <v>0</v>
      </c>
      <c r="L50" s="69">
        <f>+'Eng Summ'!L50+'Sales &amp; Mktg Summ'!L50+'G&amp;A'!L50+Alloc!L50</f>
        <v>0</v>
      </c>
      <c r="M50" s="69">
        <f>+'Eng Summ'!M50+'Sales &amp; Mktg Summ'!M50+'G&amp;A'!M50+Alloc!M50</f>
        <v>0</v>
      </c>
      <c r="N50" s="69">
        <f>+'Eng Summ'!N50+'Sales &amp; Mktg Summ'!N50+'G&amp;A'!N50+Alloc!N50</f>
        <v>0</v>
      </c>
      <c r="O50" s="69">
        <f>+'Eng Summ'!O50+'Sales &amp; Mktg Summ'!O50+'G&amp;A'!O50+Alloc!O50</f>
        <v>0</v>
      </c>
      <c r="P50" s="69">
        <f>+'Eng Summ'!P50+'Sales &amp; Mktg Summ'!P50+'G&amp;A'!P50+Alloc!P50</f>
        <v>0</v>
      </c>
      <c r="Q50" s="69">
        <f>+'Eng Summ'!Q50+'Sales &amp; Mktg Summ'!Q50+'G&amp;A'!Q50+Alloc!Q50</f>
        <v>0</v>
      </c>
      <c r="R50" s="67">
        <f t="shared" si="23"/>
        <v>0</v>
      </c>
      <c r="S50" s="65">
        <f t="shared" si="24"/>
        <v>0</v>
      </c>
      <c r="T50" s="69">
        <f>+'Eng Summ'!T50+'Sales &amp; Mktg Summ'!T50+'G&amp;A'!T50+Alloc!T50</f>
        <v>0</v>
      </c>
      <c r="U50" s="69">
        <f>+'Eng Summ'!U50+'Sales &amp; Mktg Summ'!U50+'G&amp;A'!U50+Alloc!U50</f>
        <v>0</v>
      </c>
      <c r="V50" s="69">
        <f>+'Eng Summ'!V50+'Sales &amp; Mktg Summ'!V50+'G&amp;A'!V50+Alloc!V50</f>
        <v>0</v>
      </c>
      <c r="W50" s="69">
        <f>+'Eng Summ'!W50+'Sales &amp; Mktg Summ'!W50+'G&amp;A'!W50+Alloc!W50</f>
        <v>0</v>
      </c>
      <c r="X50" s="69">
        <f>+'Eng Summ'!X50+'Sales &amp; Mktg Summ'!X50+'G&amp;A'!X50+Alloc!X50</f>
        <v>0</v>
      </c>
      <c r="Y50" s="69">
        <f>+'Eng Summ'!Y50+'Sales &amp; Mktg Summ'!Y50+'G&amp;A'!Y50+Alloc!Y50</f>
        <v>0</v>
      </c>
      <c r="Z50" s="69">
        <f>+'Eng Summ'!Z50+'Sales &amp; Mktg Summ'!Z50+'G&amp;A'!Z50+Alloc!Z50</f>
        <v>0</v>
      </c>
      <c r="AA50" s="69">
        <f>+'Eng Summ'!AA50+'Sales &amp; Mktg Summ'!AA50+'G&amp;A'!AA50+Alloc!AA50</f>
        <v>0</v>
      </c>
      <c r="AB50" s="69">
        <f>+'Eng Summ'!AB50+'Sales &amp; Mktg Summ'!AB50+'G&amp;A'!AB50+Alloc!AB50</f>
        <v>0</v>
      </c>
      <c r="AC50" s="69">
        <f>+'Eng Summ'!AC50+'Sales &amp; Mktg Summ'!AC50+'G&amp;A'!AC50+Alloc!AC50</f>
        <v>0</v>
      </c>
      <c r="AD50" s="69">
        <f>+'Eng Summ'!AD50+'Sales &amp; Mktg Summ'!AD50+'G&amp;A'!AD50+Alloc!AD50</f>
        <v>0</v>
      </c>
      <c r="AE50" s="69">
        <f>+'Eng Summ'!AE50+'Sales &amp; Mktg Summ'!AE50+'G&amp;A'!AE50+Alloc!AE50</f>
        <v>0</v>
      </c>
      <c r="AF50" s="67">
        <f t="shared" ref="AF50:AF56" si="27">SUM(T50:AE50)</f>
        <v>0</v>
      </c>
      <c r="AG50" s="65">
        <f t="shared" si="26"/>
        <v>0</v>
      </c>
    </row>
    <row r="51" spans="1:33" s="62" customFormat="1">
      <c r="A51" s="327" t="s">
        <v>144</v>
      </c>
      <c r="F51" s="69">
        <f>+'Eng Summ'!F51+'Sales &amp; Mktg Summ'!F51+'G&amp;A'!F51+Alloc!F51</f>
        <v>0</v>
      </c>
      <c r="G51" s="69">
        <f>+'Eng Summ'!G51+'Sales &amp; Mktg Summ'!G51+'G&amp;A'!G51+Alloc!G51</f>
        <v>0</v>
      </c>
      <c r="H51" s="69">
        <f>+'Eng Summ'!H51+'Sales &amp; Mktg Summ'!H51+'G&amp;A'!H51+Alloc!H51</f>
        <v>0</v>
      </c>
      <c r="I51" s="69">
        <f>+'Eng Summ'!I51+'Sales &amp; Mktg Summ'!I51+'G&amp;A'!I51+Alloc!I51</f>
        <v>0</v>
      </c>
      <c r="J51" s="69">
        <f>+'Eng Summ'!J51+'Sales &amp; Mktg Summ'!J51+'G&amp;A'!J51+Alloc!J51</f>
        <v>0</v>
      </c>
      <c r="K51" s="69">
        <f>+'Eng Summ'!K51+'Sales &amp; Mktg Summ'!K51+'G&amp;A'!K51+Alloc!K51</f>
        <v>0</v>
      </c>
      <c r="L51" s="69">
        <f>+'Eng Summ'!L51+'Sales &amp; Mktg Summ'!L51+'G&amp;A'!L51+Alloc!L51</f>
        <v>0</v>
      </c>
      <c r="M51" s="69">
        <f>+'Eng Summ'!M51+'Sales &amp; Mktg Summ'!M51+'G&amp;A'!M51+Alloc!M51</f>
        <v>0</v>
      </c>
      <c r="N51" s="69">
        <f>+'Eng Summ'!N51+'Sales &amp; Mktg Summ'!N51+'G&amp;A'!N51+Alloc!N51</f>
        <v>0</v>
      </c>
      <c r="O51" s="69">
        <f>+'Eng Summ'!O51+'Sales &amp; Mktg Summ'!O51+'G&amp;A'!O51+Alloc!O51</f>
        <v>0</v>
      </c>
      <c r="P51" s="69">
        <f>+'Eng Summ'!P51+'Sales &amp; Mktg Summ'!P51+'G&amp;A'!P51+Alloc!P51</f>
        <v>0</v>
      </c>
      <c r="Q51" s="69">
        <f>+'Eng Summ'!Q51+'Sales &amp; Mktg Summ'!Q51+'G&amp;A'!Q51+Alloc!Q51</f>
        <v>0</v>
      </c>
      <c r="R51" s="67">
        <f t="shared" ref="R51:R55" si="28">SUM(F51:Q51)</f>
        <v>0</v>
      </c>
      <c r="S51" s="65">
        <f t="shared" si="24"/>
        <v>0</v>
      </c>
      <c r="T51" s="69">
        <f>+'Eng Summ'!T51+'Sales &amp; Mktg Summ'!T51+'G&amp;A'!T51+Alloc!T51</f>
        <v>0</v>
      </c>
      <c r="U51" s="69">
        <f>+'Eng Summ'!U51+'Sales &amp; Mktg Summ'!U51+'G&amp;A'!U51+Alloc!U51</f>
        <v>0</v>
      </c>
      <c r="V51" s="69">
        <f>+'Eng Summ'!V51+'Sales &amp; Mktg Summ'!V51+'G&amp;A'!V51+Alloc!V51</f>
        <v>0</v>
      </c>
      <c r="W51" s="69">
        <f>+'Eng Summ'!W51+'Sales &amp; Mktg Summ'!W51+'G&amp;A'!W51+Alloc!W51</f>
        <v>0</v>
      </c>
      <c r="X51" s="69">
        <f>+'Eng Summ'!X51+'Sales &amp; Mktg Summ'!X51+'G&amp;A'!X51+Alloc!X51</f>
        <v>0</v>
      </c>
      <c r="Y51" s="69">
        <f>+'Eng Summ'!Y51+'Sales &amp; Mktg Summ'!Y51+'G&amp;A'!Y51+Alloc!Y51</f>
        <v>0</v>
      </c>
      <c r="Z51" s="69">
        <f>+'Eng Summ'!Z51+'Sales &amp; Mktg Summ'!Z51+'G&amp;A'!Z51+Alloc!Z51</f>
        <v>0</v>
      </c>
      <c r="AA51" s="69">
        <f>+'Eng Summ'!AA51+'Sales &amp; Mktg Summ'!AA51+'G&amp;A'!AA51+Alloc!AA51</f>
        <v>0</v>
      </c>
      <c r="AB51" s="69">
        <f>+'Eng Summ'!AB51+'Sales &amp; Mktg Summ'!AB51+'G&amp;A'!AB51+Alloc!AB51</f>
        <v>0</v>
      </c>
      <c r="AC51" s="69">
        <f>+'Eng Summ'!AC51+'Sales &amp; Mktg Summ'!AC51+'G&amp;A'!AC51+Alloc!AC51</f>
        <v>0</v>
      </c>
      <c r="AD51" s="69">
        <f>+'Eng Summ'!AD51+'Sales &amp; Mktg Summ'!AD51+'G&amp;A'!AD51+Alloc!AD51</f>
        <v>0</v>
      </c>
      <c r="AE51" s="69">
        <f>+'Eng Summ'!AE51+'Sales &amp; Mktg Summ'!AE51+'G&amp;A'!AE51+Alloc!AE51</f>
        <v>0</v>
      </c>
      <c r="AF51" s="67">
        <f t="shared" si="27"/>
        <v>0</v>
      </c>
      <c r="AG51" s="65">
        <f t="shared" si="26"/>
        <v>0</v>
      </c>
    </row>
    <row r="52" spans="1:33" s="62" customFormat="1">
      <c r="A52" s="326" t="s">
        <v>465</v>
      </c>
      <c r="B52" s="62" t="s">
        <v>528</v>
      </c>
      <c r="F52" s="69">
        <f>+'Eng Summ'!F52+'Sales &amp; Mktg Summ'!F52+'G&amp;A'!F52+Alloc!F52</f>
        <v>0</v>
      </c>
      <c r="G52" s="69">
        <f>+'Eng Summ'!G52+'Sales &amp; Mktg Summ'!G52+'G&amp;A'!G52+Alloc!G52</f>
        <v>0</v>
      </c>
      <c r="H52" s="69">
        <f>+'Eng Summ'!H52+'Sales &amp; Mktg Summ'!H52+'G&amp;A'!H52+Alloc!H52</f>
        <v>0</v>
      </c>
      <c r="I52" s="69">
        <f>+'Eng Summ'!I52+'Sales &amp; Mktg Summ'!I52+'G&amp;A'!I52+Alloc!I52</f>
        <v>0</v>
      </c>
      <c r="J52" s="69">
        <f>+'Eng Summ'!J52+'Sales &amp; Mktg Summ'!J52+'G&amp;A'!J52+Alloc!J52</f>
        <v>0</v>
      </c>
      <c r="K52" s="69">
        <f>+'Eng Summ'!K52+'Sales &amp; Mktg Summ'!K52+'G&amp;A'!K52+Alloc!K52</f>
        <v>0</v>
      </c>
      <c r="L52" s="69">
        <f>+'Eng Summ'!L52+'Sales &amp; Mktg Summ'!L52+'G&amp;A'!L52+Alloc!L52</f>
        <v>0</v>
      </c>
      <c r="M52" s="69">
        <f>+'Eng Summ'!M52+'Sales &amp; Mktg Summ'!M52+'G&amp;A'!M52+Alloc!M52</f>
        <v>0</v>
      </c>
      <c r="N52" s="69">
        <f>+'Eng Summ'!N52+'Sales &amp; Mktg Summ'!N52+'G&amp;A'!N52+Alloc!N52</f>
        <v>0</v>
      </c>
      <c r="O52" s="69">
        <f>+'Eng Summ'!O52+'Sales &amp; Mktg Summ'!O52+'G&amp;A'!O52+Alloc!O52</f>
        <v>0</v>
      </c>
      <c r="P52" s="69">
        <f>+'Eng Summ'!P52+'Sales &amp; Mktg Summ'!P52+'G&amp;A'!P52+Alloc!P52</f>
        <v>0</v>
      </c>
      <c r="Q52" s="69">
        <f>+'Eng Summ'!Q52+'Sales &amp; Mktg Summ'!Q52+'G&amp;A'!Q52+Alloc!Q52</f>
        <v>0</v>
      </c>
      <c r="R52" s="67">
        <f t="shared" si="28"/>
        <v>0</v>
      </c>
      <c r="S52" s="65">
        <f t="shared" si="24"/>
        <v>0</v>
      </c>
      <c r="T52" s="69">
        <f>+'Eng Summ'!T52+'Sales &amp; Mktg Summ'!T52+'G&amp;A'!T52+Alloc!T52</f>
        <v>3000</v>
      </c>
      <c r="U52" s="69">
        <f>+'Eng Summ'!U52+'Sales &amp; Mktg Summ'!U52+'G&amp;A'!U52+Alloc!U52</f>
        <v>3000</v>
      </c>
      <c r="V52" s="69">
        <f>+'Eng Summ'!V52+'Sales &amp; Mktg Summ'!V52+'G&amp;A'!V52+Alloc!V52</f>
        <v>3000</v>
      </c>
      <c r="W52" s="69">
        <f>+'Eng Summ'!W52+'Sales &amp; Mktg Summ'!W52+'G&amp;A'!W52+Alloc!W52</f>
        <v>3000</v>
      </c>
      <c r="X52" s="69">
        <f>+'Eng Summ'!X52+'Sales &amp; Mktg Summ'!X52+'G&amp;A'!X52+Alloc!X52</f>
        <v>3000</v>
      </c>
      <c r="Y52" s="69">
        <f>+'Eng Summ'!Y52+'Sales &amp; Mktg Summ'!Y52+'G&amp;A'!Y52+Alloc!Y52</f>
        <v>3000</v>
      </c>
      <c r="Z52" s="69">
        <f>+'Eng Summ'!Z52+'Sales &amp; Mktg Summ'!Z52+'G&amp;A'!Z52+Alloc!Z52</f>
        <v>3000</v>
      </c>
      <c r="AA52" s="69">
        <f>+'Eng Summ'!AA52+'Sales &amp; Mktg Summ'!AA52+'G&amp;A'!AA52+Alloc!AA52</f>
        <v>3000</v>
      </c>
      <c r="AB52" s="69">
        <f>+'Eng Summ'!AB52+'Sales &amp; Mktg Summ'!AB52+'G&amp;A'!AB52+Alloc!AB52</f>
        <v>3000</v>
      </c>
      <c r="AC52" s="69">
        <f>+'Eng Summ'!AC52+'Sales &amp; Mktg Summ'!AC52+'G&amp;A'!AC52+Alloc!AC52</f>
        <v>3000</v>
      </c>
      <c r="AD52" s="69">
        <f>+'Eng Summ'!AD52+'Sales &amp; Mktg Summ'!AD52+'G&amp;A'!AD52+Alloc!AD52</f>
        <v>3000</v>
      </c>
      <c r="AE52" s="69">
        <f>+'Eng Summ'!AE52+'Sales &amp; Mktg Summ'!AE52+'G&amp;A'!AE52+Alloc!AE52</f>
        <v>3000</v>
      </c>
      <c r="AF52" s="67">
        <f t="shared" si="27"/>
        <v>36000</v>
      </c>
      <c r="AG52" s="65">
        <f t="shared" si="26"/>
        <v>1.0643880221607064E-2</v>
      </c>
    </row>
    <row r="53" spans="1:33" s="62" customFormat="1">
      <c r="A53" s="327" t="s">
        <v>145</v>
      </c>
      <c r="F53" s="69">
        <f>+'Eng Summ'!F53+'Sales &amp; Mktg Summ'!F53+'G&amp;A'!F53+Alloc!F53</f>
        <v>0</v>
      </c>
      <c r="G53" s="69">
        <f>+'Eng Summ'!G53+'Sales &amp; Mktg Summ'!G53+'G&amp;A'!G53+Alloc!G53</f>
        <v>0</v>
      </c>
      <c r="H53" s="69">
        <f>+'Eng Summ'!H53+'Sales &amp; Mktg Summ'!H53+'G&amp;A'!H53+Alloc!H53</f>
        <v>0</v>
      </c>
      <c r="I53" s="69">
        <f>+'Eng Summ'!I53+'Sales &amp; Mktg Summ'!I53+'G&amp;A'!I53+Alloc!I53</f>
        <v>0</v>
      </c>
      <c r="J53" s="69">
        <f>+'Eng Summ'!J53+'Sales &amp; Mktg Summ'!J53+'G&amp;A'!J53+Alloc!J53</f>
        <v>0</v>
      </c>
      <c r="K53" s="69">
        <f>+'Eng Summ'!K53+'Sales &amp; Mktg Summ'!K53+'G&amp;A'!K53+Alloc!K53</f>
        <v>0</v>
      </c>
      <c r="L53" s="69">
        <f>+'Eng Summ'!L53+'Sales &amp; Mktg Summ'!L53+'G&amp;A'!L53+Alloc!L53</f>
        <v>0</v>
      </c>
      <c r="M53" s="69">
        <f>+'Eng Summ'!M53+'Sales &amp; Mktg Summ'!M53+'G&amp;A'!M53+Alloc!M53</f>
        <v>0</v>
      </c>
      <c r="N53" s="69">
        <f>+'Eng Summ'!N53+'Sales &amp; Mktg Summ'!N53+'G&amp;A'!N53+Alloc!N53</f>
        <v>0</v>
      </c>
      <c r="O53" s="69">
        <f>+'Eng Summ'!O53+'Sales &amp; Mktg Summ'!O53+'G&amp;A'!O53+Alloc!O53</f>
        <v>0</v>
      </c>
      <c r="P53" s="69">
        <f>+'Eng Summ'!P53+'Sales &amp; Mktg Summ'!P53+'G&amp;A'!P53+Alloc!P53</f>
        <v>0</v>
      </c>
      <c r="Q53" s="69">
        <f>+'Eng Summ'!Q53+'Sales &amp; Mktg Summ'!Q53+'G&amp;A'!Q53+Alloc!Q53</f>
        <v>0</v>
      </c>
      <c r="R53" s="67">
        <f t="shared" si="28"/>
        <v>0</v>
      </c>
      <c r="S53" s="65">
        <f t="shared" si="24"/>
        <v>0</v>
      </c>
      <c r="T53" s="69">
        <f>+'Eng Summ'!T53+'Sales &amp; Mktg Summ'!T53+'G&amp;A'!T53+Alloc!T53</f>
        <v>0</v>
      </c>
      <c r="U53" s="69">
        <f>+'Eng Summ'!U53+'Sales &amp; Mktg Summ'!U53+'G&amp;A'!U53+Alloc!U53</f>
        <v>0</v>
      </c>
      <c r="V53" s="69">
        <f>+'Eng Summ'!V53+'Sales &amp; Mktg Summ'!V53+'G&amp;A'!V53+Alloc!V53</f>
        <v>0</v>
      </c>
      <c r="W53" s="69">
        <f>+'Eng Summ'!W53+'Sales &amp; Mktg Summ'!W53+'G&amp;A'!W53+Alloc!W53</f>
        <v>0</v>
      </c>
      <c r="X53" s="69">
        <f>+'Eng Summ'!X53+'Sales &amp; Mktg Summ'!X53+'G&amp;A'!X53+Alloc!X53</f>
        <v>0</v>
      </c>
      <c r="Y53" s="69">
        <f>+'Eng Summ'!Y53+'Sales &amp; Mktg Summ'!Y53+'G&amp;A'!Y53+Alloc!Y53</f>
        <v>0</v>
      </c>
      <c r="Z53" s="69">
        <f>+'Eng Summ'!Z53+'Sales &amp; Mktg Summ'!Z53+'G&amp;A'!Z53+Alloc!Z53</f>
        <v>0</v>
      </c>
      <c r="AA53" s="69">
        <f>+'Eng Summ'!AA53+'Sales &amp; Mktg Summ'!AA53+'G&amp;A'!AA53+Alloc!AA53</f>
        <v>0</v>
      </c>
      <c r="AB53" s="69">
        <f>+'Eng Summ'!AB53+'Sales &amp; Mktg Summ'!AB53+'G&amp;A'!AB53+Alloc!AB53</f>
        <v>0</v>
      </c>
      <c r="AC53" s="69">
        <f>+'Eng Summ'!AC53+'Sales &amp; Mktg Summ'!AC53+'G&amp;A'!AC53+Alloc!AC53</f>
        <v>0</v>
      </c>
      <c r="AD53" s="69">
        <f>+'Eng Summ'!AD53+'Sales &amp; Mktg Summ'!AD53+'G&amp;A'!AD53+Alloc!AD53</f>
        <v>0</v>
      </c>
      <c r="AE53" s="69">
        <f>+'Eng Summ'!AE53+'Sales &amp; Mktg Summ'!AE53+'G&amp;A'!AE53+Alloc!AE53</f>
        <v>0</v>
      </c>
      <c r="AF53" s="67">
        <f t="shared" si="27"/>
        <v>0</v>
      </c>
      <c r="AG53" s="65">
        <f t="shared" si="26"/>
        <v>0</v>
      </c>
    </row>
    <row r="54" spans="1:33" s="62" customFormat="1">
      <c r="A54" s="327" t="s">
        <v>563</v>
      </c>
      <c r="F54" s="69">
        <f>+'Eng Summ'!F54+'Sales &amp; Mktg Summ'!F54+'G&amp;A'!F54+Alloc!F54</f>
        <v>0</v>
      </c>
      <c r="G54" s="69">
        <f>+'Eng Summ'!G54+'Sales &amp; Mktg Summ'!G54+'G&amp;A'!G54+Alloc!G54</f>
        <v>0</v>
      </c>
      <c r="H54" s="69">
        <f>+'Eng Summ'!H54+'Sales &amp; Mktg Summ'!H54+'G&amp;A'!H54+Alloc!H54</f>
        <v>0</v>
      </c>
      <c r="I54" s="69">
        <f>+'Eng Summ'!I54+'Sales &amp; Mktg Summ'!I54+'G&amp;A'!I54+Alloc!I54</f>
        <v>0</v>
      </c>
      <c r="J54" s="69">
        <f>+'Eng Summ'!J54+'Sales &amp; Mktg Summ'!J54+'G&amp;A'!J54+Alloc!J54</f>
        <v>0</v>
      </c>
      <c r="K54" s="69">
        <f>+'Eng Summ'!K54+'Sales &amp; Mktg Summ'!K54+'G&amp;A'!K54+Alloc!K54</f>
        <v>0</v>
      </c>
      <c r="L54" s="69">
        <f>+'Eng Summ'!L54+'Sales &amp; Mktg Summ'!L54+'G&amp;A'!L54+Alloc!L54</f>
        <v>0</v>
      </c>
      <c r="M54" s="69">
        <f>+'Eng Summ'!M54+'Sales &amp; Mktg Summ'!M54+'G&amp;A'!M54+Alloc!M54</f>
        <v>0</v>
      </c>
      <c r="N54" s="69">
        <f>+'Eng Summ'!N54+'Sales &amp; Mktg Summ'!N54+'G&amp;A'!N54+Alloc!N54</f>
        <v>0</v>
      </c>
      <c r="O54" s="69">
        <f>+'Eng Summ'!O54+'Sales &amp; Mktg Summ'!O54+'G&amp;A'!O54+Alloc!O54</f>
        <v>0</v>
      </c>
      <c r="P54" s="69">
        <f>+'Eng Summ'!P54+'Sales &amp; Mktg Summ'!P54+'G&amp;A'!P54+Alloc!P54</f>
        <v>0</v>
      </c>
      <c r="Q54" s="69">
        <f>+'Eng Summ'!Q54+'Sales &amp; Mktg Summ'!Q54+'G&amp;A'!Q54+Alloc!Q54</f>
        <v>0</v>
      </c>
      <c r="R54" s="67">
        <f t="shared" si="28"/>
        <v>0</v>
      </c>
      <c r="S54" s="65">
        <f t="shared" si="24"/>
        <v>0</v>
      </c>
      <c r="T54" s="69">
        <f>+'Eng Summ'!T54+'Sales &amp; Mktg Summ'!T54+'G&amp;A'!T54+Alloc!T54</f>
        <v>0</v>
      </c>
      <c r="U54" s="69">
        <f>+'Eng Summ'!U54+'Sales &amp; Mktg Summ'!U54+'G&amp;A'!U54+Alloc!U54</f>
        <v>0</v>
      </c>
      <c r="V54" s="69">
        <f>+'Eng Summ'!V54+'Sales &amp; Mktg Summ'!V54+'G&amp;A'!V54+Alloc!V54</f>
        <v>0</v>
      </c>
      <c r="W54" s="69">
        <f>+'Eng Summ'!W54+'Sales &amp; Mktg Summ'!W54+'G&amp;A'!W54+Alloc!W54</f>
        <v>0</v>
      </c>
      <c r="X54" s="69">
        <f>+'Eng Summ'!X54+'Sales &amp; Mktg Summ'!X54+'G&amp;A'!X54+Alloc!X54</f>
        <v>0</v>
      </c>
      <c r="Y54" s="69">
        <f>+'Eng Summ'!Y54+'Sales &amp; Mktg Summ'!Y54+'G&amp;A'!Y54+Alloc!Y54</f>
        <v>0</v>
      </c>
      <c r="Z54" s="69">
        <f>+'Eng Summ'!Z54+'Sales &amp; Mktg Summ'!Z54+'G&amp;A'!Z54+Alloc!Z54</f>
        <v>0</v>
      </c>
      <c r="AA54" s="69">
        <f>+'Eng Summ'!AA54+'Sales &amp; Mktg Summ'!AA54+'G&amp;A'!AA54+Alloc!AA54</f>
        <v>0</v>
      </c>
      <c r="AB54" s="69">
        <f>+'Eng Summ'!AB54+'Sales &amp; Mktg Summ'!AB54+'G&amp;A'!AB54+Alloc!AB54</f>
        <v>0</v>
      </c>
      <c r="AC54" s="69">
        <f>+'Eng Summ'!AC54+'Sales &amp; Mktg Summ'!AC54+'G&amp;A'!AC54+Alloc!AC54</f>
        <v>0</v>
      </c>
      <c r="AD54" s="69">
        <f>+'Eng Summ'!AD54+'Sales &amp; Mktg Summ'!AD54+'G&amp;A'!AD54+Alloc!AD54</f>
        <v>0</v>
      </c>
      <c r="AE54" s="69">
        <f>+'Eng Summ'!AE54+'Sales &amp; Mktg Summ'!AE54+'G&amp;A'!AE54+Alloc!AE54</f>
        <v>0</v>
      </c>
      <c r="AF54" s="67">
        <f t="shared" si="27"/>
        <v>0</v>
      </c>
      <c r="AG54" s="65">
        <f t="shared" si="26"/>
        <v>0</v>
      </c>
    </row>
    <row r="55" spans="1:33" s="62" customFormat="1">
      <c r="A55" s="327" t="s">
        <v>156</v>
      </c>
      <c r="F55" s="69">
        <f>+'Eng Summ'!F55+'Sales &amp; Mktg Summ'!F55+'G&amp;A'!F55+Alloc!F55</f>
        <v>1666.6666666666667</v>
      </c>
      <c r="G55" s="69">
        <f>+'Eng Summ'!G55+'Sales &amp; Mktg Summ'!G55+'G&amp;A'!G55+Alloc!G55</f>
        <v>1666.6666666666667</v>
      </c>
      <c r="H55" s="69">
        <f>+'Eng Summ'!H55+'Sales &amp; Mktg Summ'!H55+'G&amp;A'!H55+Alloc!H55</f>
        <v>1666.6666666666667</v>
      </c>
      <c r="I55" s="69">
        <f>+'Eng Summ'!I55+'Sales &amp; Mktg Summ'!I55+'G&amp;A'!I55+Alloc!I55</f>
        <v>1666.6666666666667</v>
      </c>
      <c r="J55" s="69">
        <f>+'Eng Summ'!J55+'Sales &amp; Mktg Summ'!J55+'G&amp;A'!J55+Alloc!J55</f>
        <v>1666.6666666666667</v>
      </c>
      <c r="K55" s="69">
        <f>+'Eng Summ'!K55+'Sales &amp; Mktg Summ'!K55+'G&amp;A'!K55+Alloc!K55</f>
        <v>1666.6666666666667</v>
      </c>
      <c r="L55" s="69">
        <f>+'Eng Summ'!L55+'Sales &amp; Mktg Summ'!L55+'G&amp;A'!L55+Alloc!L55</f>
        <v>1666.6666666666667</v>
      </c>
      <c r="M55" s="69">
        <f>+'Eng Summ'!M55+'Sales &amp; Mktg Summ'!M55+'G&amp;A'!M55+Alloc!M55</f>
        <v>1666.6666666666667</v>
      </c>
      <c r="N55" s="69">
        <f>+'Eng Summ'!N55+'Sales &amp; Mktg Summ'!N55+'G&amp;A'!N55+Alloc!N55</f>
        <v>1666.6666666666667</v>
      </c>
      <c r="O55" s="69">
        <f>+'Eng Summ'!O55+'Sales &amp; Mktg Summ'!O55+'G&amp;A'!O55+Alloc!O55</f>
        <v>1666.6666666666667</v>
      </c>
      <c r="P55" s="69">
        <f>+'Eng Summ'!P55+'Sales &amp; Mktg Summ'!P55+'G&amp;A'!P55+Alloc!P55</f>
        <v>1666.6666666666667</v>
      </c>
      <c r="Q55" s="69">
        <f>+'Eng Summ'!Q55+'Sales &amp; Mktg Summ'!Q55+'G&amp;A'!Q55+Alloc!Q55</f>
        <v>1666.6666666666667</v>
      </c>
      <c r="R55" s="67">
        <f t="shared" si="28"/>
        <v>20000</v>
      </c>
      <c r="S55" s="65">
        <f t="shared" si="24"/>
        <v>2.1049728932115676E-2</v>
      </c>
      <c r="T55" s="69">
        <f>+'Eng Summ'!T55+'Sales &amp; Mktg Summ'!T55+'G&amp;A'!T55+Alloc!T55</f>
        <v>2916.6666666666665</v>
      </c>
      <c r="U55" s="69">
        <f>+'Eng Summ'!U55+'Sales &amp; Mktg Summ'!U55+'G&amp;A'!U55+Alloc!U55</f>
        <v>2916.6666666666665</v>
      </c>
      <c r="V55" s="69">
        <f>+'Eng Summ'!V55+'Sales &amp; Mktg Summ'!V55+'G&amp;A'!V55+Alloc!V55</f>
        <v>2916.6666666666665</v>
      </c>
      <c r="W55" s="69">
        <f>+'Eng Summ'!W55+'Sales &amp; Mktg Summ'!W55+'G&amp;A'!W55+Alloc!W55</f>
        <v>2916.6666666666665</v>
      </c>
      <c r="X55" s="69">
        <f>+'Eng Summ'!X55+'Sales &amp; Mktg Summ'!X55+'G&amp;A'!X55+Alloc!X55</f>
        <v>2916.6666666666665</v>
      </c>
      <c r="Y55" s="69">
        <f>+'Eng Summ'!Y55+'Sales &amp; Mktg Summ'!Y55+'G&amp;A'!Y55+Alloc!Y55</f>
        <v>2916.6666666666665</v>
      </c>
      <c r="Z55" s="69">
        <f>+'Eng Summ'!Z55+'Sales &amp; Mktg Summ'!Z55+'G&amp;A'!Z55+Alloc!Z55</f>
        <v>2916.6666666666665</v>
      </c>
      <c r="AA55" s="69">
        <f>+'Eng Summ'!AA55+'Sales &amp; Mktg Summ'!AA55+'G&amp;A'!AA55+Alloc!AA55</f>
        <v>2916.6666666666665</v>
      </c>
      <c r="AB55" s="69">
        <f>+'Eng Summ'!AB55+'Sales &amp; Mktg Summ'!AB55+'G&amp;A'!AB55+Alloc!AB55</f>
        <v>2916.6666666666665</v>
      </c>
      <c r="AC55" s="69">
        <f>+'Eng Summ'!AC55+'Sales &amp; Mktg Summ'!AC55+'G&amp;A'!AC55+Alloc!AC55</f>
        <v>2916.6666666666665</v>
      </c>
      <c r="AD55" s="69">
        <f>+'Eng Summ'!AD55+'Sales &amp; Mktg Summ'!AD55+'G&amp;A'!AD55+Alloc!AD55</f>
        <v>2916.6666666666665</v>
      </c>
      <c r="AE55" s="69">
        <f>+'Eng Summ'!AE55+'Sales &amp; Mktg Summ'!AE55+'G&amp;A'!AE55+Alloc!AE55</f>
        <v>2916.6666666666665</v>
      </c>
      <c r="AF55" s="67">
        <f t="shared" si="27"/>
        <v>35000.000000000007</v>
      </c>
      <c r="AG55" s="65">
        <f t="shared" si="26"/>
        <v>1.0348216882117981E-2</v>
      </c>
    </row>
    <row r="56" spans="1:33" s="62" customFormat="1">
      <c r="A56" s="53"/>
      <c r="F56" s="69">
        <f>+'Eng Summ'!F56+'Sales &amp; Mktg Summ'!F56+'G&amp;A'!F56+Alloc!F56</f>
        <v>0</v>
      </c>
      <c r="G56" s="69">
        <f>+'Eng Summ'!G56+'Sales &amp; Mktg Summ'!G56+'G&amp;A'!G56+Alloc!G56</f>
        <v>0</v>
      </c>
      <c r="H56" s="69">
        <f>+'Eng Summ'!H56+'Sales &amp; Mktg Summ'!H56+'G&amp;A'!H56+Alloc!H56</f>
        <v>0</v>
      </c>
      <c r="I56" s="69">
        <f>+'Eng Summ'!I56+'Sales &amp; Mktg Summ'!I56+'G&amp;A'!I56+Alloc!I56</f>
        <v>0</v>
      </c>
      <c r="J56" s="69">
        <f>+'Eng Summ'!J56+'Sales &amp; Mktg Summ'!J56+'G&amp;A'!J56+Alloc!J56</f>
        <v>0</v>
      </c>
      <c r="K56" s="69">
        <f>+'Eng Summ'!K56+'Sales &amp; Mktg Summ'!K56+'G&amp;A'!K56+Alloc!K56</f>
        <v>0</v>
      </c>
      <c r="L56" s="69">
        <f>+'Eng Summ'!L56+'Sales &amp; Mktg Summ'!L56+'G&amp;A'!L56+Alloc!L56</f>
        <v>0</v>
      </c>
      <c r="M56" s="69">
        <f>+'Eng Summ'!M56+'Sales &amp; Mktg Summ'!M56+'G&amp;A'!M56+Alloc!M56</f>
        <v>0</v>
      </c>
      <c r="N56" s="69">
        <f>+'Eng Summ'!N56+'Sales &amp; Mktg Summ'!N56+'G&amp;A'!N56+Alloc!N56</f>
        <v>0</v>
      </c>
      <c r="O56" s="69">
        <f>+'Eng Summ'!O56+'Sales &amp; Mktg Summ'!O56+'G&amp;A'!O56+Alloc!O56</f>
        <v>0</v>
      </c>
      <c r="P56" s="69">
        <f>+'Eng Summ'!P56+'Sales &amp; Mktg Summ'!P56+'G&amp;A'!P56+Alloc!P56</f>
        <v>0</v>
      </c>
      <c r="Q56" s="69">
        <f>+'Eng Summ'!Q56+'Sales &amp; Mktg Summ'!Q56+'G&amp;A'!Q56+Alloc!Q56</f>
        <v>0</v>
      </c>
      <c r="R56" s="67">
        <f t="shared" si="23"/>
        <v>0</v>
      </c>
      <c r="S56" s="65">
        <f t="shared" si="24"/>
        <v>0</v>
      </c>
      <c r="T56" s="69">
        <f>+'Eng Summ'!T56+'Sales &amp; Mktg Summ'!T56+'G&amp;A'!T56+Alloc!T56</f>
        <v>0</v>
      </c>
      <c r="U56" s="69">
        <f>+'Eng Summ'!U56+'Sales &amp; Mktg Summ'!U56+'G&amp;A'!U56+Alloc!U56</f>
        <v>0</v>
      </c>
      <c r="V56" s="69">
        <f>+'Eng Summ'!V56+'Sales &amp; Mktg Summ'!V56+'G&amp;A'!V56+Alloc!V56</f>
        <v>0</v>
      </c>
      <c r="W56" s="69">
        <f>+'Eng Summ'!W56+'Sales &amp; Mktg Summ'!W56+'G&amp;A'!W56+Alloc!W56</f>
        <v>0</v>
      </c>
      <c r="X56" s="69">
        <f>+'Eng Summ'!X56+'Sales &amp; Mktg Summ'!X56+'G&amp;A'!X56+Alloc!X56</f>
        <v>0</v>
      </c>
      <c r="Y56" s="69">
        <f>+'Eng Summ'!Y56+'Sales &amp; Mktg Summ'!Y56+'G&amp;A'!Y56+Alloc!Y56</f>
        <v>0</v>
      </c>
      <c r="Z56" s="69">
        <f>+'Eng Summ'!Z56+'Sales &amp; Mktg Summ'!Z56+'G&amp;A'!Z56+Alloc!Z56</f>
        <v>0</v>
      </c>
      <c r="AA56" s="69">
        <f>+'Eng Summ'!AA56+'Sales &amp; Mktg Summ'!AA56+'G&amp;A'!AA56+Alloc!AA56</f>
        <v>0</v>
      </c>
      <c r="AB56" s="69">
        <f>+'Eng Summ'!AB56+'Sales &amp; Mktg Summ'!AB56+'G&amp;A'!AB56+Alloc!AB56</f>
        <v>0</v>
      </c>
      <c r="AC56" s="69">
        <f>+'Eng Summ'!AC56+'Sales &amp; Mktg Summ'!AC56+'G&amp;A'!AC56+Alloc!AC56</f>
        <v>0</v>
      </c>
      <c r="AD56" s="69">
        <f>+'Eng Summ'!AD56+'Sales &amp; Mktg Summ'!AD56+'G&amp;A'!AD56+Alloc!AD56</f>
        <v>0</v>
      </c>
      <c r="AE56" s="69">
        <f>+'Eng Summ'!AE56+'Sales &amp; Mktg Summ'!AE56+'G&amp;A'!AE56+Alloc!AE56</f>
        <v>0</v>
      </c>
      <c r="AF56" s="67">
        <f t="shared" si="27"/>
        <v>0</v>
      </c>
      <c r="AG56" s="65">
        <f t="shared" si="26"/>
        <v>0</v>
      </c>
    </row>
    <row r="57" spans="1:33" s="62" customFormat="1">
      <c r="A57" s="76" t="s">
        <v>43</v>
      </c>
      <c r="F57" s="84">
        <f t="shared" ref="F57:Q57" si="29">SUM(F39:F56)</f>
        <v>1666.6666666666667</v>
      </c>
      <c r="G57" s="84">
        <f t="shared" si="29"/>
        <v>1666.6666666666667</v>
      </c>
      <c r="H57" s="84">
        <f t="shared" si="29"/>
        <v>1666.6666666666667</v>
      </c>
      <c r="I57" s="84">
        <f t="shared" si="29"/>
        <v>1666.6666666666667</v>
      </c>
      <c r="J57" s="84">
        <f t="shared" si="29"/>
        <v>1666.6666666666667</v>
      </c>
      <c r="K57" s="84">
        <f t="shared" si="29"/>
        <v>1666.6666666666667</v>
      </c>
      <c r="L57" s="84">
        <f t="shared" si="29"/>
        <v>2666.666666666667</v>
      </c>
      <c r="M57" s="84">
        <f t="shared" si="29"/>
        <v>2666.666666666667</v>
      </c>
      <c r="N57" s="84">
        <f t="shared" si="29"/>
        <v>2666.666666666667</v>
      </c>
      <c r="O57" s="84">
        <f t="shared" si="29"/>
        <v>2666.666666666667</v>
      </c>
      <c r="P57" s="84">
        <f t="shared" si="29"/>
        <v>2666.666666666667</v>
      </c>
      <c r="Q57" s="84">
        <f t="shared" si="29"/>
        <v>2666.666666666667</v>
      </c>
      <c r="R57" s="81">
        <f t="shared" ref="R57" si="30">SUM(R39:R56)</f>
        <v>26000</v>
      </c>
      <c r="S57" s="80">
        <f t="shared" si="24"/>
        <v>2.7364647611750378E-2</v>
      </c>
      <c r="T57" s="84">
        <f t="shared" ref="T57:AF57" si="31">SUM(T39:T56)</f>
        <v>7916.6666666666661</v>
      </c>
      <c r="U57" s="84">
        <f t="shared" si="31"/>
        <v>7916.6666666666661</v>
      </c>
      <c r="V57" s="84">
        <f t="shared" si="31"/>
        <v>7916.6666666666661</v>
      </c>
      <c r="W57" s="84">
        <f t="shared" si="31"/>
        <v>7916.6666666666661</v>
      </c>
      <c r="X57" s="84">
        <f t="shared" si="31"/>
        <v>7916.6666666666661</v>
      </c>
      <c r="Y57" s="84">
        <f t="shared" si="31"/>
        <v>7916.6666666666661</v>
      </c>
      <c r="Z57" s="84">
        <f t="shared" si="31"/>
        <v>7916.6666666666661</v>
      </c>
      <c r="AA57" s="84">
        <f t="shared" si="31"/>
        <v>7916.6666666666661</v>
      </c>
      <c r="AB57" s="84">
        <f t="shared" si="31"/>
        <v>7916.6666666666661</v>
      </c>
      <c r="AC57" s="84">
        <f t="shared" si="31"/>
        <v>7916.6666666666661</v>
      </c>
      <c r="AD57" s="84">
        <f t="shared" si="31"/>
        <v>7916.6666666666661</v>
      </c>
      <c r="AE57" s="84">
        <f t="shared" si="31"/>
        <v>7916.6666666666661</v>
      </c>
      <c r="AF57" s="81">
        <f t="shared" si="31"/>
        <v>95000</v>
      </c>
      <c r="AG57" s="80">
        <f t="shared" si="26"/>
        <v>2.8088017251463086E-2</v>
      </c>
    </row>
    <row r="58" spans="1:33" s="62" customFormat="1">
      <c r="F58" s="82"/>
      <c r="G58" s="82"/>
      <c r="H58" s="82"/>
      <c r="I58" s="82"/>
      <c r="J58" s="73"/>
      <c r="K58" s="73"/>
      <c r="L58" s="73"/>
      <c r="M58" s="73"/>
      <c r="N58" s="73"/>
      <c r="O58" s="73"/>
      <c r="P58" s="73"/>
      <c r="Q58" s="82"/>
      <c r="R58" s="68"/>
      <c r="S58" s="65"/>
      <c r="T58" s="82"/>
      <c r="U58" s="82"/>
      <c r="V58" s="82"/>
      <c r="W58" s="82"/>
      <c r="X58" s="73"/>
      <c r="Y58" s="73"/>
      <c r="Z58" s="73"/>
      <c r="AA58" s="73"/>
      <c r="AB58" s="73"/>
      <c r="AC58" s="73"/>
      <c r="AD58" s="73"/>
      <c r="AE58" s="82"/>
      <c r="AF58" s="68"/>
      <c r="AG58" s="65"/>
    </row>
    <row r="59" spans="1:33" s="62" customFormat="1">
      <c r="A59" s="327" t="s">
        <v>147</v>
      </c>
      <c r="F59" s="69">
        <f>+'Eng Summ'!F59+'Sales &amp; Mktg Summ'!F59+'G&amp;A'!F59+Alloc!F59</f>
        <v>0</v>
      </c>
      <c r="G59" s="69">
        <f>+'Eng Summ'!G59+'Sales &amp; Mktg Summ'!G59+'G&amp;A'!G59+Alloc!G59</f>
        <v>0</v>
      </c>
      <c r="H59" s="69">
        <f>+'Eng Summ'!H59+'Sales &amp; Mktg Summ'!H59+'G&amp;A'!H59+Alloc!H59</f>
        <v>0</v>
      </c>
      <c r="I59" s="69">
        <f>+'Eng Summ'!I59+'Sales &amp; Mktg Summ'!I59+'G&amp;A'!I59+Alloc!I59</f>
        <v>0</v>
      </c>
      <c r="J59" s="69">
        <f>+'Eng Summ'!J59+'Sales &amp; Mktg Summ'!J59+'G&amp;A'!J59+Alloc!J59</f>
        <v>0</v>
      </c>
      <c r="K59" s="69">
        <f>+'Eng Summ'!K59+'Sales &amp; Mktg Summ'!K59+'G&amp;A'!K59+Alloc!K59</f>
        <v>0</v>
      </c>
      <c r="L59" s="69">
        <f>+'Eng Summ'!L59+'Sales &amp; Mktg Summ'!L59+'G&amp;A'!L59+Alloc!L59</f>
        <v>0</v>
      </c>
      <c r="M59" s="69">
        <f>+'Eng Summ'!M59+'Sales &amp; Mktg Summ'!M59+'G&amp;A'!M59+Alloc!M59</f>
        <v>0</v>
      </c>
      <c r="N59" s="69">
        <f>+'Eng Summ'!N59+'Sales &amp; Mktg Summ'!N59+'G&amp;A'!N59+Alloc!N59</f>
        <v>0</v>
      </c>
      <c r="O59" s="69">
        <f>+'Eng Summ'!O59+'Sales &amp; Mktg Summ'!O59+'G&amp;A'!O59+Alloc!O59</f>
        <v>0</v>
      </c>
      <c r="P59" s="69">
        <f>+'Eng Summ'!P59+'Sales &amp; Mktg Summ'!P59+'G&amp;A'!P59+Alloc!P59</f>
        <v>0</v>
      </c>
      <c r="Q59" s="69">
        <f>+'Eng Summ'!Q59+'Sales &amp; Mktg Summ'!Q59+'G&amp;A'!Q59+Alloc!Q59</f>
        <v>0</v>
      </c>
      <c r="R59" s="70">
        <f t="shared" ref="R59:R66" si="32">SUM(F59:Q59)</f>
        <v>0</v>
      </c>
      <c r="S59" s="65">
        <f t="shared" ref="S59:S67" si="33">+R59/R$96</f>
        <v>0</v>
      </c>
      <c r="T59" s="69">
        <f>+'Eng Summ'!T59+'Sales &amp; Mktg Summ'!T59+'G&amp;A'!T59+Alloc!T59</f>
        <v>0</v>
      </c>
      <c r="U59" s="69">
        <f>+'Eng Summ'!U59+'Sales &amp; Mktg Summ'!U59+'G&amp;A'!U59+Alloc!U59</f>
        <v>0</v>
      </c>
      <c r="V59" s="69">
        <f>+'Eng Summ'!V59+'Sales &amp; Mktg Summ'!V59+'G&amp;A'!V59+Alloc!V59</f>
        <v>0</v>
      </c>
      <c r="W59" s="69">
        <f>+'Eng Summ'!W59+'Sales &amp; Mktg Summ'!W59+'G&amp;A'!W59+Alloc!W59</f>
        <v>0</v>
      </c>
      <c r="X59" s="69">
        <f>+'Eng Summ'!X59+'Sales &amp; Mktg Summ'!X59+'G&amp;A'!X59+Alloc!X59</f>
        <v>0</v>
      </c>
      <c r="Y59" s="69">
        <f>+'Eng Summ'!Y59+'Sales &amp; Mktg Summ'!Y59+'G&amp;A'!Y59+Alloc!Y59</f>
        <v>0</v>
      </c>
      <c r="Z59" s="69">
        <f>+'Eng Summ'!Z59+'Sales &amp; Mktg Summ'!Z59+'G&amp;A'!Z59+Alloc!Z59</f>
        <v>0</v>
      </c>
      <c r="AA59" s="69">
        <f>+'Eng Summ'!AA59+'Sales &amp; Mktg Summ'!AA59+'G&amp;A'!AA59+Alloc!AA59</f>
        <v>0</v>
      </c>
      <c r="AB59" s="69">
        <f>+'Eng Summ'!AB59+'Sales &amp; Mktg Summ'!AB59+'G&amp;A'!AB59+Alloc!AB59</f>
        <v>0</v>
      </c>
      <c r="AC59" s="69">
        <f>+'Eng Summ'!AC59+'Sales &amp; Mktg Summ'!AC59+'G&amp;A'!AC59+Alloc!AC59</f>
        <v>0</v>
      </c>
      <c r="AD59" s="69">
        <f>+'Eng Summ'!AD59+'Sales &amp; Mktg Summ'!AD59+'G&amp;A'!AD59+Alloc!AD59</f>
        <v>0</v>
      </c>
      <c r="AE59" s="69">
        <f>+'Eng Summ'!AE59+'Sales &amp; Mktg Summ'!AE59+'G&amp;A'!AE59+Alloc!AE59</f>
        <v>0</v>
      </c>
      <c r="AF59" s="70">
        <f t="shared" ref="AF59:AF66" si="34">SUM(T59:AE59)</f>
        <v>0</v>
      </c>
      <c r="AG59" s="65">
        <f t="shared" ref="AG59:AG67" si="35">+AF59/AF$96</f>
        <v>0</v>
      </c>
    </row>
    <row r="60" spans="1:33" s="62" customFormat="1">
      <c r="A60" s="327" t="s">
        <v>148</v>
      </c>
      <c r="F60" s="69">
        <f>+'Eng Summ'!F60+'Sales &amp; Mktg Summ'!F60+'G&amp;A'!F60+Alloc!F60</f>
        <v>0</v>
      </c>
      <c r="G60" s="69">
        <f>+'Eng Summ'!G60+'Sales &amp; Mktg Summ'!G60+'G&amp;A'!G60+Alloc!G60</f>
        <v>0</v>
      </c>
      <c r="H60" s="69">
        <f>+'Eng Summ'!H60+'Sales &amp; Mktg Summ'!H60+'G&amp;A'!H60+Alloc!H60</f>
        <v>0</v>
      </c>
      <c r="I60" s="69">
        <f>+'Eng Summ'!I60+'Sales &amp; Mktg Summ'!I60+'G&amp;A'!I60+Alloc!I60</f>
        <v>0</v>
      </c>
      <c r="J60" s="69">
        <f>+'Eng Summ'!J60+'Sales &amp; Mktg Summ'!J60+'G&amp;A'!J60+Alloc!J60</f>
        <v>0</v>
      </c>
      <c r="K60" s="69">
        <f>+'Eng Summ'!K60+'Sales &amp; Mktg Summ'!K60+'G&amp;A'!K60+Alloc!K60</f>
        <v>0</v>
      </c>
      <c r="L60" s="69">
        <f>+'Eng Summ'!L60+'Sales &amp; Mktg Summ'!L60+'G&amp;A'!L60+Alloc!L60</f>
        <v>0</v>
      </c>
      <c r="M60" s="69">
        <f>+'Eng Summ'!M60+'Sales &amp; Mktg Summ'!M60+'G&amp;A'!M60+Alloc!M60</f>
        <v>0</v>
      </c>
      <c r="N60" s="69">
        <f>+'Eng Summ'!N60+'Sales &amp; Mktg Summ'!N60+'G&amp;A'!N60+Alloc!N60</f>
        <v>0</v>
      </c>
      <c r="O60" s="69">
        <f>+'Eng Summ'!O60+'Sales &amp; Mktg Summ'!O60+'G&amp;A'!O60+Alloc!O60</f>
        <v>0</v>
      </c>
      <c r="P60" s="69">
        <f>+'Eng Summ'!P60+'Sales &amp; Mktg Summ'!P60+'G&amp;A'!P60+Alloc!P60</f>
        <v>0</v>
      </c>
      <c r="Q60" s="69">
        <f>+'Eng Summ'!Q60+'Sales &amp; Mktg Summ'!Q60+'G&amp;A'!Q60+Alloc!Q60</f>
        <v>0</v>
      </c>
      <c r="R60" s="70">
        <f t="shared" si="32"/>
        <v>0</v>
      </c>
      <c r="S60" s="65">
        <f t="shared" si="33"/>
        <v>0</v>
      </c>
      <c r="T60" s="69">
        <f>+'Eng Summ'!T60+'Sales &amp; Mktg Summ'!T60+'G&amp;A'!T60+Alloc!T60</f>
        <v>0</v>
      </c>
      <c r="U60" s="69">
        <f>+'Eng Summ'!U60+'Sales &amp; Mktg Summ'!U60+'G&amp;A'!U60+Alloc!U60</f>
        <v>0</v>
      </c>
      <c r="V60" s="69">
        <f>+'Eng Summ'!V60+'Sales &amp; Mktg Summ'!V60+'G&amp;A'!V60+Alloc!V60</f>
        <v>0</v>
      </c>
      <c r="W60" s="69">
        <f>+'Eng Summ'!W60+'Sales &amp; Mktg Summ'!W60+'G&amp;A'!W60+Alloc!W60</f>
        <v>0</v>
      </c>
      <c r="X60" s="69">
        <f>+'Eng Summ'!X60+'Sales &amp; Mktg Summ'!X60+'G&amp;A'!X60+Alloc!X60</f>
        <v>0</v>
      </c>
      <c r="Y60" s="69">
        <f>+'Eng Summ'!Y60+'Sales &amp; Mktg Summ'!Y60+'G&amp;A'!Y60+Alloc!Y60</f>
        <v>0</v>
      </c>
      <c r="Z60" s="69">
        <f>+'Eng Summ'!Z60+'Sales &amp; Mktg Summ'!Z60+'G&amp;A'!Z60+Alloc!Z60</f>
        <v>0</v>
      </c>
      <c r="AA60" s="69">
        <f>+'Eng Summ'!AA60+'Sales &amp; Mktg Summ'!AA60+'G&amp;A'!AA60+Alloc!AA60</f>
        <v>0</v>
      </c>
      <c r="AB60" s="69">
        <f>+'Eng Summ'!AB60+'Sales &amp; Mktg Summ'!AB60+'G&amp;A'!AB60+Alloc!AB60</f>
        <v>0</v>
      </c>
      <c r="AC60" s="69">
        <f>+'Eng Summ'!AC60+'Sales &amp; Mktg Summ'!AC60+'G&amp;A'!AC60+Alloc!AC60</f>
        <v>0</v>
      </c>
      <c r="AD60" s="69">
        <f>+'Eng Summ'!AD60+'Sales &amp; Mktg Summ'!AD60+'G&amp;A'!AD60+Alloc!AD60</f>
        <v>0</v>
      </c>
      <c r="AE60" s="69">
        <f>+'Eng Summ'!AE60+'Sales &amp; Mktg Summ'!AE60+'G&amp;A'!AE60+Alloc!AE60</f>
        <v>0</v>
      </c>
      <c r="AF60" s="70">
        <f t="shared" si="34"/>
        <v>0</v>
      </c>
      <c r="AG60" s="65">
        <f t="shared" si="35"/>
        <v>0</v>
      </c>
    </row>
    <row r="61" spans="1:33" s="62" customFormat="1">
      <c r="A61" s="327" t="s">
        <v>149</v>
      </c>
      <c r="F61" s="69">
        <f>+'Eng Summ'!F61+'Sales &amp; Mktg Summ'!F61+'G&amp;A'!F61+Alloc!F61</f>
        <v>0</v>
      </c>
      <c r="G61" s="69">
        <f>+'Eng Summ'!G61+'Sales &amp; Mktg Summ'!G61+'G&amp;A'!G61+Alloc!G61</f>
        <v>0</v>
      </c>
      <c r="H61" s="69">
        <f>+'Eng Summ'!H61+'Sales &amp; Mktg Summ'!H61+'G&amp;A'!H61+Alloc!H61</f>
        <v>0</v>
      </c>
      <c r="I61" s="69">
        <f>+'Eng Summ'!I61+'Sales &amp; Mktg Summ'!I61+'G&amp;A'!I61+Alloc!I61</f>
        <v>0</v>
      </c>
      <c r="J61" s="69">
        <f>+'Eng Summ'!J61+'Sales &amp; Mktg Summ'!J61+'G&amp;A'!J61+Alloc!J61</f>
        <v>0</v>
      </c>
      <c r="K61" s="69">
        <f>+'Eng Summ'!K61+'Sales &amp; Mktg Summ'!K61+'G&amp;A'!K61+Alloc!K61</f>
        <v>0</v>
      </c>
      <c r="L61" s="69">
        <f>+'Eng Summ'!L61+'Sales &amp; Mktg Summ'!L61+'G&amp;A'!L61+Alloc!L61</f>
        <v>0</v>
      </c>
      <c r="M61" s="69">
        <f>+'Eng Summ'!M61+'Sales &amp; Mktg Summ'!M61+'G&amp;A'!M61+Alloc!M61</f>
        <v>0</v>
      </c>
      <c r="N61" s="69">
        <f>+'Eng Summ'!N61+'Sales &amp; Mktg Summ'!N61+'G&amp;A'!N61+Alloc!N61</f>
        <v>0</v>
      </c>
      <c r="O61" s="69">
        <f>+'Eng Summ'!O61+'Sales &amp; Mktg Summ'!O61+'G&amp;A'!O61+Alloc!O61</f>
        <v>0</v>
      </c>
      <c r="P61" s="69">
        <f>+'Eng Summ'!P61+'Sales &amp; Mktg Summ'!P61+'G&amp;A'!P61+Alloc!P61</f>
        <v>0</v>
      </c>
      <c r="Q61" s="69">
        <f>+'Eng Summ'!Q61+'Sales &amp; Mktg Summ'!Q61+'G&amp;A'!Q61+Alloc!Q61</f>
        <v>0</v>
      </c>
      <c r="R61" s="70">
        <f t="shared" si="32"/>
        <v>0</v>
      </c>
      <c r="S61" s="65">
        <f t="shared" si="33"/>
        <v>0</v>
      </c>
      <c r="T61" s="69">
        <f>+'Eng Summ'!T61+'Sales &amp; Mktg Summ'!T61+'G&amp;A'!T61+Alloc!T61</f>
        <v>0</v>
      </c>
      <c r="U61" s="69">
        <f>+'Eng Summ'!U61+'Sales &amp; Mktg Summ'!U61+'G&amp;A'!U61+Alloc!U61</f>
        <v>0</v>
      </c>
      <c r="V61" s="69">
        <f>+'Eng Summ'!V61+'Sales &amp; Mktg Summ'!V61+'G&amp;A'!V61+Alloc!V61</f>
        <v>0</v>
      </c>
      <c r="W61" s="69">
        <f>+'Eng Summ'!W61+'Sales &amp; Mktg Summ'!W61+'G&amp;A'!W61+Alloc!W61</f>
        <v>0</v>
      </c>
      <c r="X61" s="69">
        <f>+'Eng Summ'!X61+'Sales &amp; Mktg Summ'!X61+'G&amp;A'!X61+Alloc!X61</f>
        <v>0</v>
      </c>
      <c r="Y61" s="69">
        <f>+'Eng Summ'!Y61+'Sales &amp; Mktg Summ'!Y61+'G&amp;A'!Y61+Alloc!Y61</f>
        <v>0</v>
      </c>
      <c r="Z61" s="69">
        <f>+'Eng Summ'!Z61+'Sales &amp; Mktg Summ'!Z61+'G&amp;A'!Z61+Alloc!Z61</f>
        <v>0</v>
      </c>
      <c r="AA61" s="69">
        <f>+'Eng Summ'!AA61+'Sales &amp; Mktg Summ'!AA61+'G&amp;A'!AA61+Alloc!AA61</f>
        <v>0</v>
      </c>
      <c r="AB61" s="69">
        <f>+'Eng Summ'!AB61+'Sales &amp; Mktg Summ'!AB61+'G&amp;A'!AB61+Alloc!AB61</f>
        <v>0</v>
      </c>
      <c r="AC61" s="69">
        <f>+'Eng Summ'!AC61+'Sales &amp; Mktg Summ'!AC61+'G&amp;A'!AC61+Alloc!AC61</f>
        <v>0</v>
      </c>
      <c r="AD61" s="69">
        <f>+'Eng Summ'!AD61+'Sales &amp; Mktg Summ'!AD61+'G&amp;A'!AD61+Alloc!AD61</f>
        <v>0</v>
      </c>
      <c r="AE61" s="69">
        <f>+'Eng Summ'!AE61+'Sales &amp; Mktg Summ'!AE61+'G&amp;A'!AE61+Alloc!AE61</f>
        <v>0</v>
      </c>
      <c r="AF61" s="70">
        <f t="shared" si="34"/>
        <v>0</v>
      </c>
      <c r="AG61" s="65">
        <f t="shared" si="35"/>
        <v>0</v>
      </c>
    </row>
    <row r="62" spans="1:33" s="62" customFormat="1">
      <c r="A62" s="327" t="s">
        <v>150</v>
      </c>
      <c r="F62" s="69">
        <f>+'Eng Summ'!F62+'Sales &amp; Mktg Summ'!F62+'G&amp;A'!F62+Alloc!F62</f>
        <v>0</v>
      </c>
      <c r="G62" s="69">
        <f>+'Eng Summ'!G62+'Sales &amp; Mktg Summ'!G62+'G&amp;A'!G62+Alloc!G62</f>
        <v>0</v>
      </c>
      <c r="H62" s="69">
        <f>+'Eng Summ'!H62+'Sales &amp; Mktg Summ'!H62+'G&amp;A'!H62+Alloc!H62</f>
        <v>0</v>
      </c>
      <c r="I62" s="69">
        <f>+'Eng Summ'!I62+'Sales &amp; Mktg Summ'!I62+'G&amp;A'!I62+Alloc!I62</f>
        <v>0</v>
      </c>
      <c r="J62" s="69">
        <f>+'Eng Summ'!J62+'Sales &amp; Mktg Summ'!J62+'G&amp;A'!J62+Alloc!J62</f>
        <v>0</v>
      </c>
      <c r="K62" s="69">
        <f>+'Eng Summ'!K62+'Sales &amp; Mktg Summ'!K62+'G&amp;A'!K62+Alloc!K62</f>
        <v>0</v>
      </c>
      <c r="L62" s="69">
        <f>+'Eng Summ'!L62+'Sales &amp; Mktg Summ'!L62+'G&amp;A'!L62+Alloc!L62</f>
        <v>0</v>
      </c>
      <c r="M62" s="69">
        <f>+'Eng Summ'!M62+'Sales &amp; Mktg Summ'!M62+'G&amp;A'!M62+Alloc!M62</f>
        <v>0</v>
      </c>
      <c r="N62" s="69">
        <f>+'Eng Summ'!N62+'Sales &amp; Mktg Summ'!N62+'G&amp;A'!N62+Alloc!N62</f>
        <v>0</v>
      </c>
      <c r="O62" s="69">
        <f>+'Eng Summ'!O62+'Sales &amp; Mktg Summ'!O62+'G&amp;A'!O62+Alloc!O62</f>
        <v>0</v>
      </c>
      <c r="P62" s="69">
        <f>+'Eng Summ'!P62+'Sales &amp; Mktg Summ'!P62+'G&amp;A'!P62+Alloc!P62</f>
        <v>0</v>
      </c>
      <c r="Q62" s="69">
        <f>+'Eng Summ'!Q62+'Sales &amp; Mktg Summ'!Q62+'G&amp;A'!Q62+Alloc!Q62</f>
        <v>0</v>
      </c>
      <c r="R62" s="70">
        <f t="shared" si="32"/>
        <v>0</v>
      </c>
      <c r="S62" s="65">
        <f t="shared" si="33"/>
        <v>0</v>
      </c>
      <c r="T62" s="69">
        <f>+'Eng Summ'!T62+'Sales &amp; Mktg Summ'!T62+'G&amp;A'!T62+Alloc!T62</f>
        <v>0</v>
      </c>
      <c r="U62" s="69">
        <f>+'Eng Summ'!U62+'Sales &amp; Mktg Summ'!U62+'G&amp;A'!U62+Alloc!U62</f>
        <v>0</v>
      </c>
      <c r="V62" s="69">
        <f>+'Eng Summ'!V62+'Sales &amp; Mktg Summ'!V62+'G&amp;A'!V62+Alloc!V62</f>
        <v>0</v>
      </c>
      <c r="W62" s="69">
        <f>+'Eng Summ'!W62+'Sales &amp; Mktg Summ'!W62+'G&amp;A'!W62+Alloc!W62</f>
        <v>0</v>
      </c>
      <c r="X62" s="69">
        <f>+'Eng Summ'!X62+'Sales &amp; Mktg Summ'!X62+'G&amp;A'!X62+Alloc!X62</f>
        <v>0</v>
      </c>
      <c r="Y62" s="69">
        <f>+'Eng Summ'!Y62+'Sales &amp; Mktg Summ'!Y62+'G&amp;A'!Y62+Alloc!Y62</f>
        <v>0</v>
      </c>
      <c r="Z62" s="69">
        <f>+'Eng Summ'!Z62+'Sales &amp; Mktg Summ'!Z62+'G&amp;A'!Z62+Alloc!Z62</f>
        <v>0</v>
      </c>
      <c r="AA62" s="69">
        <f>+'Eng Summ'!AA62+'Sales &amp; Mktg Summ'!AA62+'G&amp;A'!AA62+Alloc!AA62</f>
        <v>0</v>
      </c>
      <c r="AB62" s="69">
        <f>+'Eng Summ'!AB62+'Sales &amp; Mktg Summ'!AB62+'G&amp;A'!AB62+Alloc!AB62</f>
        <v>0</v>
      </c>
      <c r="AC62" s="69">
        <f>+'Eng Summ'!AC62+'Sales &amp; Mktg Summ'!AC62+'G&amp;A'!AC62+Alloc!AC62</f>
        <v>0</v>
      </c>
      <c r="AD62" s="69">
        <f>+'Eng Summ'!AD62+'Sales &amp; Mktg Summ'!AD62+'G&amp;A'!AD62+Alloc!AD62</f>
        <v>0</v>
      </c>
      <c r="AE62" s="69">
        <f>+'Eng Summ'!AE62+'Sales &amp; Mktg Summ'!AE62+'G&amp;A'!AE62+Alloc!AE62</f>
        <v>0</v>
      </c>
      <c r="AF62" s="70">
        <f t="shared" si="34"/>
        <v>0</v>
      </c>
      <c r="AG62" s="65">
        <f t="shared" si="35"/>
        <v>0</v>
      </c>
    </row>
    <row r="63" spans="1:33" s="62" customFormat="1">
      <c r="A63" s="53" t="s">
        <v>151</v>
      </c>
      <c r="B63" s="62" t="s">
        <v>528</v>
      </c>
      <c r="F63" s="69">
        <f>+'Eng Summ'!F63+'Sales &amp; Mktg Summ'!F63+'G&amp;A'!F63+Alloc!F63</f>
        <v>0</v>
      </c>
      <c r="G63" s="69">
        <f>+'Eng Summ'!G63+'Sales &amp; Mktg Summ'!G63+'G&amp;A'!G63+Alloc!G63</f>
        <v>0</v>
      </c>
      <c r="H63" s="69">
        <f>+'Eng Summ'!H63+'Sales &amp; Mktg Summ'!H63+'G&amp;A'!H63+Alloc!H63</f>
        <v>0</v>
      </c>
      <c r="I63" s="69">
        <f>+'Eng Summ'!I63+'Sales &amp; Mktg Summ'!I63+'G&amp;A'!I63+Alloc!I63</f>
        <v>0</v>
      </c>
      <c r="J63" s="69">
        <f>+'Eng Summ'!J63+'Sales &amp; Mktg Summ'!J63+'G&amp;A'!J63+Alloc!J63</f>
        <v>0</v>
      </c>
      <c r="K63" s="69">
        <f>+'Eng Summ'!K63+'Sales &amp; Mktg Summ'!K63+'G&amp;A'!K63+Alloc!K63</f>
        <v>0</v>
      </c>
      <c r="L63" s="69">
        <f>+'Eng Summ'!L63+'Sales &amp; Mktg Summ'!L63+'G&amp;A'!L63+Alloc!L63</f>
        <v>0</v>
      </c>
      <c r="M63" s="69">
        <f>+'Eng Summ'!M63+'Sales &amp; Mktg Summ'!M63+'G&amp;A'!M63+Alloc!M63</f>
        <v>0</v>
      </c>
      <c r="N63" s="69">
        <f>+'Eng Summ'!N63+'Sales &amp; Mktg Summ'!N63+'G&amp;A'!N63+Alloc!N63</f>
        <v>0</v>
      </c>
      <c r="O63" s="69">
        <f>+'Eng Summ'!O63+'Sales &amp; Mktg Summ'!O63+'G&amp;A'!O63+Alloc!O63</f>
        <v>0</v>
      </c>
      <c r="P63" s="69">
        <f>+'Eng Summ'!P63+'Sales &amp; Mktg Summ'!P63+'G&amp;A'!P63+Alloc!P63</f>
        <v>0</v>
      </c>
      <c r="Q63" s="69">
        <f>+'Eng Summ'!Q63+'Sales &amp; Mktg Summ'!Q63+'G&amp;A'!Q63+Alloc!Q63</f>
        <v>0</v>
      </c>
      <c r="R63" s="70">
        <f t="shared" si="32"/>
        <v>0</v>
      </c>
      <c r="S63" s="65">
        <f t="shared" si="33"/>
        <v>0</v>
      </c>
      <c r="T63" s="69">
        <f>+'Eng Summ'!T63+'Sales &amp; Mktg Summ'!T63+'G&amp;A'!T63+Alloc!T63</f>
        <v>0</v>
      </c>
      <c r="U63" s="69">
        <f>+'Eng Summ'!U63+'Sales &amp; Mktg Summ'!U63+'G&amp;A'!U63+Alloc!U63</f>
        <v>0</v>
      </c>
      <c r="V63" s="69">
        <f>+'Eng Summ'!V63+'Sales &amp; Mktg Summ'!V63+'G&amp;A'!V63+Alloc!V63</f>
        <v>0</v>
      </c>
      <c r="W63" s="69">
        <f>+'Eng Summ'!W63+'Sales &amp; Mktg Summ'!W63+'G&amp;A'!W63+Alloc!W63</f>
        <v>20000</v>
      </c>
      <c r="X63" s="69">
        <f>+'Eng Summ'!X63+'Sales &amp; Mktg Summ'!X63+'G&amp;A'!X63+Alloc!X63</f>
        <v>0</v>
      </c>
      <c r="Y63" s="69">
        <f>+'Eng Summ'!Y63+'Sales &amp; Mktg Summ'!Y63+'G&amp;A'!Y63+Alloc!Y63</f>
        <v>0</v>
      </c>
      <c r="Z63" s="69">
        <f>+'Eng Summ'!Z63+'Sales &amp; Mktg Summ'!Z63+'G&amp;A'!Z63+Alloc!Z63</f>
        <v>0</v>
      </c>
      <c r="AA63" s="69">
        <f>+'Eng Summ'!AA63+'Sales &amp; Mktg Summ'!AA63+'G&amp;A'!AA63+Alloc!AA63</f>
        <v>0</v>
      </c>
      <c r="AB63" s="69">
        <f>+'Eng Summ'!AB63+'Sales &amp; Mktg Summ'!AB63+'G&amp;A'!AB63+Alloc!AB63</f>
        <v>0</v>
      </c>
      <c r="AC63" s="69">
        <f>+'Eng Summ'!AC63+'Sales &amp; Mktg Summ'!AC63+'G&amp;A'!AC63+Alloc!AC63</f>
        <v>0</v>
      </c>
      <c r="AD63" s="69">
        <f>+'Eng Summ'!AD63+'Sales &amp; Mktg Summ'!AD63+'G&amp;A'!AD63+Alloc!AD63</f>
        <v>0</v>
      </c>
      <c r="AE63" s="69">
        <f>+'Eng Summ'!AE63+'Sales &amp; Mktg Summ'!AE63+'G&amp;A'!AE63+Alloc!AE63</f>
        <v>0</v>
      </c>
      <c r="AF63" s="70">
        <f t="shared" si="34"/>
        <v>20000</v>
      </c>
      <c r="AG63" s="65">
        <f t="shared" si="35"/>
        <v>5.9132667897817022E-3</v>
      </c>
    </row>
    <row r="64" spans="1:33" s="62" customFormat="1">
      <c r="A64" s="327" t="s">
        <v>152</v>
      </c>
      <c r="F64" s="69">
        <f>+'Eng Summ'!F64+'Sales &amp; Mktg Summ'!F64+'G&amp;A'!F64+Alloc!F64</f>
        <v>0</v>
      </c>
      <c r="G64" s="69">
        <f>+'Eng Summ'!G64+'Sales &amp; Mktg Summ'!G64+'G&amp;A'!G64+Alloc!G64</f>
        <v>0</v>
      </c>
      <c r="H64" s="69">
        <f>+'Eng Summ'!H64+'Sales &amp; Mktg Summ'!H64+'G&amp;A'!H64+Alloc!H64</f>
        <v>0</v>
      </c>
      <c r="I64" s="69">
        <f>+'Eng Summ'!I64+'Sales &amp; Mktg Summ'!I64+'G&amp;A'!I64+Alloc!I64</f>
        <v>0</v>
      </c>
      <c r="J64" s="69">
        <f>+'Eng Summ'!J64+'Sales &amp; Mktg Summ'!J64+'G&amp;A'!J64+Alloc!J64</f>
        <v>0</v>
      </c>
      <c r="K64" s="69">
        <f>+'Eng Summ'!K64+'Sales &amp; Mktg Summ'!K64+'G&amp;A'!K64+Alloc!K64</f>
        <v>0</v>
      </c>
      <c r="L64" s="69">
        <f>+'Eng Summ'!L64+'Sales &amp; Mktg Summ'!L64+'G&amp;A'!L64+Alloc!L64</f>
        <v>0</v>
      </c>
      <c r="M64" s="69">
        <f>+'Eng Summ'!M64+'Sales &amp; Mktg Summ'!M64+'G&amp;A'!M64+Alloc!M64</f>
        <v>0</v>
      </c>
      <c r="N64" s="69">
        <f>+'Eng Summ'!N64+'Sales &amp; Mktg Summ'!N64+'G&amp;A'!N64+Alloc!N64</f>
        <v>0</v>
      </c>
      <c r="O64" s="69">
        <f>+'Eng Summ'!O64+'Sales &amp; Mktg Summ'!O64+'G&amp;A'!O64+Alloc!O64</f>
        <v>0</v>
      </c>
      <c r="P64" s="69">
        <f>+'Eng Summ'!P64+'Sales &amp; Mktg Summ'!P64+'G&amp;A'!P64+Alloc!P64</f>
        <v>0</v>
      </c>
      <c r="Q64" s="69">
        <f>+'Eng Summ'!Q64+'Sales &amp; Mktg Summ'!Q64+'G&amp;A'!Q64+Alloc!Q64</f>
        <v>0</v>
      </c>
      <c r="R64" s="70">
        <f t="shared" si="32"/>
        <v>0</v>
      </c>
      <c r="S64" s="65">
        <f t="shared" si="33"/>
        <v>0</v>
      </c>
      <c r="T64" s="69">
        <f>+'Eng Summ'!T64+'Sales &amp; Mktg Summ'!T64+'G&amp;A'!T64+Alloc!T64</f>
        <v>0</v>
      </c>
      <c r="U64" s="69">
        <f>+'Eng Summ'!U64+'Sales &amp; Mktg Summ'!U64+'G&amp;A'!U64+Alloc!U64</f>
        <v>0</v>
      </c>
      <c r="V64" s="69">
        <f>+'Eng Summ'!V64+'Sales &amp; Mktg Summ'!V64+'G&amp;A'!V64+Alloc!V64</f>
        <v>0</v>
      </c>
      <c r="W64" s="69">
        <f>+'Eng Summ'!W64+'Sales &amp; Mktg Summ'!W64+'G&amp;A'!W64+Alloc!W64</f>
        <v>0</v>
      </c>
      <c r="X64" s="69">
        <f>+'Eng Summ'!X64+'Sales &amp; Mktg Summ'!X64+'G&amp;A'!X64+Alloc!X64</f>
        <v>0</v>
      </c>
      <c r="Y64" s="69">
        <f>+'Eng Summ'!Y64+'Sales &amp; Mktg Summ'!Y64+'G&amp;A'!Y64+Alloc!Y64</f>
        <v>0</v>
      </c>
      <c r="Z64" s="69">
        <f>+'Eng Summ'!Z64+'Sales &amp; Mktg Summ'!Z64+'G&amp;A'!Z64+Alloc!Z64</f>
        <v>0</v>
      </c>
      <c r="AA64" s="69">
        <f>+'Eng Summ'!AA64+'Sales &amp; Mktg Summ'!AA64+'G&amp;A'!AA64+Alloc!AA64</f>
        <v>0</v>
      </c>
      <c r="AB64" s="69">
        <f>+'Eng Summ'!AB64+'Sales &amp; Mktg Summ'!AB64+'G&amp;A'!AB64+Alloc!AB64</f>
        <v>0</v>
      </c>
      <c r="AC64" s="69">
        <f>+'Eng Summ'!AC64+'Sales &amp; Mktg Summ'!AC64+'G&amp;A'!AC64+Alloc!AC64</f>
        <v>0</v>
      </c>
      <c r="AD64" s="69">
        <f>+'Eng Summ'!AD64+'Sales &amp; Mktg Summ'!AD64+'G&amp;A'!AD64+Alloc!AD64</f>
        <v>0</v>
      </c>
      <c r="AE64" s="69">
        <f>+'Eng Summ'!AE64+'Sales &amp; Mktg Summ'!AE64+'G&amp;A'!AE64+Alloc!AE64</f>
        <v>0</v>
      </c>
      <c r="AF64" s="70">
        <f t="shared" si="34"/>
        <v>0</v>
      </c>
      <c r="AG64" s="65">
        <f t="shared" si="35"/>
        <v>0</v>
      </c>
    </row>
    <row r="65" spans="1:33" s="62" customFormat="1">
      <c r="A65" s="327" t="s">
        <v>153</v>
      </c>
      <c r="F65" s="69">
        <f>+'Eng Summ'!F65+'Sales &amp; Mktg Summ'!F65+'G&amp;A'!F65+Alloc!F65</f>
        <v>0</v>
      </c>
      <c r="G65" s="69">
        <f>+'Eng Summ'!G65+'Sales &amp; Mktg Summ'!G65+'G&amp;A'!G65+Alloc!G65</f>
        <v>0</v>
      </c>
      <c r="H65" s="69">
        <f>+'Eng Summ'!H65+'Sales &amp; Mktg Summ'!H65+'G&amp;A'!H65+Alloc!H65</f>
        <v>0</v>
      </c>
      <c r="I65" s="69">
        <f>+'Eng Summ'!I65+'Sales &amp; Mktg Summ'!I65+'G&amp;A'!I65+Alloc!I65</f>
        <v>0</v>
      </c>
      <c r="J65" s="69">
        <f>+'Eng Summ'!J65+'Sales &amp; Mktg Summ'!J65+'G&amp;A'!J65+Alloc!J65</f>
        <v>0</v>
      </c>
      <c r="K65" s="69">
        <f>+'Eng Summ'!K65+'Sales &amp; Mktg Summ'!K65+'G&amp;A'!K65+Alloc!K65</f>
        <v>0</v>
      </c>
      <c r="L65" s="69">
        <f>+'Eng Summ'!L65+'Sales &amp; Mktg Summ'!L65+'G&amp;A'!L65+Alloc!L65</f>
        <v>0</v>
      </c>
      <c r="M65" s="69">
        <f>+'Eng Summ'!M65+'Sales &amp; Mktg Summ'!M65+'G&amp;A'!M65+Alloc!M65</f>
        <v>0</v>
      </c>
      <c r="N65" s="69">
        <f>+'Eng Summ'!N65+'Sales &amp; Mktg Summ'!N65+'G&amp;A'!N65+Alloc!N65</f>
        <v>0</v>
      </c>
      <c r="O65" s="69">
        <f>+'Eng Summ'!O65+'Sales &amp; Mktg Summ'!O65+'G&amp;A'!O65+Alloc!O65</f>
        <v>0</v>
      </c>
      <c r="P65" s="69">
        <f>+'Eng Summ'!P65+'Sales &amp; Mktg Summ'!P65+'G&amp;A'!P65+Alloc!P65</f>
        <v>0</v>
      </c>
      <c r="Q65" s="69">
        <f>+'Eng Summ'!Q65+'Sales &amp; Mktg Summ'!Q65+'G&amp;A'!Q65+Alloc!Q65</f>
        <v>0</v>
      </c>
      <c r="R65" s="70">
        <f t="shared" ref="R65" si="36">SUM(F65:Q65)</f>
        <v>0</v>
      </c>
      <c r="S65" s="65">
        <f t="shared" si="33"/>
        <v>0</v>
      </c>
      <c r="T65" s="69">
        <f>+'Eng Summ'!T65+'Sales &amp; Mktg Summ'!T65+'G&amp;A'!T65+Alloc!T65</f>
        <v>0</v>
      </c>
      <c r="U65" s="69">
        <f>+'Eng Summ'!U65+'Sales &amp; Mktg Summ'!U65+'G&amp;A'!U65+Alloc!U65</f>
        <v>0</v>
      </c>
      <c r="V65" s="69">
        <f>+'Eng Summ'!V65+'Sales &amp; Mktg Summ'!V65+'G&amp;A'!V65+Alloc!V65</f>
        <v>0</v>
      </c>
      <c r="W65" s="69">
        <f>+'Eng Summ'!W65+'Sales &amp; Mktg Summ'!W65+'G&amp;A'!W65+Alloc!W65</f>
        <v>0</v>
      </c>
      <c r="X65" s="69">
        <f>+'Eng Summ'!X65+'Sales &amp; Mktg Summ'!X65+'G&amp;A'!X65+Alloc!X65</f>
        <v>0</v>
      </c>
      <c r="Y65" s="69">
        <f>+'Eng Summ'!Y65+'Sales &amp; Mktg Summ'!Y65+'G&amp;A'!Y65+Alloc!Y65</f>
        <v>0</v>
      </c>
      <c r="Z65" s="69">
        <f>+'Eng Summ'!Z65+'Sales &amp; Mktg Summ'!Z65+'G&amp;A'!Z65+Alloc!Z65</f>
        <v>0</v>
      </c>
      <c r="AA65" s="69">
        <f>+'Eng Summ'!AA65+'Sales &amp; Mktg Summ'!AA65+'G&amp;A'!AA65+Alloc!AA65</f>
        <v>0</v>
      </c>
      <c r="AB65" s="69">
        <f>+'Eng Summ'!AB65+'Sales &amp; Mktg Summ'!AB65+'G&amp;A'!AB65+Alloc!AB65</f>
        <v>0</v>
      </c>
      <c r="AC65" s="69">
        <f>+'Eng Summ'!AC65+'Sales &amp; Mktg Summ'!AC65+'G&amp;A'!AC65+Alloc!AC65</f>
        <v>0</v>
      </c>
      <c r="AD65" s="69">
        <f>+'Eng Summ'!AD65+'Sales &amp; Mktg Summ'!AD65+'G&amp;A'!AD65+Alloc!AD65</f>
        <v>0</v>
      </c>
      <c r="AE65" s="69">
        <f>+'Eng Summ'!AE65+'Sales &amp; Mktg Summ'!AE65+'G&amp;A'!AE65+Alloc!AE65</f>
        <v>0</v>
      </c>
      <c r="AF65" s="70">
        <f t="shared" si="34"/>
        <v>0</v>
      </c>
      <c r="AG65" s="65">
        <f t="shared" si="35"/>
        <v>0</v>
      </c>
    </row>
    <row r="66" spans="1:33" s="62" customFormat="1">
      <c r="A66" s="53"/>
      <c r="F66" s="69">
        <f>+'Eng Summ'!F66+'Sales &amp; Mktg Summ'!F66+'G&amp;A'!F66+Alloc!F66</f>
        <v>0</v>
      </c>
      <c r="G66" s="69">
        <f>+'Eng Summ'!G66+'Sales &amp; Mktg Summ'!G66+'G&amp;A'!G66+Alloc!G66</f>
        <v>0</v>
      </c>
      <c r="H66" s="69">
        <f>+'Eng Summ'!H66+'Sales &amp; Mktg Summ'!H66+'G&amp;A'!H66+Alloc!H66</f>
        <v>0</v>
      </c>
      <c r="I66" s="69">
        <f>+'Eng Summ'!I66+'Sales &amp; Mktg Summ'!I66+'G&amp;A'!I66+Alloc!I66</f>
        <v>0</v>
      </c>
      <c r="J66" s="69">
        <f>+'Eng Summ'!J66+'Sales &amp; Mktg Summ'!J66+'G&amp;A'!J66+Alloc!J66</f>
        <v>0</v>
      </c>
      <c r="K66" s="69">
        <f>+'Eng Summ'!K66+'Sales &amp; Mktg Summ'!K66+'G&amp;A'!K66+Alloc!K66</f>
        <v>0</v>
      </c>
      <c r="L66" s="69">
        <f>+'Eng Summ'!L66+'Sales &amp; Mktg Summ'!L66+'G&amp;A'!L66+Alloc!L66</f>
        <v>0</v>
      </c>
      <c r="M66" s="69">
        <f>+'Eng Summ'!M66+'Sales &amp; Mktg Summ'!M66+'G&amp;A'!M66+Alloc!M66</f>
        <v>0</v>
      </c>
      <c r="N66" s="69">
        <f>+'Eng Summ'!N66+'Sales &amp; Mktg Summ'!N66+'G&amp;A'!N66+Alloc!N66</f>
        <v>0</v>
      </c>
      <c r="O66" s="69">
        <f>+'Eng Summ'!O66+'Sales &amp; Mktg Summ'!O66+'G&amp;A'!O66+Alloc!O66</f>
        <v>0</v>
      </c>
      <c r="P66" s="69">
        <f>+'Eng Summ'!P66+'Sales &amp; Mktg Summ'!P66+'G&amp;A'!P66+Alloc!P66</f>
        <v>0</v>
      </c>
      <c r="Q66" s="69">
        <f>+'Eng Summ'!Q66+'Sales &amp; Mktg Summ'!Q66+'G&amp;A'!Q66+Alloc!Q66</f>
        <v>0</v>
      </c>
      <c r="R66" s="70">
        <f t="shared" si="32"/>
        <v>0</v>
      </c>
      <c r="S66" s="65">
        <f t="shared" si="33"/>
        <v>0</v>
      </c>
      <c r="T66" s="69">
        <f>+'Eng Summ'!T66+'Sales &amp; Mktg Summ'!T66+'G&amp;A'!T66+Alloc!T66</f>
        <v>0</v>
      </c>
      <c r="U66" s="69">
        <f>+'Eng Summ'!U66+'Sales &amp; Mktg Summ'!U66+'G&amp;A'!U66+Alloc!U66</f>
        <v>0</v>
      </c>
      <c r="V66" s="69">
        <f>+'Eng Summ'!V66+'Sales &amp; Mktg Summ'!V66+'G&amp;A'!V66+Alloc!V66</f>
        <v>0</v>
      </c>
      <c r="W66" s="69">
        <f>+'Eng Summ'!W66+'Sales &amp; Mktg Summ'!W66+'G&amp;A'!W66+Alloc!W66</f>
        <v>0</v>
      </c>
      <c r="X66" s="69">
        <f>+'Eng Summ'!X66+'Sales &amp; Mktg Summ'!X66+'G&amp;A'!X66+Alloc!X66</f>
        <v>0</v>
      </c>
      <c r="Y66" s="69">
        <f>+'Eng Summ'!Y66+'Sales &amp; Mktg Summ'!Y66+'G&amp;A'!Y66+Alloc!Y66</f>
        <v>0</v>
      </c>
      <c r="Z66" s="69">
        <f>+'Eng Summ'!Z66+'Sales &amp; Mktg Summ'!Z66+'G&amp;A'!Z66+Alloc!Z66</f>
        <v>0</v>
      </c>
      <c r="AA66" s="69">
        <f>+'Eng Summ'!AA66+'Sales &amp; Mktg Summ'!AA66+'G&amp;A'!AA66+Alloc!AA66</f>
        <v>0</v>
      </c>
      <c r="AB66" s="69">
        <f>+'Eng Summ'!AB66+'Sales &amp; Mktg Summ'!AB66+'G&amp;A'!AB66+Alloc!AB66</f>
        <v>0</v>
      </c>
      <c r="AC66" s="69">
        <f>+'Eng Summ'!AC66+'Sales &amp; Mktg Summ'!AC66+'G&amp;A'!AC66+Alloc!AC66</f>
        <v>0</v>
      </c>
      <c r="AD66" s="69">
        <f>+'Eng Summ'!AD66+'Sales &amp; Mktg Summ'!AD66+'G&amp;A'!AD66+Alloc!AD66</f>
        <v>0</v>
      </c>
      <c r="AE66" s="69">
        <f>+'Eng Summ'!AE66+'Sales &amp; Mktg Summ'!AE66+'G&amp;A'!AE66+Alloc!AE66</f>
        <v>0</v>
      </c>
      <c r="AF66" s="70">
        <f t="shared" si="34"/>
        <v>0</v>
      </c>
      <c r="AG66" s="65">
        <f t="shared" si="35"/>
        <v>0</v>
      </c>
    </row>
    <row r="67" spans="1:33" s="62" customFormat="1">
      <c r="A67" s="76" t="s">
        <v>44</v>
      </c>
      <c r="F67" s="84">
        <f>SUM(F59:F66)</f>
        <v>0</v>
      </c>
      <c r="G67" s="84">
        <f t="shared" ref="G67:Q67" si="37">SUM(G59:G66)</f>
        <v>0</v>
      </c>
      <c r="H67" s="84">
        <f t="shared" si="37"/>
        <v>0</v>
      </c>
      <c r="I67" s="84">
        <f t="shared" si="37"/>
        <v>0</v>
      </c>
      <c r="J67" s="84">
        <f t="shared" si="37"/>
        <v>0</v>
      </c>
      <c r="K67" s="84">
        <f t="shared" si="37"/>
        <v>0</v>
      </c>
      <c r="L67" s="84">
        <f t="shared" si="37"/>
        <v>0</v>
      </c>
      <c r="M67" s="84">
        <f t="shared" si="37"/>
        <v>0</v>
      </c>
      <c r="N67" s="84">
        <f t="shared" si="37"/>
        <v>0</v>
      </c>
      <c r="O67" s="84">
        <f t="shared" si="37"/>
        <v>0</v>
      </c>
      <c r="P67" s="84">
        <f t="shared" si="37"/>
        <v>0</v>
      </c>
      <c r="Q67" s="84">
        <f t="shared" si="37"/>
        <v>0</v>
      </c>
      <c r="R67" s="84">
        <f t="shared" ref="R67" si="38">SUM(R59:R66)</f>
        <v>0</v>
      </c>
      <c r="S67" s="80">
        <f t="shared" si="33"/>
        <v>0</v>
      </c>
      <c r="T67" s="84">
        <f>SUM(T59:T66)</f>
        <v>0</v>
      </c>
      <c r="U67" s="84">
        <f t="shared" ref="U67:AF67" si="39">SUM(U59:U66)</f>
        <v>0</v>
      </c>
      <c r="V67" s="84">
        <f t="shared" si="39"/>
        <v>0</v>
      </c>
      <c r="W67" s="84">
        <f t="shared" si="39"/>
        <v>20000</v>
      </c>
      <c r="X67" s="84">
        <f t="shared" si="39"/>
        <v>0</v>
      </c>
      <c r="Y67" s="84">
        <f t="shared" si="39"/>
        <v>0</v>
      </c>
      <c r="Z67" s="84">
        <f t="shared" si="39"/>
        <v>0</v>
      </c>
      <c r="AA67" s="84">
        <f t="shared" si="39"/>
        <v>0</v>
      </c>
      <c r="AB67" s="84">
        <f t="shared" si="39"/>
        <v>0</v>
      </c>
      <c r="AC67" s="84">
        <f t="shared" si="39"/>
        <v>0</v>
      </c>
      <c r="AD67" s="84">
        <f t="shared" si="39"/>
        <v>0</v>
      </c>
      <c r="AE67" s="84">
        <f t="shared" si="39"/>
        <v>0</v>
      </c>
      <c r="AF67" s="84">
        <f t="shared" si="39"/>
        <v>20000</v>
      </c>
      <c r="AG67" s="80">
        <f t="shared" si="35"/>
        <v>5.9132667897817022E-3</v>
      </c>
    </row>
    <row r="68" spans="1:33" s="62" customFormat="1"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68"/>
      <c r="S68" s="65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68"/>
      <c r="AG68" s="65"/>
    </row>
    <row r="69" spans="1:33" s="62" customFormat="1">
      <c r="A69" s="326" t="s">
        <v>45</v>
      </c>
      <c r="F69" s="69">
        <f>+'Eng Summ'!F69+'Sales &amp; Mktg Summ'!F69+'G&amp;A'!F69+Alloc!F69</f>
        <v>2800</v>
      </c>
      <c r="G69" s="69">
        <f>+'Eng Summ'!G69+'Sales &amp; Mktg Summ'!G69+'G&amp;A'!G69+Alloc!G69</f>
        <v>2800</v>
      </c>
      <c r="H69" s="69">
        <f>+'Eng Summ'!H69+'Sales &amp; Mktg Summ'!H69+'G&amp;A'!H69+Alloc!H69</f>
        <v>2800</v>
      </c>
      <c r="I69" s="69">
        <f>+'Eng Summ'!I69+'Sales &amp; Mktg Summ'!I69+'G&amp;A'!I69+Alloc!I69</f>
        <v>2800</v>
      </c>
      <c r="J69" s="69">
        <f>+'Eng Summ'!J69+'Sales &amp; Mktg Summ'!J69+'G&amp;A'!J69+Alloc!J69</f>
        <v>2800</v>
      </c>
      <c r="K69" s="69">
        <f>+'Eng Summ'!K69+'Sales &amp; Mktg Summ'!K69+'G&amp;A'!K69+Alloc!K69</f>
        <v>2800</v>
      </c>
      <c r="L69" s="69">
        <f>+'Eng Summ'!L69+'Sales &amp; Mktg Summ'!L69+'G&amp;A'!L69+Alloc!L69</f>
        <v>2800</v>
      </c>
      <c r="M69" s="69">
        <f>+'Eng Summ'!M69+'Sales &amp; Mktg Summ'!M69+'G&amp;A'!M69+Alloc!M69</f>
        <v>2800</v>
      </c>
      <c r="N69" s="69">
        <f>+'Eng Summ'!N69+'Sales &amp; Mktg Summ'!N69+'G&amp;A'!N69+Alloc!N69</f>
        <v>2800</v>
      </c>
      <c r="O69" s="69">
        <f>+'Eng Summ'!O69+'Sales &amp; Mktg Summ'!O69+'G&amp;A'!O69+Alloc!O69</f>
        <v>2800</v>
      </c>
      <c r="P69" s="69">
        <f>+'Eng Summ'!P69+'Sales &amp; Mktg Summ'!P69+'G&amp;A'!P69+Alloc!P69</f>
        <v>2800</v>
      </c>
      <c r="Q69" s="69">
        <f>+'Eng Summ'!Q69+'Sales &amp; Mktg Summ'!Q69+'G&amp;A'!Q69+Alloc!Q69</f>
        <v>2800</v>
      </c>
      <c r="R69" s="75">
        <f t="shared" ref="R69:R78" si="40">SUM(F69:Q69)</f>
        <v>33600</v>
      </c>
      <c r="S69" s="65">
        <f t="shared" ref="S69:S85" si="41">+R69/R$96</f>
        <v>3.5363544605954339E-2</v>
      </c>
      <c r="T69" s="69">
        <f>+'Eng Summ'!T69+'Sales &amp; Mktg Summ'!T69+'G&amp;A'!T69+Alloc!T69</f>
        <v>8268.75</v>
      </c>
      <c r="U69" s="69">
        <f>+'Eng Summ'!U69+'Sales &amp; Mktg Summ'!U69+'G&amp;A'!U69+Alloc!U69</f>
        <v>8268.75</v>
      </c>
      <c r="V69" s="69">
        <f>+'Eng Summ'!V69+'Sales &amp; Mktg Summ'!V69+'G&amp;A'!V69+Alloc!V69</f>
        <v>8268.75</v>
      </c>
      <c r="W69" s="69">
        <f>+'Eng Summ'!W69+'Sales &amp; Mktg Summ'!W69+'G&amp;A'!W69+Alloc!W69</f>
        <v>8268.75</v>
      </c>
      <c r="X69" s="69">
        <f>+'Eng Summ'!X69+'Sales &amp; Mktg Summ'!X69+'G&amp;A'!X69+Alloc!X69</f>
        <v>8268.75</v>
      </c>
      <c r="Y69" s="69">
        <f>+'Eng Summ'!Y69+'Sales &amp; Mktg Summ'!Y69+'G&amp;A'!Y69+Alloc!Y69</f>
        <v>8268.75</v>
      </c>
      <c r="Z69" s="69">
        <f>+'Eng Summ'!Z69+'Sales &amp; Mktg Summ'!Z69+'G&amp;A'!Z69+Alloc!Z69</f>
        <v>8268.75</v>
      </c>
      <c r="AA69" s="69">
        <f>+'Eng Summ'!AA69+'Sales &amp; Mktg Summ'!AA69+'G&amp;A'!AA69+Alloc!AA69</f>
        <v>8268.75</v>
      </c>
      <c r="AB69" s="69">
        <f>+'Eng Summ'!AB69+'Sales &amp; Mktg Summ'!AB69+'G&amp;A'!AB69+Alloc!AB69</f>
        <v>8268.75</v>
      </c>
      <c r="AC69" s="69">
        <f>+'Eng Summ'!AC69+'Sales &amp; Mktg Summ'!AC69+'G&amp;A'!AC69+Alloc!AC69</f>
        <v>8268.75</v>
      </c>
      <c r="AD69" s="69">
        <f>+'Eng Summ'!AD69+'Sales &amp; Mktg Summ'!AD69+'G&amp;A'!AD69+Alloc!AD69</f>
        <v>8268.75</v>
      </c>
      <c r="AE69" s="69">
        <f>+'Eng Summ'!AE69+'Sales &amp; Mktg Summ'!AE69+'G&amp;A'!AE69+Alloc!AE69</f>
        <v>8268.75</v>
      </c>
      <c r="AF69" s="75">
        <f t="shared" ref="AF69:AF82" si="42">SUM(T69:AE69)</f>
        <v>99225</v>
      </c>
      <c r="AG69" s="65">
        <f t="shared" ref="AG69:AG85" si="43">+AF69/AF$96</f>
        <v>2.933719486080447E-2</v>
      </c>
    </row>
    <row r="70" spans="1:33" s="62" customFormat="1">
      <c r="A70" s="53" t="s">
        <v>159</v>
      </c>
      <c r="F70" s="69">
        <f>+'Eng Summ'!F70+'Sales &amp; Mktg Summ'!F70+'G&amp;A'!F70+Alloc!F70</f>
        <v>653.33333333333337</v>
      </c>
      <c r="G70" s="69">
        <f>+'Eng Summ'!G70+'Sales &amp; Mktg Summ'!G70+'G&amp;A'!G70+Alloc!G70</f>
        <v>653.33333333333337</v>
      </c>
      <c r="H70" s="69">
        <f>+'Eng Summ'!H70+'Sales &amp; Mktg Summ'!H70+'G&amp;A'!H70+Alloc!H70</f>
        <v>653.33333333333337</v>
      </c>
      <c r="I70" s="69">
        <f>+'Eng Summ'!I70+'Sales &amp; Mktg Summ'!I70+'G&amp;A'!I70+Alloc!I70</f>
        <v>653.33333333333337</v>
      </c>
      <c r="J70" s="69">
        <f>+'Eng Summ'!J70+'Sales &amp; Mktg Summ'!J70+'G&amp;A'!J70+Alloc!J70</f>
        <v>653.33333333333337</v>
      </c>
      <c r="K70" s="69">
        <f>+'Eng Summ'!K70+'Sales &amp; Mktg Summ'!K70+'G&amp;A'!K70+Alloc!K70</f>
        <v>653.33333333333337</v>
      </c>
      <c r="L70" s="69">
        <f>+'Eng Summ'!L70+'Sales &amp; Mktg Summ'!L70+'G&amp;A'!L70+Alloc!L70</f>
        <v>653.33333333333337</v>
      </c>
      <c r="M70" s="69">
        <f>+'Eng Summ'!M70+'Sales &amp; Mktg Summ'!M70+'G&amp;A'!M70+Alloc!M70</f>
        <v>653.33333333333337</v>
      </c>
      <c r="N70" s="69">
        <f>+'Eng Summ'!N70+'Sales &amp; Mktg Summ'!N70+'G&amp;A'!N70+Alloc!N70</f>
        <v>653.33333333333337</v>
      </c>
      <c r="O70" s="69">
        <f>+'Eng Summ'!O70+'Sales &amp; Mktg Summ'!O70+'G&amp;A'!O70+Alloc!O70</f>
        <v>653.33333333333337</v>
      </c>
      <c r="P70" s="69">
        <f>+'Eng Summ'!P70+'Sales &amp; Mktg Summ'!P70+'G&amp;A'!P70+Alloc!P70</f>
        <v>653.33333333333337</v>
      </c>
      <c r="Q70" s="69">
        <f>+'Eng Summ'!Q70+'Sales &amp; Mktg Summ'!Q70+'G&amp;A'!Q70+Alloc!Q70</f>
        <v>653.33333333333337</v>
      </c>
      <c r="R70" s="75">
        <f t="shared" si="40"/>
        <v>7839.9999999999991</v>
      </c>
      <c r="S70" s="65">
        <f t="shared" si="41"/>
        <v>8.2514937413893444E-3</v>
      </c>
      <c r="T70" s="69">
        <f>+'Eng Summ'!T70+'Sales &amp; Mktg Summ'!T70+'G&amp;A'!T70+Alloc!T70</f>
        <v>1607.8125</v>
      </c>
      <c r="U70" s="69">
        <f>+'Eng Summ'!U70+'Sales &amp; Mktg Summ'!U70+'G&amp;A'!U70+Alloc!U70</f>
        <v>1607.8125</v>
      </c>
      <c r="V70" s="69">
        <f>+'Eng Summ'!V70+'Sales &amp; Mktg Summ'!V70+'G&amp;A'!V70+Alloc!V70</f>
        <v>1607.8125</v>
      </c>
      <c r="W70" s="69">
        <f>+'Eng Summ'!W70+'Sales &amp; Mktg Summ'!W70+'G&amp;A'!W70+Alloc!W70</f>
        <v>1607.8125</v>
      </c>
      <c r="X70" s="69">
        <f>+'Eng Summ'!X70+'Sales &amp; Mktg Summ'!X70+'G&amp;A'!X70+Alloc!X70</f>
        <v>1607.8125</v>
      </c>
      <c r="Y70" s="69">
        <f>+'Eng Summ'!Y70+'Sales &amp; Mktg Summ'!Y70+'G&amp;A'!Y70+Alloc!Y70</f>
        <v>1607.8125</v>
      </c>
      <c r="Z70" s="69">
        <f>+'Eng Summ'!Z70+'Sales &amp; Mktg Summ'!Z70+'G&amp;A'!Z70+Alloc!Z70</f>
        <v>1607.8125</v>
      </c>
      <c r="AA70" s="69">
        <f>+'Eng Summ'!AA70+'Sales &amp; Mktg Summ'!AA70+'G&amp;A'!AA70+Alloc!AA70</f>
        <v>1607.8125</v>
      </c>
      <c r="AB70" s="69">
        <f>+'Eng Summ'!AB70+'Sales &amp; Mktg Summ'!AB70+'G&amp;A'!AB70+Alloc!AB70</f>
        <v>1607.8125</v>
      </c>
      <c r="AC70" s="69">
        <f>+'Eng Summ'!AC70+'Sales &amp; Mktg Summ'!AC70+'G&amp;A'!AC70+Alloc!AC70</f>
        <v>1607.8125</v>
      </c>
      <c r="AD70" s="69">
        <f>+'Eng Summ'!AD70+'Sales &amp; Mktg Summ'!AD70+'G&amp;A'!AD70+Alloc!AD70</f>
        <v>1607.8125</v>
      </c>
      <c r="AE70" s="69">
        <f>+'Eng Summ'!AE70+'Sales &amp; Mktg Summ'!AE70+'G&amp;A'!AE70+Alloc!AE70</f>
        <v>1607.8125</v>
      </c>
      <c r="AF70" s="75">
        <f t="shared" si="42"/>
        <v>19293.75</v>
      </c>
      <c r="AG70" s="65">
        <f t="shared" si="43"/>
        <v>5.7044545562675358E-3</v>
      </c>
    </row>
    <row r="71" spans="1:33" s="62" customFormat="1">
      <c r="A71" s="53" t="s">
        <v>155</v>
      </c>
      <c r="F71" s="69">
        <f>+'Eng Summ'!F71+'Sales &amp; Mktg Summ'!F71+'G&amp;A'!F71+Alloc!F71</f>
        <v>0</v>
      </c>
      <c r="G71" s="69">
        <f>+'Eng Summ'!G71+'Sales &amp; Mktg Summ'!G71+'G&amp;A'!G71+Alloc!G71</f>
        <v>0</v>
      </c>
      <c r="H71" s="69">
        <f>+'Eng Summ'!H71+'Sales &amp; Mktg Summ'!H71+'G&amp;A'!H71+Alloc!H71</f>
        <v>0</v>
      </c>
      <c r="I71" s="69">
        <f>+'Eng Summ'!I71+'Sales &amp; Mktg Summ'!I71+'G&amp;A'!I71+Alloc!I71</f>
        <v>0</v>
      </c>
      <c r="J71" s="69">
        <f>+'Eng Summ'!J71+'Sales &amp; Mktg Summ'!J71+'G&amp;A'!J71+Alloc!J71</f>
        <v>0</v>
      </c>
      <c r="K71" s="69">
        <f>+'Eng Summ'!K71+'Sales &amp; Mktg Summ'!K71+'G&amp;A'!K71+Alloc!K71</f>
        <v>0</v>
      </c>
      <c r="L71" s="69">
        <f>+'Eng Summ'!L71+'Sales &amp; Mktg Summ'!L71+'G&amp;A'!L71+Alloc!L71</f>
        <v>0</v>
      </c>
      <c r="M71" s="69">
        <f>+'Eng Summ'!M71+'Sales &amp; Mktg Summ'!M71+'G&amp;A'!M71+Alloc!M71</f>
        <v>0</v>
      </c>
      <c r="N71" s="69">
        <f>+'Eng Summ'!N71+'Sales &amp; Mktg Summ'!N71+'G&amp;A'!N71+Alloc!N71</f>
        <v>0</v>
      </c>
      <c r="O71" s="69">
        <f>+'Eng Summ'!O71+'Sales &amp; Mktg Summ'!O71+'G&amp;A'!O71+Alloc!O71</f>
        <v>0</v>
      </c>
      <c r="P71" s="69">
        <f>+'Eng Summ'!P71+'Sales &amp; Mktg Summ'!P71+'G&amp;A'!P71+Alloc!P71</f>
        <v>0</v>
      </c>
      <c r="Q71" s="69">
        <f>+'Eng Summ'!Q71+'Sales &amp; Mktg Summ'!Q71+'G&amp;A'!Q71+Alloc!Q71</f>
        <v>0</v>
      </c>
      <c r="R71" s="75">
        <f t="shared" si="40"/>
        <v>0</v>
      </c>
      <c r="S71" s="65">
        <f t="shared" si="41"/>
        <v>0</v>
      </c>
      <c r="T71" s="69">
        <f>+'Eng Summ'!T71+'Sales &amp; Mktg Summ'!T71+'G&amp;A'!T71+Alloc!T71</f>
        <v>0</v>
      </c>
      <c r="U71" s="69">
        <f>+'Eng Summ'!U71+'Sales &amp; Mktg Summ'!U71+'G&amp;A'!U71+Alloc!U71</f>
        <v>0</v>
      </c>
      <c r="V71" s="69">
        <f>+'Eng Summ'!V71+'Sales &amp; Mktg Summ'!V71+'G&amp;A'!V71+Alloc!V71</f>
        <v>0</v>
      </c>
      <c r="W71" s="69">
        <f>+'Eng Summ'!W71+'Sales &amp; Mktg Summ'!W71+'G&amp;A'!W71+Alloc!W71</f>
        <v>0</v>
      </c>
      <c r="X71" s="69">
        <f>+'Eng Summ'!X71+'Sales &amp; Mktg Summ'!X71+'G&amp;A'!X71+Alloc!X71</f>
        <v>0</v>
      </c>
      <c r="Y71" s="69">
        <f>+'Eng Summ'!Y71+'Sales &amp; Mktg Summ'!Y71+'G&amp;A'!Y71+Alloc!Y71</f>
        <v>0</v>
      </c>
      <c r="Z71" s="69">
        <f>+'Eng Summ'!Z71+'Sales &amp; Mktg Summ'!Z71+'G&amp;A'!Z71+Alloc!Z71</f>
        <v>0</v>
      </c>
      <c r="AA71" s="69">
        <f>+'Eng Summ'!AA71+'Sales &amp; Mktg Summ'!AA71+'G&amp;A'!AA71+Alloc!AA71</f>
        <v>0</v>
      </c>
      <c r="AB71" s="69">
        <f>+'Eng Summ'!AB71+'Sales &amp; Mktg Summ'!AB71+'G&amp;A'!AB71+Alloc!AB71</f>
        <v>0</v>
      </c>
      <c r="AC71" s="69">
        <f>+'Eng Summ'!AC71+'Sales &amp; Mktg Summ'!AC71+'G&amp;A'!AC71+Alloc!AC71</f>
        <v>0</v>
      </c>
      <c r="AD71" s="69">
        <f>+'Eng Summ'!AD71+'Sales &amp; Mktg Summ'!AD71+'G&amp;A'!AD71+Alloc!AD71</f>
        <v>0</v>
      </c>
      <c r="AE71" s="69">
        <f>+'Eng Summ'!AE71+'Sales &amp; Mktg Summ'!AE71+'G&amp;A'!AE71+Alloc!AE71</f>
        <v>0</v>
      </c>
      <c r="AF71" s="75">
        <f t="shared" si="42"/>
        <v>0</v>
      </c>
      <c r="AG71" s="65">
        <f t="shared" si="43"/>
        <v>0</v>
      </c>
    </row>
    <row r="72" spans="1:33" s="62" customFormat="1">
      <c r="A72" s="327" t="s">
        <v>160</v>
      </c>
      <c r="F72" s="69">
        <f>+'Eng Summ'!F72+'Sales &amp; Mktg Summ'!F72+'G&amp;A'!F72+Alloc!F72</f>
        <v>0</v>
      </c>
      <c r="G72" s="69">
        <f>+'Eng Summ'!G72+'Sales &amp; Mktg Summ'!G72+'G&amp;A'!G72+Alloc!G72</f>
        <v>0</v>
      </c>
      <c r="H72" s="69">
        <f>+'Eng Summ'!H72+'Sales &amp; Mktg Summ'!H72+'G&amp;A'!H72+Alloc!H72</f>
        <v>0</v>
      </c>
      <c r="I72" s="69">
        <f>+'Eng Summ'!I72+'Sales &amp; Mktg Summ'!I72+'G&amp;A'!I72+Alloc!I72</f>
        <v>0</v>
      </c>
      <c r="J72" s="69">
        <f>+'Eng Summ'!J72+'Sales &amp; Mktg Summ'!J72+'G&amp;A'!J72+Alloc!J72</f>
        <v>0</v>
      </c>
      <c r="K72" s="69">
        <f>+'Eng Summ'!K72+'Sales &amp; Mktg Summ'!K72+'G&amp;A'!K72+Alloc!K72</f>
        <v>0</v>
      </c>
      <c r="L72" s="69">
        <f>+'Eng Summ'!L72+'Sales &amp; Mktg Summ'!L72+'G&amp;A'!L72+Alloc!L72</f>
        <v>0</v>
      </c>
      <c r="M72" s="69">
        <f>+'Eng Summ'!M72+'Sales &amp; Mktg Summ'!M72+'G&amp;A'!M72+Alloc!M72</f>
        <v>0</v>
      </c>
      <c r="N72" s="69">
        <f>+'Eng Summ'!N72+'Sales &amp; Mktg Summ'!N72+'G&amp;A'!N72+Alloc!N72</f>
        <v>0</v>
      </c>
      <c r="O72" s="69">
        <f>+'Eng Summ'!O72+'Sales &amp; Mktg Summ'!O72+'G&amp;A'!O72+Alloc!O72</f>
        <v>0</v>
      </c>
      <c r="P72" s="69">
        <f>+'Eng Summ'!P72+'Sales &amp; Mktg Summ'!P72+'G&amp;A'!P72+Alloc!P72</f>
        <v>0</v>
      </c>
      <c r="Q72" s="69">
        <f>+'Eng Summ'!Q72+'Sales &amp; Mktg Summ'!Q72+'G&amp;A'!Q72+Alloc!Q72</f>
        <v>0</v>
      </c>
      <c r="R72" s="75">
        <f t="shared" si="40"/>
        <v>0</v>
      </c>
      <c r="S72" s="65">
        <f t="shared" si="41"/>
        <v>0</v>
      </c>
      <c r="T72" s="69">
        <f>+'Eng Summ'!T72+'Sales &amp; Mktg Summ'!T72+'G&amp;A'!T72+Alloc!T72</f>
        <v>0</v>
      </c>
      <c r="U72" s="69">
        <f>+'Eng Summ'!U72+'Sales &amp; Mktg Summ'!U72+'G&amp;A'!U72+Alloc!U72</f>
        <v>0</v>
      </c>
      <c r="V72" s="69">
        <f>+'Eng Summ'!V72+'Sales &amp; Mktg Summ'!V72+'G&amp;A'!V72+Alloc!V72</f>
        <v>0</v>
      </c>
      <c r="W72" s="69">
        <f>+'Eng Summ'!W72+'Sales &amp; Mktg Summ'!W72+'G&amp;A'!W72+Alloc!W72</f>
        <v>0</v>
      </c>
      <c r="X72" s="69">
        <f>+'Eng Summ'!X72+'Sales &amp; Mktg Summ'!X72+'G&amp;A'!X72+Alloc!X72</f>
        <v>0</v>
      </c>
      <c r="Y72" s="69">
        <f>+'Eng Summ'!Y72+'Sales &amp; Mktg Summ'!Y72+'G&amp;A'!Y72+Alloc!Y72</f>
        <v>0</v>
      </c>
      <c r="Z72" s="69">
        <f>+'Eng Summ'!Z72+'Sales &amp; Mktg Summ'!Z72+'G&amp;A'!Z72+Alloc!Z72</f>
        <v>0</v>
      </c>
      <c r="AA72" s="69">
        <f>+'Eng Summ'!AA72+'Sales &amp; Mktg Summ'!AA72+'G&amp;A'!AA72+Alloc!AA72</f>
        <v>0</v>
      </c>
      <c r="AB72" s="69">
        <f>+'Eng Summ'!AB72+'Sales &amp; Mktg Summ'!AB72+'G&amp;A'!AB72+Alloc!AB72</f>
        <v>0</v>
      </c>
      <c r="AC72" s="69">
        <f>+'Eng Summ'!AC72+'Sales &amp; Mktg Summ'!AC72+'G&amp;A'!AC72+Alloc!AC72</f>
        <v>0</v>
      </c>
      <c r="AD72" s="69">
        <f>+'Eng Summ'!AD72+'Sales &amp; Mktg Summ'!AD72+'G&amp;A'!AD72+Alloc!AD72</f>
        <v>0</v>
      </c>
      <c r="AE72" s="69">
        <f>+'Eng Summ'!AE72+'Sales &amp; Mktg Summ'!AE72+'G&amp;A'!AE72+Alloc!AE72</f>
        <v>0</v>
      </c>
      <c r="AF72" s="75">
        <f t="shared" si="42"/>
        <v>0</v>
      </c>
      <c r="AG72" s="65">
        <f t="shared" si="43"/>
        <v>0</v>
      </c>
    </row>
    <row r="73" spans="1:33" s="62" customFormat="1">
      <c r="A73" s="327" t="s">
        <v>161</v>
      </c>
      <c r="F73" s="69">
        <f>+'Eng Summ'!F73+'Sales &amp; Mktg Summ'!F73+'G&amp;A'!F73+Alloc!F73</f>
        <v>300</v>
      </c>
      <c r="G73" s="69">
        <f>+'Eng Summ'!G73+'Sales &amp; Mktg Summ'!G73+'G&amp;A'!G73+Alloc!G73</f>
        <v>300</v>
      </c>
      <c r="H73" s="69">
        <f>+'Eng Summ'!H73+'Sales &amp; Mktg Summ'!H73+'G&amp;A'!H73+Alloc!H73</f>
        <v>300</v>
      </c>
      <c r="I73" s="69">
        <f>+'Eng Summ'!I73+'Sales &amp; Mktg Summ'!I73+'G&amp;A'!I73+Alloc!I73</f>
        <v>300</v>
      </c>
      <c r="J73" s="69">
        <f>+'Eng Summ'!J73+'Sales &amp; Mktg Summ'!J73+'G&amp;A'!J73+Alloc!J73</f>
        <v>300</v>
      </c>
      <c r="K73" s="69">
        <f>+'Eng Summ'!K73+'Sales &amp; Mktg Summ'!K73+'G&amp;A'!K73+Alloc!K73</f>
        <v>300</v>
      </c>
      <c r="L73" s="69">
        <f>+'Eng Summ'!L73+'Sales &amp; Mktg Summ'!L73+'G&amp;A'!L73+Alloc!L73</f>
        <v>300</v>
      </c>
      <c r="M73" s="69">
        <f>+'Eng Summ'!M73+'Sales &amp; Mktg Summ'!M73+'G&amp;A'!M73+Alloc!M73</f>
        <v>300</v>
      </c>
      <c r="N73" s="69">
        <f>+'Eng Summ'!N73+'Sales &amp; Mktg Summ'!N73+'G&amp;A'!N73+Alloc!N73</f>
        <v>300</v>
      </c>
      <c r="O73" s="69">
        <f>+'Eng Summ'!O73+'Sales &amp; Mktg Summ'!O73+'G&amp;A'!O73+Alloc!O73</f>
        <v>300</v>
      </c>
      <c r="P73" s="69">
        <f>+'Eng Summ'!P73+'Sales &amp; Mktg Summ'!P73+'G&amp;A'!P73+Alloc!P73</f>
        <v>300</v>
      </c>
      <c r="Q73" s="69">
        <f>+'Eng Summ'!Q73+'Sales &amp; Mktg Summ'!Q73+'G&amp;A'!Q73+Alloc!Q73</f>
        <v>300</v>
      </c>
      <c r="R73" s="75">
        <f t="shared" si="40"/>
        <v>3600</v>
      </c>
      <c r="S73" s="65">
        <f t="shared" si="41"/>
        <v>3.7889512077808217E-3</v>
      </c>
      <c r="T73" s="69">
        <f>+'Eng Summ'!T73+'Sales &amp; Mktg Summ'!T73+'G&amp;A'!T73+Alloc!T73</f>
        <v>66.666666666666671</v>
      </c>
      <c r="U73" s="69">
        <f>+'Eng Summ'!U73+'Sales &amp; Mktg Summ'!U73+'G&amp;A'!U73+Alloc!U73</f>
        <v>66.666666666666671</v>
      </c>
      <c r="V73" s="69">
        <f>+'Eng Summ'!V73+'Sales &amp; Mktg Summ'!V73+'G&amp;A'!V73+Alloc!V73</f>
        <v>66.666666666666671</v>
      </c>
      <c r="W73" s="69">
        <f>+'Eng Summ'!W73+'Sales &amp; Mktg Summ'!W73+'G&amp;A'!W73+Alloc!W73</f>
        <v>66.666666666666671</v>
      </c>
      <c r="X73" s="69">
        <f>+'Eng Summ'!X73+'Sales &amp; Mktg Summ'!X73+'G&amp;A'!X73+Alloc!X73</f>
        <v>66.666666666666671</v>
      </c>
      <c r="Y73" s="69">
        <f>+'Eng Summ'!Y73+'Sales &amp; Mktg Summ'!Y73+'G&amp;A'!Y73+Alloc!Y73</f>
        <v>66.666666666666671</v>
      </c>
      <c r="Z73" s="69">
        <f>+'Eng Summ'!Z73+'Sales &amp; Mktg Summ'!Z73+'G&amp;A'!Z73+Alloc!Z73</f>
        <v>66.666666666666671</v>
      </c>
      <c r="AA73" s="69">
        <f>+'Eng Summ'!AA73+'Sales &amp; Mktg Summ'!AA73+'G&amp;A'!AA73+Alloc!AA73</f>
        <v>66.666666666666671</v>
      </c>
      <c r="AB73" s="69">
        <f>+'Eng Summ'!AB73+'Sales &amp; Mktg Summ'!AB73+'G&amp;A'!AB73+Alloc!AB73</f>
        <v>66.666666666666671</v>
      </c>
      <c r="AC73" s="69">
        <f>+'Eng Summ'!AC73+'Sales &amp; Mktg Summ'!AC73+'G&amp;A'!AC73+Alloc!AC73</f>
        <v>66.666666666666671</v>
      </c>
      <c r="AD73" s="69">
        <f>+'Eng Summ'!AD73+'Sales &amp; Mktg Summ'!AD73+'G&amp;A'!AD73+Alloc!AD73</f>
        <v>66.666666666666671</v>
      </c>
      <c r="AE73" s="69">
        <f>+'Eng Summ'!AE73+'Sales &amp; Mktg Summ'!AE73+'G&amp;A'!AE73+Alloc!AE73</f>
        <v>66.666666666666671</v>
      </c>
      <c r="AF73" s="75">
        <f t="shared" si="42"/>
        <v>799.99999999999989</v>
      </c>
      <c r="AG73" s="65">
        <f t="shared" si="43"/>
        <v>2.3653067159126804E-4</v>
      </c>
    </row>
    <row r="74" spans="1:33" s="62" customFormat="1">
      <c r="A74" s="327" t="s">
        <v>157</v>
      </c>
      <c r="F74" s="69">
        <f>+'Eng Summ'!F74+'Sales &amp; Mktg Summ'!F74+'G&amp;A'!F74+Alloc!F74</f>
        <v>0</v>
      </c>
      <c r="G74" s="69">
        <f>+'Eng Summ'!G74+'Sales &amp; Mktg Summ'!G74+'G&amp;A'!G74+Alloc!G74</f>
        <v>0</v>
      </c>
      <c r="H74" s="69">
        <f>+'Eng Summ'!H74+'Sales &amp; Mktg Summ'!H74+'G&amp;A'!H74+Alloc!H74</f>
        <v>0</v>
      </c>
      <c r="I74" s="69">
        <f>+'Eng Summ'!I74+'Sales &amp; Mktg Summ'!I74+'G&amp;A'!I74+Alloc!I74</f>
        <v>0</v>
      </c>
      <c r="J74" s="69">
        <f>+'Eng Summ'!J74+'Sales &amp; Mktg Summ'!J74+'G&amp;A'!J74+Alloc!J74</f>
        <v>0</v>
      </c>
      <c r="K74" s="69">
        <f>+'Eng Summ'!K74+'Sales &amp; Mktg Summ'!K74+'G&amp;A'!K74+Alloc!K74</f>
        <v>0</v>
      </c>
      <c r="L74" s="69">
        <f>+'Eng Summ'!L74+'Sales &amp; Mktg Summ'!L74+'G&amp;A'!L74+Alloc!L74</f>
        <v>0</v>
      </c>
      <c r="M74" s="69">
        <f>+'Eng Summ'!M74+'Sales &amp; Mktg Summ'!M74+'G&amp;A'!M74+Alloc!M74</f>
        <v>0</v>
      </c>
      <c r="N74" s="69">
        <f>+'Eng Summ'!N74+'Sales &amp; Mktg Summ'!N74+'G&amp;A'!N74+Alloc!N74</f>
        <v>0</v>
      </c>
      <c r="O74" s="69">
        <f>+'Eng Summ'!O74+'Sales &amp; Mktg Summ'!O74+'G&amp;A'!O74+Alloc!O74</f>
        <v>0</v>
      </c>
      <c r="P74" s="69">
        <f>+'Eng Summ'!P74+'Sales &amp; Mktg Summ'!P74+'G&amp;A'!P74+Alloc!P74</f>
        <v>0</v>
      </c>
      <c r="Q74" s="69">
        <f>+'Eng Summ'!Q74+'Sales &amp; Mktg Summ'!Q74+'G&amp;A'!Q74+Alloc!Q74</f>
        <v>0</v>
      </c>
      <c r="R74" s="75">
        <f t="shared" si="40"/>
        <v>0</v>
      </c>
      <c r="S74" s="65">
        <f t="shared" si="41"/>
        <v>0</v>
      </c>
      <c r="T74" s="69">
        <f>+'Eng Summ'!T74+'Sales &amp; Mktg Summ'!T74+'G&amp;A'!T74+Alloc!T74</f>
        <v>0</v>
      </c>
      <c r="U74" s="69">
        <f>+'Eng Summ'!U74+'Sales &amp; Mktg Summ'!U74+'G&amp;A'!U74+Alloc!U74</f>
        <v>0</v>
      </c>
      <c r="V74" s="69">
        <f>+'Eng Summ'!V74+'Sales &amp; Mktg Summ'!V74+'G&amp;A'!V74+Alloc!V74</f>
        <v>0</v>
      </c>
      <c r="W74" s="69">
        <f>+'Eng Summ'!W74+'Sales &amp; Mktg Summ'!W74+'G&amp;A'!W74+Alloc!W74</f>
        <v>0</v>
      </c>
      <c r="X74" s="69">
        <f>+'Eng Summ'!X74+'Sales &amp; Mktg Summ'!X74+'G&amp;A'!X74+Alloc!X74</f>
        <v>0</v>
      </c>
      <c r="Y74" s="69">
        <f>+'Eng Summ'!Y74+'Sales &amp; Mktg Summ'!Y74+'G&amp;A'!Y74+Alloc!Y74</f>
        <v>0</v>
      </c>
      <c r="Z74" s="69">
        <f>+'Eng Summ'!Z74+'Sales &amp; Mktg Summ'!Z74+'G&amp;A'!Z74+Alloc!Z74</f>
        <v>0</v>
      </c>
      <c r="AA74" s="69">
        <f>+'Eng Summ'!AA74+'Sales &amp; Mktg Summ'!AA74+'G&amp;A'!AA74+Alloc!AA74</f>
        <v>0</v>
      </c>
      <c r="AB74" s="69">
        <f>+'Eng Summ'!AB74+'Sales &amp; Mktg Summ'!AB74+'G&amp;A'!AB74+Alloc!AB74</f>
        <v>0</v>
      </c>
      <c r="AC74" s="69">
        <f>+'Eng Summ'!AC74+'Sales &amp; Mktg Summ'!AC74+'G&amp;A'!AC74+Alloc!AC74</f>
        <v>0</v>
      </c>
      <c r="AD74" s="69">
        <f>+'Eng Summ'!AD74+'Sales &amp; Mktg Summ'!AD74+'G&amp;A'!AD74+Alloc!AD74</f>
        <v>0</v>
      </c>
      <c r="AE74" s="69">
        <f>+'Eng Summ'!AE74+'Sales &amp; Mktg Summ'!AE74+'G&amp;A'!AE74+Alloc!AE74</f>
        <v>0</v>
      </c>
      <c r="AF74" s="75">
        <f t="shared" si="42"/>
        <v>0</v>
      </c>
      <c r="AG74" s="65">
        <f t="shared" si="43"/>
        <v>0</v>
      </c>
    </row>
    <row r="75" spans="1:33" s="62" customFormat="1">
      <c r="A75" s="327" t="s">
        <v>158</v>
      </c>
      <c r="F75" s="69">
        <f>+'Eng Summ'!F75+'Sales &amp; Mktg Summ'!F75+'G&amp;A'!F75+Alloc!F75</f>
        <v>0</v>
      </c>
      <c r="G75" s="69">
        <f>+'Eng Summ'!G75+'Sales &amp; Mktg Summ'!G75+'G&amp;A'!G75+Alloc!G75</f>
        <v>0</v>
      </c>
      <c r="H75" s="69">
        <f>+'Eng Summ'!H75+'Sales &amp; Mktg Summ'!H75+'G&amp;A'!H75+Alloc!H75</f>
        <v>0</v>
      </c>
      <c r="I75" s="69">
        <f>+'Eng Summ'!I75+'Sales &amp; Mktg Summ'!I75+'G&amp;A'!I75+Alloc!I75</f>
        <v>0</v>
      </c>
      <c r="J75" s="69">
        <f>+'Eng Summ'!J75+'Sales &amp; Mktg Summ'!J75+'G&amp;A'!J75+Alloc!J75</f>
        <v>0</v>
      </c>
      <c r="K75" s="69">
        <f>+'Eng Summ'!K75+'Sales &amp; Mktg Summ'!K75+'G&amp;A'!K75+Alloc!K75</f>
        <v>0</v>
      </c>
      <c r="L75" s="69">
        <f>+'Eng Summ'!L75+'Sales &amp; Mktg Summ'!L75+'G&amp;A'!L75+Alloc!L75</f>
        <v>0</v>
      </c>
      <c r="M75" s="69">
        <f>+'Eng Summ'!M75+'Sales &amp; Mktg Summ'!M75+'G&amp;A'!M75+Alloc!M75</f>
        <v>0</v>
      </c>
      <c r="N75" s="69">
        <f>+'Eng Summ'!N75+'Sales &amp; Mktg Summ'!N75+'G&amp;A'!N75+Alloc!N75</f>
        <v>0</v>
      </c>
      <c r="O75" s="69">
        <f>+'Eng Summ'!O75+'Sales &amp; Mktg Summ'!O75+'G&amp;A'!O75+Alloc!O75</f>
        <v>0</v>
      </c>
      <c r="P75" s="69">
        <f>+'Eng Summ'!P75+'Sales &amp; Mktg Summ'!P75+'G&amp;A'!P75+Alloc!P75</f>
        <v>0</v>
      </c>
      <c r="Q75" s="69">
        <f>+'Eng Summ'!Q75+'Sales &amp; Mktg Summ'!Q75+'G&amp;A'!Q75+Alloc!Q75</f>
        <v>0</v>
      </c>
      <c r="R75" s="75">
        <f t="shared" si="40"/>
        <v>0</v>
      </c>
      <c r="S75" s="65">
        <f t="shared" si="41"/>
        <v>0</v>
      </c>
      <c r="T75" s="69">
        <f>+'Eng Summ'!T75+'Sales &amp; Mktg Summ'!T75+'G&amp;A'!T75+Alloc!T75</f>
        <v>0</v>
      </c>
      <c r="U75" s="69">
        <f>+'Eng Summ'!U75+'Sales &amp; Mktg Summ'!U75+'G&amp;A'!U75+Alloc!U75</f>
        <v>0</v>
      </c>
      <c r="V75" s="69">
        <f>+'Eng Summ'!V75+'Sales &amp; Mktg Summ'!V75+'G&amp;A'!V75+Alloc!V75</f>
        <v>0</v>
      </c>
      <c r="W75" s="69">
        <f>+'Eng Summ'!W75+'Sales &amp; Mktg Summ'!W75+'G&amp;A'!W75+Alloc!W75</f>
        <v>0</v>
      </c>
      <c r="X75" s="69">
        <f>+'Eng Summ'!X75+'Sales &amp; Mktg Summ'!X75+'G&amp;A'!X75+Alloc!X75</f>
        <v>0</v>
      </c>
      <c r="Y75" s="69">
        <f>+'Eng Summ'!Y75+'Sales &amp; Mktg Summ'!Y75+'G&amp;A'!Y75+Alloc!Y75</f>
        <v>0</v>
      </c>
      <c r="Z75" s="69">
        <f>+'Eng Summ'!Z75+'Sales &amp; Mktg Summ'!Z75+'G&amp;A'!Z75+Alloc!Z75</f>
        <v>0</v>
      </c>
      <c r="AA75" s="69">
        <f>+'Eng Summ'!AA75+'Sales &amp; Mktg Summ'!AA75+'G&amp;A'!AA75+Alloc!AA75</f>
        <v>0</v>
      </c>
      <c r="AB75" s="69">
        <f>+'Eng Summ'!AB75+'Sales &amp; Mktg Summ'!AB75+'G&amp;A'!AB75+Alloc!AB75</f>
        <v>0</v>
      </c>
      <c r="AC75" s="69">
        <f>+'Eng Summ'!AC75+'Sales &amp; Mktg Summ'!AC75+'G&amp;A'!AC75+Alloc!AC75</f>
        <v>0</v>
      </c>
      <c r="AD75" s="69">
        <f>+'Eng Summ'!AD75+'Sales &amp; Mktg Summ'!AD75+'G&amp;A'!AD75+Alloc!AD75</f>
        <v>0</v>
      </c>
      <c r="AE75" s="69">
        <f>+'Eng Summ'!AE75+'Sales &amp; Mktg Summ'!AE75+'G&amp;A'!AE75+Alloc!AE75</f>
        <v>0</v>
      </c>
      <c r="AF75" s="75">
        <f t="shared" si="42"/>
        <v>0</v>
      </c>
      <c r="AG75" s="65">
        <f t="shared" si="43"/>
        <v>0</v>
      </c>
    </row>
    <row r="76" spans="1:33" s="62" customFormat="1">
      <c r="A76" s="326" t="s">
        <v>48</v>
      </c>
      <c r="F76" s="69">
        <f>+'Eng Summ'!F76+'Sales &amp; Mktg Summ'!F76+'G&amp;A'!F76+Alloc!F76</f>
        <v>300</v>
      </c>
      <c r="G76" s="69">
        <f>+'Eng Summ'!G76+'Sales &amp; Mktg Summ'!G76+'G&amp;A'!G76+Alloc!G76</f>
        <v>300</v>
      </c>
      <c r="H76" s="69">
        <f>+'Eng Summ'!H76+'Sales &amp; Mktg Summ'!H76+'G&amp;A'!H76+Alloc!H76</f>
        <v>300</v>
      </c>
      <c r="I76" s="69">
        <f>+'Eng Summ'!I76+'Sales &amp; Mktg Summ'!I76+'G&amp;A'!I76+Alloc!I76</f>
        <v>300</v>
      </c>
      <c r="J76" s="69">
        <f>+'Eng Summ'!J76+'Sales &amp; Mktg Summ'!J76+'G&amp;A'!J76+Alloc!J76</f>
        <v>300</v>
      </c>
      <c r="K76" s="69">
        <f>+'Eng Summ'!K76+'Sales &amp; Mktg Summ'!K76+'G&amp;A'!K76+Alloc!K76</f>
        <v>300</v>
      </c>
      <c r="L76" s="69">
        <f>+'Eng Summ'!L76+'Sales &amp; Mktg Summ'!L76+'G&amp;A'!L76+Alloc!L76</f>
        <v>300</v>
      </c>
      <c r="M76" s="69">
        <f>+'Eng Summ'!M76+'Sales &amp; Mktg Summ'!M76+'G&amp;A'!M76+Alloc!M76</f>
        <v>300</v>
      </c>
      <c r="N76" s="69">
        <f>+'Eng Summ'!N76+'Sales &amp; Mktg Summ'!N76+'G&amp;A'!N76+Alloc!N76</f>
        <v>300</v>
      </c>
      <c r="O76" s="69">
        <f>+'Eng Summ'!O76+'Sales &amp; Mktg Summ'!O76+'G&amp;A'!O76+Alloc!O76</f>
        <v>300</v>
      </c>
      <c r="P76" s="69">
        <f>+'Eng Summ'!P76+'Sales &amp; Mktg Summ'!P76+'G&amp;A'!P76+Alloc!P76</f>
        <v>300</v>
      </c>
      <c r="Q76" s="69">
        <f>+'Eng Summ'!Q76+'Sales &amp; Mktg Summ'!Q76+'G&amp;A'!Q76+Alloc!Q76</f>
        <v>300</v>
      </c>
      <c r="R76" s="75">
        <f t="shared" si="40"/>
        <v>3600</v>
      </c>
      <c r="S76" s="65">
        <f t="shared" si="41"/>
        <v>3.7889512077808217E-3</v>
      </c>
      <c r="T76" s="69">
        <f>+'Eng Summ'!T76+'Sales &amp; Mktg Summ'!T76+'G&amp;A'!T76+Alloc!T76</f>
        <v>500</v>
      </c>
      <c r="U76" s="69">
        <f>+'Eng Summ'!U76+'Sales &amp; Mktg Summ'!U76+'G&amp;A'!U76+Alloc!U76</f>
        <v>500</v>
      </c>
      <c r="V76" s="69">
        <f>+'Eng Summ'!V76+'Sales &amp; Mktg Summ'!V76+'G&amp;A'!V76+Alloc!V76</f>
        <v>500</v>
      </c>
      <c r="W76" s="69">
        <f>+'Eng Summ'!W76+'Sales &amp; Mktg Summ'!W76+'G&amp;A'!W76+Alloc!W76</f>
        <v>500</v>
      </c>
      <c r="X76" s="69">
        <f>+'Eng Summ'!X76+'Sales &amp; Mktg Summ'!X76+'G&amp;A'!X76+Alloc!X76</f>
        <v>500</v>
      </c>
      <c r="Y76" s="69">
        <f>+'Eng Summ'!Y76+'Sales &amp; Mktg Summ'!Y76+'G&amp;A'!Y76+Alloc!Y76</f>
        <v>500</v>
      </c>
      <c r="Z76" s="69">
        <f>+'Eng Summ'!Z76+'Sales &amp; Mktg Summ'!Z76+'G&amp;A'!Z76+Alloc!Z76</f>
        <v>500</v>
      </c>
      <c r="AA76" s="69">
        <f>+'Eng Summ'!AA76+'Sales &amp; Mktg Summ'!AA76+'G&amp;A'!AA76+Alloc!AA76</f>
        <v>500</v>
      </c>
      <c r="AB76" s="69">
        <f>+'Eng Summ'!AB76+'Sales &amp; Mktg Summ'!AB76+'G&amp;A'!AB76+Alloc!AB76</f>
        <v>500</v>
      </c>
      <c r="AC76" s="69">
        <f>+'Eng Summ'!AC76+'Sales &amp; Mktg Summ'!AC76+'G&amp;A'!AC76+Alloc!AC76</f>
        <v>500</v>
      </c>
      <c r="AD76" s="69">
        <f>+'Eng Summ'!AD76+'Sales &amp; Mktg Summ'!AD76+'G&amp;A'!AD76+Alloc!AD76</f>
        <v>500</v>
      </c>
      <c r="AE76" s="69">
        <f>+'Eng Summ'!AE76+'Sales &amp; Mktg Summ'!AE76+'G&amp;A'!AE76+Alloc!AE76</f>
        <v>500</v>
      </c>
      <c r="AF76" s="75">
        <f t="shared" si="42"/>
        <v>6000</v>
      </c>
      <c r="AG76" s="65">
        <f t="shared" si="43"/>
        <v>1.7739800369345107E-3</v>
      </c>
    </row>
    <row r="77" spans="1:33" s="62" customFormat="1">
      <c r="A77" s="53" t="s">
        <v>154</v>
      </c>
      <c r="B77" s="62" t="s">
        <v>745</v>
      </c>
      <c r="F77" s="69">
        <f>+'Eng Summ'!F77+'Sales &amp; Mktg Summ'!F77+'G&amp;A'!F77+Alloc!F77</f>
        <v>666.66666666666663</v>
      </c>
      <c r="G77" s="69">
        <f>+'Eng Summ'!G77+'Sales &amp; Mktg Summ'!G77+'G&amp;A'!G77+Alloc!G77</f>
        <v>666.66666666666663</v>
      </c>
      <c r="H77" s="69">
        <f>+'Eng Summ'!H77+'Sales &amp; Mktg Summ'!H77+'G&amp;A'!H77+Alloc!H77</f>
        <v>666.66666666666663</v>
      </c>
      <c r="I77" s="69">
        <f>+'Eng Summ'!I77+'Sales &amp; Mktg Summ'!I77+'G&amp;A'!I77+Alloc!I77</f>
        <v>666.66666666666663</v>
      </c>
      <c r="J77" s="69">
        <f>+'Eng Summ'!J77+'Sales &amp; Mktg Summ'!J77+'G&amp;A'!J77+Alloc!J77</f>
        <v>666.66666666666663</v>
      </c>
      <c r="K77" s="69">
        <f>+'Eng Summ'!K77+'Sales &amp; Mktg Summ'!K77+'G&amp;A'!K77+Alloc!K77</f>
        <v>666.66666666666663</v>
      </c>
      <c r="L77" s="69">
        <f>+'Eng Summ'!L77+'Sales &amp; Mktg Summ'!L77+'G&amp;A'!L77+Alloc!L77</f>
        <v>666.66666666666663</v>
      </c>
      <c r="M77" s="69">
        <f>+'Eng Summ'!M77+'Sales &amp; Mktg Summ'!M77+'G&amp;A'!M77+Alloc!M77</f>
        <v>666.66666666666663</v>
      </c>
      <c r="N77" s="69">
        <f>+'Eng Summ'!N77+'Sales &amp; Mktg Summ'!N77+'G&amp;A'!N77+Alloc!N77</f>
        <v>666.66666666666663</v>
      </c>
      <c r="O77" s="69">
        <f>+'Eng Summ'!O77+'Sales &amp; Mktg Summ'!O77+'G&amp;A'!O77+Alloc!O77</f>
        <v>666.66666666666663</v>
      </c>
      <c r="P77" s="69">
        <f>+'Eng Summ'!P77+'Sales &amp; Mktg Summ'!P77+'G&amp;A'!P77+Alloc!P77</f>
        <v>666.66666666666663</v>
      </c>
      <c r="Q77" s="69">
        <f>+'Eng Summ'!Q77+'Sales &amp; Mktg Summ'!Q77+'G&amp;A'!Q77+Alloc!Q77</f>
        <v>666.66666666666663</v>
      </c>
      <c r="R77" s="75">
        <f t="shared" si="40"/>
        <v>8000.0000000000009</v>
      </c>
      <c r="S77" s="65">
        <f t="shared" si="41"/>
        <v>8.4198915728462709E-3</v>
      </c>
      <c r="T77" s="69">
        <f>+'Eng Summ'!T77+'Sales &amp; Mktg Summ'!T77+'G&amp;A'!T77+Alloc!T77</f>
        <v>2083.3333333333335</v>
      </c>
      <c r="U77" s="69">
        <f>+'Eng Summ'!U77+'Sales &amp; Mktg Summ'!U77+'G&amp;A'!U77+Alloc!U77</f>
        <v>2083.3333333333335</v>
      </c>
      <c r="V77" s="69">
        <f>+'Eng Summ'!V77+'Sales &amp; Mktg Summ'!V77+'G&amp;A'!V77+Alloc!V77</f>
        <v>2083.3333333333335</v>
      </c>
      <c r="W77" s="69">
        <f>+'Eng Summ'!W77+'Sales &amp; Mktg Summ'!W77+'G&amp;A'!W77+Alloc!W77</f>
        <v>2083.3333333333335</v>
      </c>
      <c r="X77" s="69">
        <f>+'Eng Summ'!X77+'Sales &amp; Mktg Summ'!X77+'G&amp;A'!X77+Alloc!X77</f>
        <v>2083.3333333333335</v>
      </c>
      <c r="Y77" s="69">
        <f>+'Eng Summ'!Y77+'Sales &amp; Mktg Summ'!Y77+'G&amp;A'!Y77+Alloc!Y77</f>
        <v>2083.3333333333335</v>
      </c>
      <c r="Z77" s="69">
        <f>+'Eng Summ'!Z77+'Sales &amp; Mktg Summ'!Z77+'G&amp;A'!Z77+Alloc!Z77</f>
        <v>2083.3333333333335</v>
      </c>
      <c r="AA77" s="69">
        <f>+'Eng Summ'!AA77+'Sales &amp; Mktg Summ'!AA77+'G&amp;A'!AA77+Alloc!AA77</f>
        <v>2083.3333333333335</v>
      </c>
      <c r="AB77" s="69">
        <f>+'Eng Summ'!AB77+'Sales &amp; Mktg Summ'!AB77+'G&amp;A'!AB77+Alloc!AB77</f>
        <v>2083.3333333333335</v>
      </c>
      <c r="AC77" s="69">
        <f>+'Eng Summ'!AC77+'Sales &amp; Mktg Summ'!AC77+'G&amp;A'!AC77+Alloc!AC77</f>
        <v>2083.3333333333335</v>
      </c>
      <c r="AD77" s="69">
        <f>+'Eng Summ'!AD77+'Sales &amp; Mktg Summ'!AD77+'G&amp;A'!AD77+Alloc!AD77</f>
        <v>2083.3333333333335</v>
      </c>
      <c r="AE77" s="69">
        <f>+'Eng Summ'!AE77+'Sales &amp; Mktg Summ'!AE77+'G&amp;A'!AE77+Alloc!AE77</f>
        <v>2083.3333333333335</v>
      </c>
      <c r="AF77" s="75">
        <f t="shared" si="42"/>
        <v>24999.999999999996</v>
      </c>
      <c r="AG77" s="65">
        <f t="shared" si="43"/>
        <v>7.3915834872271269E-3</v>
      </c>
    </row>
    <row r="78" spans="1:33" s="62" customFormat="1">
      <c r="A78" s="326" t="s">
        <v>47</v>
      </c>
      <c r="F78" s="69">
        <f>+'Eng Summ'!F78+'Sales &amp; Mktg Summ'!F78+'G&amp;A'!F78+Alloc!F78</f>
        <v>500</v>
      </c>
      <c r="G78" s="69">
        <f>+'Eng Summ'!G78+'Sales &amp; Mktg Summ'!G78+'G&amp;A'!G78+Alloc!G78</f>
        <v>500</v>
      </c>
      <c r="H78" s="69">
        <f>+'Eng Summ'!H78+'Sales &amp; Mktg Summ'!H78+'G&amp;A'!H78+Alloc!H78</f>
        <v>500</v>
      </c>
      <c r="I78" s="69">
        <f>+'Eng Summ'!I78+'Sales &amp; Mktg Summ'!I78+'G&amp;A'!I78+Alloc!I78</f>
        <v>500</v>
      </c>
      <c r="J78" s="69">
        <f>+'Eng Summ'!J78+'Sales &amp; Mktg Summ'!J78+'G&amp;A'!J78+Alloc!J78</f>
        <v>500</v>
      </c>
      <c r="K78" s="69">
        <f>+'Eng Summ'!K78+'Sales &amp; Mktg Summ'!K78+'G&amp;A'!K78+Alloc!K78</f>
        <v>500</v>
      </c>
      <c r="L78" s="69">
        <f>+'Eng Summ'!L78+'Sales &amp; Mktg Summ'!L78+'G&amp;A'!L78+Alloc!L78</f>
        <v>500</v>
      </c>
      <c r="M78" s="69">
        <f>+'Eng Summ'!M78+'Sales &amp; Mktg Summ'!M78+'G&amp;A'!M78+Alloc!M78</f>
        <v>500</v>
      </c>
      <c r="N78" s="69">
        <f>+'Eng Summ'!N78+'Sales &amp; Mktg Summ'!N78+'G&amp;A'!N78+Alloc!N78</f>
        <v>500</v>
      </c>
      <c r="O78" s="69">
        <f>+'Eng Summ'!O78+'Sales &amp; Mktg Summ'!O78+'G&amp;A'!O78+Alloc!O78</f>
        <v>500</v>
      </c>
      <c r="P78" s="69">
        <f>+'Eng Summ'!P78+'Sales &amp; Mktg Summ'!P78+'G&amp;A'!P78+Alloc!P78</f>
        <v>500</v>
      </c>
      <c r="Q78" s="69">
        <f>+'Eng Summ'!Q78+'Sales &amp; Mktg Summ'!Q78+'G&amp;A'!Q78+Alloc!Q78</f>
        <v>500</v>
      </c>
      <c r="R78" s="75">
        <f t="shared" si="40"/>
        <v>6000</v>
      </c>
      <c r="S78" s="65">
        <f t="shared" si="41"/>
        <v>6.3149186796347028E-3</v>
      </c>
      <c r="T78" s="69">
        <f>+'Eng Summ'!T78+'Sales &amp; Mktg Summ'!T78+'G&amp;A'!T78+Alloc!T78</f>
        <v>1000</v>
      </c>
      <c r="U78" s="69">
        <f>+'Eng Summ'!U78+'Sales &amp; Mktg Summ'!U78+'G&amp;A'!U78+Alloc!U78</f>
        <v>1000</v>
      </c>
      <c r="V78" s="69">
        <f>+'Eng Summ'!V78+'Sales &amp; Mktg Summ'!V78+'G&amp;A'!V78+Alloc!V78</f>
        <v>1000</v>
      </c>
      <c r="W78" s="69">
        <f>+'Eng Summ'!W78+'Sales &amp; Mktg Summ'!W78+'G&amp;A'!W78+Alloc!W78</f>
        <v>1000</v>
      </c>
      <c r="X78" s="69">
        <f>+'Eng Summ'!X78+'Sales &amp; Mktg Summ'!X78+'G&amp;A'!X78+Alloc!X78</f>
        <v>1000</v>
      </c>
      <c r="Y78" s="69">
        <f>+'Eng Summ'!Y78+'Sales &amp; Mktg Summ'!Y78+'G&amp;A'!Y78+Alloc!Y78</f>
        <v>1000</v>
      </c>
      <c r="Z78" s="69">
        <f>+'Eng Summ'!Z78+'Sales &amp; Mktg Summ'!Z78+'G&amp;A'!Z78+Alloc!Z78</f>
        <v>1000</v>
      </c>
      <c r="AA78" s="69">
        <f>+'Eng Summ'!AA78+'Sales &amp; Mktg Summ'!AA78+'G&amp;A'!AA78+Alloc!AA78</f>
        <v>1000</v>
      </c>
      <c r="AB78" s="69">
        <f>+'Eng Summ'!AB78+'Sales &amp; Mktg Summ'!AB78+'G&amp;A'!AB78+Alloc!AB78</f>
        <v>1000</v>
      </c>
      <c r="AC78" s="69">
        <f>+'Eng Summ'!AC78+'Sales &amp; Mktg Summ'!AC78+'G&amp;A'!AC78+Alloc!AC78</f>
        <v>1000</v>
      </c>
      <c r="AD78" s="69">
        <f>+'Eng Summ'!AD78+'Sales &amp; Mktg Summ'!AD78+'G&amp;A'!AD78+Alloc!AD78</f>
        <v>1000</v>
      </c>
      <c r="AE78" s="69">
        <f>+'Eng Summ'!AE78+'Sales &amp; Mktg Summ'!AE78+'G&amp;A'!AE78+Alloc!AE78</f>
        <v>1000</v>
      </c>
      <c r="AF78" s="75">
        <f t="shared" si="42"/>
        <v>12000</v>
      </c>
      <c r="AG78" s="65">
        <f t="shared" si="43"/>
        <v>3.5479600738690213E-3</v>
      </c>
    </row>
    <row r="79" spans="1:33" s="62" customFormat="1">
      <c r="A79" s="326" t="s">
        <v>50</v>
      </c>
      <c r="F79" s="69">
        <f>+'Eng Summ'!F79+'Sales &amp; Mktg Summ'!F79+'G&amp;A'!F79+Alloc!F79</f>
        <v>200</v>
      </c>
      <c r="G79" s="69">
        <f>+'Eng Summ'!G79+'Sales &amp; Mktg Summ'!G79+'G&amp;A'!G79+Alloc!G79</f>
        <v>200</v>
      </c>
      <c r="H79" s="69">
        <f>+'Eng Summ'!H79+'Sales &amp; Mktg Summ'!H79+'G&amp;A'!H79+Alloc!H79</f>
        <v>200</v>
      </c>
      <c r="I79" s="69">
        <f>+'Eng Summ'!I79+'Sales &amp; Mktg Summ'!I79+'G&amp;A'!I79+Alloc!I79</f>
        <v>200</v>
      </c>
      <c r="J79" s="69">
        <f>+'Eng Summ'!J79+'Sales &amp; Mktg Summ'!J79+'G&amp;A'!J79+Alloc!J79</f>
        <v>200</v>
      </c>
      <c r="K79" s="69">
        <f>+'Eng Summ'!K79+'Sales &amp; Mktg Summ'!K79+'G&amp;A'!K79+Alloc!K79</f>
        <v>200</v>
      </c>
      <c r="L79" s="69">
        <f>+'Eng Summ'!L79+'Sales &amp; Mktg Summ'!L79+'G&amp;A'!L79+Alloc!L79</f>
        <v>200</v>
      </c>
      <c r="M79" s="69">
        <f>+'Eng Summ'!M79+'Sales &amp; Mktg Summ'!M79+'G&amp;A'!M79+Alloc!M79</f>
        <v>200</v>
      </c>
      <c r="N79" s="69">
        <f>+'Eng Summ'!N79+'Sales &amp; Mktg Summ'!N79+'G&amp;A'!N79+Alloc!N79</f>
        <v>200</v>
      </c>
      <c r="O79" s="69">
        <f>+'Eng Summ'!O79+'Sales &amp; Mktg Summ'!O79+'G&amp;A'!O79+Alloc!O79</f>
        <v>200</v>
      </c>
      <c r="P79" s="69">
        <f>+'Eng Summ'!P79+'Sales &amp; Mktg Summ'!P79+'G&amp;A'!P79+Alloc!P79</f>
        <v>200</v>
      </c>
      <c r="Q79" s="69">
        <f>+'Eng Summ'!Q79+'Sales &amp; Mktg Summ'!Q79+'G&amp;A'!Q79+Alloc!Q79</f>
        <v>200</v>
      </c>
      <c r="R79" s="75">
        <f t="shared" ref="R79:R82" si="44">SUM(F79:Q79)</f>
        <v>2400</v>
      </c>
      <c r="S79" s="65">
        <f t="shared" si="41"/>
        <v>2.5259674718538811E-3</v>
      </c>
      <c r="T79" s="69">
        <f>+'Eng Summ'!T79+'Sales &amp; Mktg Summ'!T79+'G&amp;A'!T79+Alloc!T79</f>
        <v>400</v>
      </c>
      <c r="U79" s="69">
        <f>+'Eng Summ'!U79+'Sales &amp; Mktg Summ'!U79+'G&amp;A'!U79+Alloc!U79</f>
        <v>400</v>
      </c>
      <c r="V79" s="69">
        <f>+'Eng Summ'!V79+'Sales &amp; Mktg Summ'!V79+'G&amp;A'!V79+Alloc!V79</f>
        <v>400</v>
      </c>
      <c r="W79" s="69">
        <f>+'Eng Summ'!W79+'Sales &amp; Mktg Summ'!W79+'G&amp;A'!W79+Alloc!W79</f>
        <v>400</v>
      </c>
      <c r="X79" s="69">
        <f>+'Eng Summ'!X79+'Sales &amp; Mktg Summ'!X79+'G&amp;A'!X79+Alloc!X79</f>
        <v>400</v>
      </c>
      <c r="Y79" s="69">
        <f>+'Eng Summ'!Y79+'Sales &amp; Mktg Summ'!Y79+'G&amp;A'!Y79+Alloc!Y79</f>
        <v>400</v>
      </c>
      <c r="Z79" s="69">
        <f>+'Eng Summ'!Z79+'Sales &amp; Mktg Summ'!Z79+'G&amp;A'!Z79+Alloc!Z79</f>
        <v>400</v>
      </c>
      <c r="AA79" s="69">
        <f>+'Eng Summ'!AA79+'Sales &amp; Mktg Summ'!AA79+'G&amp;A'!AA79+Alloc!AA79</f>
        <v>400</v>
      </c>
      <c r="AB79" s="69">
        <f>+'Eng Summ'!AB79+'Sales &amp; Mktg Summ'!AB79+'G&amp;A'!AB79+Alloc!AB79</f>
        <v>400</v>
      </c>
      <c r="AC79" s="69">
        <f>+'Eng Summ'!AC79+'Sales &amp; Mktg Summ'!AC79+'G&amp;A'!AC79+Alloc!AC79</f>
        <v>400</v>
      </c>
      <c r="AD79" s="69">
        <f>+'Eng Summ'!AD79+'Sales &amp; Mktg Summ'!AD79+'G&amp;A'!AD79+Alloc!AD79</f>
        <v>400</v>
      </c>
      <c r="AE79" s="69">
        <f>+'Eng Summ'!AE79+'Sales &amp; Mktg Summ'!AE79+'G&amp;A'!AE79+Alloc!AE79</f>
        <v>400</v>
      </c>
      <c r="AF79" s="75">
        <f t="shared" si="42"/>
        <v>4800</v>
      </c>
      <c r="AG79" s="65">
        <f t="shared" si="43"/>
        <v>1.4191840295476085E-3</v>
      </c>
    </row>
    <row r="80" spans="1:33" s="62" customFormat="1">
      <c r="A80" s="326" t="s">
        <v>51</v>
      </c>
      <c r="F80" s="69">
        <f>+'Eng Summ'!F80+'Sales &amp; Mktg Summ'!F80+'G&amp;A'!F80+Alloc!F80</f>
        <v>200</v>
      </c>
      <c r="G80" s="69">
        <f>+'Eng Summ'!G80+'Sales &amp; Mktg Summ'!G80+'G&amp;A'!G80+Alloc!G80</f>
        <v>200</v>
      </c>
      <c r="H80" s="69">
        <f>+'Eng Summ'!H80+'Sales &amp; Mktg Summ'!H80+'G&amp;A'!H80+Alloc!H80</f>
        <v>200</v>
      </c>
      <c r="I80" s="69">
        <f>+'Eng Summ'!I80+'Sales &amp; Mktg Summ'!I80+'G&amp;A'!I80+Alloc!I80</f>
        <v>200</v>
      </c>
      <c r="J80" s="69">
        <f>+'Eng Summ'!J80+'Sales &amp; Mktg Summ'!J80+'G&amp;A'!J80+Alloc!J80</f>
        <v>200</v>
      </c>
      <c r="K80" s="69">
        <f>+'Eng Summ'!K80+'Sales &amp; Mktg Summ'!K80+'G&amp;A'!K80+Alloc!K80</f>
        <v>200</v>
      </c>
      <c r="L80" s="69">
        <f>+'Eng Summ'!L80+'Sales &amp; Mktg Summ'!L80+'G&amp;A'!L80+Alloc!L80</f>
        <v>200</v>
      </c>
      <c r="M80" s="69">
        <f>+'Eng Summ'!M80+'Sales &amp; Mktg Summ'!M80+'G&amp;A'!M80+Alloc!M80</f>
        <v>200</v>
      </c>
      <c r="N80" s="69">
        <f>+'Eng Summ'!N80+'Sales &amp; Mktg Summ'!N80+'G&amp;A'!N80+Alloc!N80</f>
        <v>200</v>
      </c>
      <c r="O80" s="69">
        <f>+'Eng Summ'!O80+'Sales &amp; Mktg Summ'!O80+'G&amp;A'!O80+Alloc!O80</f>
        <v>200</v>
      </c>
      <c r="P80" s="69">
        <f>+'Eng Summ'!P80+'Sales &amp; Mktg Summ'!P80+'G&amp;A'!P80+Alloc!P80</f>
        <v>200</v>
      </c>
      <c r="Q80" s="69">
        <f>+'Eng Summ'!Q80+'Sales &amp; Mktg Summ'!Q80+'G&amp;A'!Q80+Alloc!Q80</f>
        <v>200</v>
      </c>
      <c r="R80" s="75">
        <f t="shared" si="44"/>
        <v>2400</v>
      </c>
      <c r="S80" s="65">
        <f t="shared" si="41"/>
        <v>2.5259674718538811E-3</v>
      </c>
      <c r="T80" s="69">
        <f>+'Eng Summ'!T80+'Sales &amp; Mktg Summ'!T80+'G&amp;A'!T80+Alloc!T80</f>
        <v>500</v>
      </c>
      <c r="U80" s="69">
        <f>+'Eng Summ'!U80+'Sales &amp; Mktg Summ'!U80+'G&amp;A'!U80+Alloc!U80</f>
        <v>500</v>
      </c>
      <c r="V80" s="69">
        <f>+'Eng Summ'!V80+'Sales &amp; Mktg Summ'!V80+'G&amp;A'!V80+Alloc!V80</f>
        <v>500</v>
      </c>
      <c r="W80" s="69">
        <f>+'Eng Summ'!W80+'Sales &amp; Mktg Summ'!W80+'G&amp;A'!W80+Alloc!W80</f>
        <v>500</v>
      </c>
      <c r="X80" s="69">
        <f>+'Eng Summ'!X80+'Sales &amp; Mktg Summ'!X80+'G&amp;A'!X80+Alloc!X80</f>
        <v>500</v>
      </c>
      <c r="Y80" s="69">
        <f>+'Eng Summ'!Y80+'Sales &amp; Mktg Summ'!Y80+'G&amp;A'!Y80+Alloc!Y80</f>
        <v>500</v>
      </c>
      <c r="Z80" s="69">
        <f>+'Eng Summ'!Z80+'Sales &amp; Mktg Summ'!Z80+'G&amp;A'!Z80+Alloc!Z80</f>
        <v>500</v>
      </c>
      <c r="AA80" s="69">
        <f>+'Eng Summ'!AA80+'Sales &amp; Mktg Summ'!AA80+'G&amp;A'!AA80+Alloc!AA80</f>
        <v>500</v>
      </c>
      <c r="AB80" s="69">
        <f>+'Eng Summ'!AB80+'Sales &amp; Mktg Summ'!AB80+'G&amp;A'!AB80+Alloc!AB80</f>
        <v>500</v>
      </c>
      <c r="AC80" s="69">
        <f>+'Eng Summ'!AC80+'Sales &amp; Mktg Summ'!AC80+'G&amp;A'!AC80+Alloc!AC80</f>
        <v>500</v>
      </c>
      <c r="AD80" s="69">
        <f>+'Eng Summ'!AD80+'Sales &amp; Mktg Summ'!AD80+'G&amp;A'!AD80+Alloc!AD80</f>
        <v>500</v>
      </c>
      <c r="AE80" s="69">
        <f>+'Eng Summ'!AE80+'Sales &amp; Mktg Summ'!AE80+'G&amp;A'!AE80+Alloc!AE80</f>
        <v>500</v>
      </c>
      <c r="AF80" s="75">
        <f t="shared" si="42"/>
        <v>6000</v>
      </c>
      <c r="AG80" s="65">
        <f t="shared" si="43"/>
        <v>1.7739800369345107E-3</v>
      </c>
    </row>
    <row r="81" spans="1:33" s="62" customFormat="1">
      <c r="A81" s="326" t="s">
        <v>49</v>
      </c>
      <c r="F81" s="69">
        <f>+'Eng Summ'!F81+'Sales &amp; Mktg Summ'!F81+'G&amp;A'!F81+Alloc!F81</f>
        <v>100</v>
      </c>
      <c r="G81" s="69">
        <f>+'Eng Summ'!G81+'Sales &amp; Mktg Summ'!G81+'G&amp;A'!G81+Alloc!G81</f>
        <v>100</v>
      </c>
      <c r="H81" s="69">
        <f>+'Eng Summ'!H81+'Sales &amp; Mktg Summ'!H81+'G&amp;A'!H81+Alloc!H81</f>
        <v>100</v>
      </c>
      <c r="I81" s="69">
        <f>+'Eng Summ'!I81+'Sales &amp; Mktg Summ'!I81+'G&amp;A'!I81+Alloc!I81</f>
        <v>100</v>
      </c>
      <c r="J81" s="69">
        <f>+'Eng Summ'!J81+'Sales &amp; Mktg Summ'!J81+'G&amp;A'!J81+Alloc!J81</f>
        <v>100</v>
      </c>
      <c r="K81" s="69">
        <f>+'Eng Summ'!K81+'Sales &amp; Mktg Summ'!K81+'G&amp;A'!K81+Alloc!K81</f>
        <v>100</v>
      </c>
      <c r="L81" s="69">
        <f>+'Eng Summ'!L81+'Sales &amp; Mktg Summ'!L81+'G&amp;A'!L81+Alloc!L81</f>
        <v>100</v>
      </c>
      <c r="M81" s="69">
        <f>+'Eng Summ'!M81+'Sales &amp; Mktg Summ'!M81+'G&amp;A'!M81+Alloc!M81</f>
        <v>100</v>
      </c>
      <c r="N81" s="69">
        <f>+'Eng Summ'!N81+'Sales &amp; Mktg Summ'!N81+'G&amp;A'!N81+Alloc!N81</f>
        <v>100</v>
      </c>
      <c r="O81" s="69">
        <f>+'Eng Summ'!O81+'Sales &amp; Mktg Summ'!O81+'G&amp;A'!O81+Alloc!O81</f>
        <v>100</v>
      </c>
      <c r="P81" s="69">
        <f>+'Eng Summ'!P81+'Sales &amp; Mktg Summ'!P81+'G&amp;A'!P81+Alloc!P81</f>
        <v>100</v>
      </c>
      <c r="Q81" s="69">
        <f>+'Eng Summ'!Q81+'Sales &amp; Mktg Summ'!Q81+'G&amp;A'!Q81+Alloc!Q81</f>
        <v>100</v>
      </c>
      <c r="R81" s="75">
        <f t="shared" si="44"/>
        <v>1200</v>
      </c>
      <c r="S81" s="65">
        <f t="shared" si="41"/>
        <v>1.2629837359269406E-3</v>
      </c>
      <c r="T81" s="69">
        <f>+'Eng Summ'!T81+'Sales &amp; Mktg Summ'!T81+'G&amp;A'!T81+Alloc!T81</f>
        <v>200</v>
      </c>
      <c r="U81" s="69">
        <f>+'Eng Summ'!U81+'Sales &amp; Mktg Summ'!U81+'G&amp;A'!U81+Alloc!U81</f>
        <v>200</v>
      </c>
      <c r="V81" s="69">
        <f>+'Eng Summ'!V81+'Sales &amp; Mktg Summ'!V81+'G&amp;A'!V81+Alloc!V81</f>
        <v>200</v>
      </c>
      <c r="W81" s="69">
        <f>+'Eng Summ'!W81+'Sales &amp; Mktg Summ'!W81+'G&amp;A'!W81+Alloc!W81</f>
        <v>200</v>
      </c>
      <c r="X81" s="69">
        <f>+'Eng Summ'!X81+'Sales &amp; Mktg Summ'!X81+'G&amp;A'!X81+Alloc!X81</f>
        <v>200</v>
      </c>
      <c r="Y81" s="69">
        <f>+'Eng Summ'!Y81+'Sales &amp; Mktg Summ'!Y81+'G&amp;A'!Y81+Alloc!Y81</f>
        <v>200</v>
      </c>
      <c r="Z81" s="69">
        <f>+'Eng Summ'!Z81+'Sales &amp; Mktg Summ'!Z81+'G&amp;A'!Z81+Alloc!Z81</f>
        <v>200</v>
      </c>
      <c r="AA81" s="69">
        <f>+'Eng Summ'!AA81+'Sales &amp; Mktg Summ'!AA81+'G&amp;A'!AA81+Alloc!AA81</f>
        <v>200</v>
      </c>
      <c r="AB81" s="69">
        <f>+'Eng Summ'!AB81+'Sales &amp; Mktg Summ'!AB81+'G&amp;A'!AB81+Alloc!AB81</f>
        <v>200</v>
      </c>
      <c r="AC81" s="69">
        <f>+'Eng Summ'!AC81+'Sales &amp; Mktg Summ'!AC81+'G&amp;A'!AC81+Alloc!AC81</f>
        <v>200</v>
      </c>
      <c r="AD81" s="69">
        <f>+'Eng Summ'!AD81+'Sales &amp; Mktg Summ'!AD81+'G&amp;A'!AD81+Alloc!AD81</f>
        <v>200</v>
      </c>
      <c r="AE81" s="69">
        <f>+'Eng Summ'!AE81+'Sales &amp; Mktg Summ'!AE81+'G&amp;A'!AE81+Alloc!AE81</f>
        <v>200</v>
      </c>
      <c r="AF81" s="75">
        <f t="shared" si="42"/>
        <v>2400</v>
      </c>
      <c r="AG81" s="65">
        <f t="shared" si="43"/>
        <v>7.0959201477380424E-4</v>
      </c>
    </row>
    <row r="82" spans="1:33" s="62" customFormat="1">
      <c r="A82" s="326" t="s">
        <v>162</v>
      </c>
      <c r="F82" s="69">
        <f>+'Eng Summ'!F82+'Sales &amp; Mktg Summ'!F82+'G&amp;A'!F82+Alloc!F82</f>
        <v>0</v>
      </c>
      <c r="G82" s="69">
        <f>+'Eng Summ'!G82+'Sales &amp; Mktg Summ'!G82+'G&amp;A'!G82+Alloc!G82</f>
        <v>0</v>
      </c>
      <c r="H82" s="69">
        <f>+'Eng Summ'!H82+'Sales &amp; Mktg Summ'!H82+'G&amp;A'!H82+Alloc!H82</f>
        <v>0</v>
      </c>
      <c r="I82" s="69">
        <f>+'Eng Summ'!I82+'Sales &amp; Mktg Summ'!I82+'G&amp;A'!I82+Alloc!I82</f>
        <v>0</v>
      </c>
      <c r="J82" s="69">
        <f>+'Eng Summ'!J82+'Sales &amp; Mktg Summ'!J82+'G&amp;A'!J82+Alloc!J82</f>
        <v>0</v>
      </c>
      <c r="K82" s="69">
        <f>+'Eng Summ'!K82+'Sales &amp; Mktg Summ'!K82+'G&amp;A'!K82+Alloc!K82</f>
        <v>0</v>
      </c>
      <c r="L82" s="69">
        <f>+'Eng Summ'!L82+'Sales &amp; Mktg Summ'!L82+'G&amp;A'!L82+Alloc!L82</f>
        <v>0</v>
      </c>
      <c r="M82" s="69">
        <f>+'Eng Summ'!M82+'Sales &amp; Mktg Summ'!M82+'G&amp;A'!M82+Alloc!M82</f>
        <v>0</v>
      </c>
      <c r="N82" s="69">
        <f>+'Eng Summ'!N82+'Sales &amp; Mktg Summ'!N82+'G&amp;A'!N82+Alloc!N82</f>
        <v>0</v>
      </c>
      <c r="O82" s="69">
        <f>+'Eng Summ'!O82+'Sales &amp; Mktg Summ'!O82+'G&amp;A'!O82+Alloc!O82</f>
        <v>0</v>
      </c>
      <c r="P82" s="69">
        <f>+'Eng Summ'!P82+'Sales &amp; Mktg Summ'!P82+'G&amp;A'!P82+Alloc!P82</f>
        <v>0</v>
      </c>
      <c r="Q82" s="69">
        <f>+'Eng Summ'!Q82+'Sales &amp; Mktg Summ'!Q82+'G&amp;A'!Q82+Alloc!Q82</f>
        <v>0</v>
      </c>
      <c r="R82" s="75">
        <f t="shared" si="44"/>
        <v>0</v>
      </c>
      <c r="S82" s="65">
        <f t="shared" si="41"/>
        <v>0</v>
      </c>
      <c r="T82" s="69">
        <f>+'Eng Summ'!T82+'Sales &amp; Mktg Summ'!T82+'G&amp;A'!T82+Alloc!T82</f>
        <v>0</v>
      </c>
      <c r="U82" s="69">
        <f>+'Eng Summ'!U82+'Sales &amp; Mktg Summ'!U82+'G&amp;A'!U82+Alloc!U82</f>
        <v>0</v>
      </c>
      <c r="V82" s="69">
        <f>+'Eng Summ'!V82+'Sales &amp; Mktg Summ'!V82+'G&amp;A'!V82+Alloc!V82</f>
        <v>0</v>
      </c>
      <c r="W82" s="69">
        <f>+'Eng Summ'!W82+'Sales &amp; Mktg Summ'!W82+'G&amp;A'!W82+Alloc!W82</f>
        <v>0</v>
      </c>
      <c r="X82" s="69">
        <f>+'Eng Summ'!X82+'Sales &amp; Mktg Summ'!X82+'G&amp;A'!X82+Alloc!X82</f>
        <v>0</v>
      </c>
      <c r="Y82" s="69">
        <f>+'Eng Summ'!Y82+'Sales &amp; Mktg Summ'!Y82+'G&amp;A'!Y82+Alloc!Y82</f>
        <v>0</v>
      </c>
      <c r="Z82" s="69">
        <f>+'Eng Summ'!Z82+'Sales &amp; Mktg Summ'!Z82+'G&amp;A'!Z82+Alloc!Z82</f>
        <v>0</v>
      </c>
      <c r="AA82" s="69">
        <f>+'Eng Summ'!AA82+'Sales &amp; Mktg Summ'!AA82+'G&amp;A'!AA82+Alloc!AA82</f>
        <v>0</v>
      </c>
      <c r="AB82" s="69">
        <f>+'Eng Summ'!AB82+'Sales &amp; Mktg Summ'!AB82+'G&amp;A'!AB82+Alloc!AB82</f>
        <v>0</v>
      </c>
      <c r="AC82" s="69">
        <f>+'Eng Summ'!AC82+'Sales &amp; Mktg Summ'!AC82+'G&amp;A'!AC82+Alloc!AC82</f>
        <v>0</v>
      </c>
      <c r="AD82" s="69">
        <f>+'Eng Summ'!AD82+'Sales &amp; Mktg Summ'!AD82+'G&amp;A'!AD82+Alloc!AD82</f>
        <v>0</v>
      </c>
      <c r="AE82" s="69">
        <f>+'Eng Summ'!AE82+'Sales &amp; Mktg Summ'!AE82+'G&amp;A'!AE82+Alloc!AE82</f>
        <v>0</v>
      </c>
      <c r="AF82" s="75">
        <f t="shared" si="42"/>
        <v>0</v>
      </c>
      <c r="AG82" s="65">
        <f t="shared" si="43"/>
        <v>0</v>
      </c>
    </row>
    <row r="83" spans="1:33" s="62" customFormat="1">
      <c r="A83" s="53" t="s">
        <v>52</v>
      </c>
      <c r="F83" s="69">
        <f>+'Eng Summ'!F83+'Sales &amp; Mktg Summ'!F83+'G&amp;A'!F83+Alloc!F83</f>
        <v>0</v>
      </c>
      <c r="G83" s="69">
        <f>+'Eng Summ'!G83+'Sales &amp; Mktg Summ'!G83+'G&amp;A'!G83+Alloc!G83</f>
        <v>0</v>
      </c>
      <c r="H83" s="69">
        <f>+'Eng Summ'!H83+'Sales &amp; Mktg Summ'!H83+'G&amp;A'!H83+Alloc!H83</f>
        <v>0</v>
      </c>
      <c r="I83" s="69">
        <f>+'Eng Summ'!I83+'Sales &amp; Mktg Summ'!I83+'G&amp;A'!I83+Alloc!I83</f>
        <v>0</v>
      </c>
      <c r="J83" s="69">
        <f>+'Eng Summ'!J83+'Sales &amp; Mktg Summ'!J83+'G&amp;A'!J83+Alloc!J83</f>
        <v>0</v>
      </c>
      <c r="K83" s="69">
        <f>+'Eng Summ'!K83+'Sales &amp; Mktg Summ'!K83+'G&amp;A'!K83+Alloc!K83</f>
        <v>0</v>
      </c>
      <c r="L83" s="69">
        <f>+'Eng Summ'!L83+'Sales &amp; Mktg Summ'!L83+'G&amp;A'!L83+Alloc!L83</f>
        <v>0</v>
      </c>
      <c r="M83" s="69">
        <f>+'Eng Summ'!M83+'Sales &amp; Mktg Summ'!M83+'G&amp;A'!M83+Alloc!M83</f>
        <v>0</v>
      </c>
      <c r="N83" s="69">
        <f>+'Eng Summ'!N83+'Sales &amp; Mktg Summ'!N83+'G&amp;A'!N83+Alloc!N83</f>
        <v>0</v>
      </c>
      <c r="O83" s="69">
        <f>+'Eng Summ'!O83+'Sales &amp; Mktg Summ'!O83+'G&amp;A'!O83+Alloc!O83</f>
        <v>0</v>
      </c>
      <c r="P83" s="69">
        <f>+'Eng Summ'!P83+'Sales &amp; Mktg Summ'!P83+'G&amp;A'!P83+Alloc!P83</f>
        <v>0</v>
      </c>
      <c r="Q83" s="69">
        <f>+'Eng Summ'!Q83+'Sales &amp; Mktg Summ'!Q83+'G&amp;A'!Q83+Alloc!Q83</f>
        <v>0</v>
      </c>
      <c r="R83" s="75">
        <f>SUM(F83:Q83)</f>
        <v>0</v>
      </c>
      <c r="S83" s="65">
        <f t="shared" si="41"/>
        <v>0</v>
      </c>
      <c r="T83" s="69">
        <f>+'Eng Summ'!T83+'Sales &amp; Mktg Summ'!T83+'G&amp;A'!T83+Alloc!T83</f>
        <v>0</v>
      </c>
      <c r="U83" s="69">
        <f>+'Eng Summ'!U83+'Sales &amp; Mktg Summ'!U83+'G&amp;A'!U83+Alloc!U83</f>
        <v>0</v>
      </c>
      <c r="V83" s="69">
        <f>+'Eng Summ'!V83+'Sales &amp; Mktg Summ'!V83+'G&amp;A'!V83+Alloc!V83</f>
        <v>0</v>
      </c>
      <c r="W83" s="69">
        <f>+'Eng Summ'!W83+'Sales &amp; Mktg Summ'!W83+'G&amp;A'!W83+Alloc!W83</f>
        <v>0</v>
      </c>
      <c r="X83" s="69">
        <f>+'Eng Summ'!X83+'Sales &amp; Mktg Summ'!X83+'G&amp;A'!X83+Alloc!X83</f>
        <v>0</v>
      </c>
      <c r="Y83" s="69">
        <f>+'Eng Summ'!Y83+'Sales &amp; Mktg Summ'!Y83+'G&amp;A'!Y83+Alloc!Y83</f>
        <v>0</v>
      </c>
      <c r="Z83" s="69">
        <f>+'Eng Summ'!Z83+'Sales &amp; Mktg Summ'!Z83+'G&amp;A'!Z83+Alloc!Z83</f>
        <v>0</v>
      </c>
      <c r="AA83" s="69">
        <f>+'Eng Summ'!AA83+'Sales &amp; Mktg Summ'!AA83+'G&amp;A'!AA83+Alloc!AA83</f>
        <v>0</v>
      </c>
      <c r="AB83" s="69">
        <f>+'Eng Summ'!AB83+'Sales &amp; Mktg Summ'!AB83+'G&amp;A'!AB83+Alloc!AB83</f>
        <v>0</v>
      </c>
      <c r="AC83" s="69">
        <f>+'Eng Summ'!AC83+'Sales &amp; Mktg Summ'!AC83+'G&amp;A'!AC83+Alloc!AC83</f>
        <v>0</v>
      </c>
      <c r="AD83" s="69">
        <f>+'Eng Summ'!AD83+'Sales &amp; Mktg Summ'!AD83+'G&amp;A'!AD83+Alloc!AD83</f>
        <v>0</v>
      </c>
      <c r="AE83" s="69">
        <f>+'Eng Summ'!AE83+'Sales &amp; Mktg Summ'!AE83+'G&amp;A'!AE83+Alloc!AE83</f>
        <v>0</v>
      </c>
      <c r="AF83" s="75">
        <f>SUM(T83:AE83)</f>
        <v>0</v>
      </c>
      <c r="AG83" s="65">
        <f t="shared" si="43"/>
        <v>0</v>
      </c>
    </row>
    <row r="84" spans="1:33" s="62" customFormat="1">
      <c r="A84" s="53" t="s">
        <v>53</v>
      </c>
      <c r="F84" s="69">
        <f>IFERROR(+'Eng Summ'!F84+'Sales &amp; Mktg Summ'!F84+'G&amp;A'!F84+Alloc!F84,0)</f>
        <v>0</v>
      </c>
      <c r="G84" s="69">
        <f>+'Eng Summ'!G84+'Sales &amp; Mktg Summ'!G84+'G&amp;A'!G84+Alloc!G84</f>
        <v>0</v>
      </c>
      <c r="H84" s="69">
        <f>+'Eng Summ'!H84+'Sales &amp; Mktg Summ'!H84+'G&amp;A'!H84+Alloc!H84</f>
        <v>0</v>
      </c>
      <c r="I84" s="69">
        <f>+'Eng Summ'!I84+'Sales &amp; Mktg Summ'!I84+'G&amp;A'!I84+Alloc!I84</f>
        <v>0</v>
      </c>
      <c r="J84" s="69">
        <f>+'Eng Summ'!J84+'Sales &amp; Mktg Summ'!J84+'G&amp;A'!J84+Alloc!J84</f>
        <v>0</v>
      </c>
      <c r="K84" s="69">
        <f>+'Eng Summ'!K84+'Sales &amp; Mktg Summ'!K84+'G&amp;A'!K84+Alloc!K84</f>
        <v>0</v>
      </c>
      <c r="L84" s="69">
        <f>+'Eng Summ'!L84+'Sales &amp; Mktg Summ'!L84+'G&amp;A'!L84+Alloc!L84</f>
        <v>0</v>
      </c>
      <c r="M84" s="69">
        <f>+'Eng Summ'!M84+'Sales &amp; Mktg Summ'!M84+'G&amp;A'!M84+Alloc!M84</f>
        <v>0</v>
      </c>
      <c r="N84" s="69">
        <f>+'Eng Summ'!N84+'Sales &amp; Mktg Summ'!N84+'G&amp;A'!N84+Alloc!N84</f>
        <v>0</v>
      </c>
      <c r="O84" s="69">
        <f>+'Eng Summ'!O84+'Sales &amp; Mktg Summ'!O84+'G&amp;A'!O84+Alloc!O84</f>
        <v>0</v>
      </c>
      <c r="P84" s="69">
        <f>+'Eng Summ'!P84+'Sales &amp; Mktg Summ'!P84+'G&amp;A'!P84+Alloc!P84</f>
        <v>0</v>
      </c>
      <c r="Q84" s="69">
        <f>+'Eng Summ'!Q84+'Sales &amp; Mktg Summ'!Q84+'G&amp;A'!Q84+Alloc!Q84</f>
        <v>0</v>
      </c>
      <c r="R84" s="75">
        <f>SUM(F84:Q84)</f>
        <v>0</v>
      </c>
      <c r="S84" s="65">
        <f t="shared" si="41"/>
        <v>0</v>
      </c>
      <c r="T84" s="69">
        <f>+'Eng Summ'!T84+'Sales &amp; Mktg Summ'!T84+'G&amp;A'!T84+Alloc!T84</f>
        <v>0</v>
      </c>
      <c r="U84" s="69">
        <f>+'Eng Summ'!U84+'Sales &amp; Mktg Summ'!U84+'G&amp;A'!U84+Alloc!U84</f>
        <v>0</v>
      </c>
      <c r="V84" s="69">
        <f>+'Eng Summ'!V84+'Sales &amp; Mktg Summ'!V84+'G&amp;A'!V84+Alloc!V84</f>
        <v>0</v>
      </c>
      <c r="W84" s="69">
        <f>+'Eng Summ'!W84+'Sales &amp; Mktg Summ'!W84+'G&amp;A'!W84+Alloc!W84</f>
        <v>0</v>
      </c>
      <c r="X84" s="69">
        <f>+'Eng Summ'!X84+'Sales &amp; Mktg Summ'!X84+'G&amp;A'!X84+Alloc!X84</f>
        <v>0</v>
      </c>
      <c r="Y84" s="69">
        <f>+'Eng Summ'!Y84+'Sales &amp; Mktg Summ'!Y84+'G&amp;A'!Y84+Alloc!Y84</f>
        <v>0</v>
      </c>
      <c r="Z84" s="69">
        <f>+'Eng Summ'!Z84+'Sales &amp; Mktg Summ'!Z84+'G&amp;A'!Z84+Alloc!Z84</f>
        <v>0</v>
      </c>
      <c r="AA84" s="69">
        <f>+'Eng Summ'!AA84+'Sales &amp; Mktg Summ'!AA84+'G&amp;A'!AA84+Alloc!AA84</f>
        <v>0</v>
      </c>
      <c r="AB84" s="69">
        <f>+'Eng Summ'!AB84+'Sales &amp; Mktg Summ'!AB84+'G&amp;A'!AB84+Alloc!AB84</f>
        <v>0</v>
      </c>
      <c r="AC84" s="69">
        <f>+'Eng Summ'!AC84+'Sales &amp; Mktg Summ'!AC84+'G&amp;A'!AC84+Alloc!AC84</f>
        <v>0</v>
      </c>
      <c r="AD84" s="69">
        <f>+'Eng Summ'!AD84+'Sales &amp; Mktg Summ'!AD84+'G&amp;A'!AD84+Alloc!AD84</f>
        <v>0</v>
      </c>
      <c r="AE84" s="69">
        <f>+'Eng Summ'!AE84+'Sales &amp; Mktg Summ'!AE84+'G&amp;A'!AE84+Alloc!AE84</f>
        <v>0</v>
      </c>
      <c r="AF84" s="75">
        <f>SUM(T84:AE84)</f>
        <v>0</v>
      </c>
      <c r="AG84" s="65">
        <f t="shared" si="43"/>
        <v>0</v>
      </c>
    </row>
    <row r="85" spans="1:33" s="62" customFormat="1">
      <c r="A85" s="76" t="s">
        <v>54</v>
      </c>
      <c r="F85" s="77">
        <f>SUM(F69:F84)</f>
        <v>5720</v>
      </c>
      <c r="G85" s="77">
        <f t="shared" ref="G85" si="45">SUM(G69:G84)</f>
        <v>5720</v>
      </c>
      <c r="H85" s="77">
        <f t="shared" ref="H85" si="46">SUM(H69:H84)</f>
        <v>5720</v>
      </c>
      <c r="I85" s="77">
        <f t="shared" ref="I85" si="47">SUM(I69:I84)</f>
        <v>5720</v>
      </c>
      <c r="J85" s="77">
        <f t="shared" ref="J85" si="48">SUM(J69:J84)</f>
        <v>5720</v>
      </c>
      <c r="K85" s="77">
        <f t="shared" ref="K85" si="49">SUM(K69:K84)</f>
        <v>5720</v>
      </c>
      <c r="L85" s="77">
        <f t="shared" ref="L85" si="50">SUM(L69:L84)</f>
        <v>5720</v>
      </c>
      <c r="M85" s="77">
        <f t="shared" ref="M85" si="51">SUM(M69:M84)</f>
        <v>5720</v>
      </c>
      <c r="N85" s="77">
        <f t="shared" ref="N85" si="52">SUM(N69:N84)</f>
        <v>5720</v>
      </c>
      <c r="O85" s="77">
        <f t="shared" ref="O85" si="53">SUM(O69:O84)</f>
        <v>5720</v>
      </c>
      <c r="P85" s="77">
        <f t="shared" ref="P85" si="54">SUM(P69:P84)</f>
        <v>5720</v>
      </c>
      <c r="Q85" s="77">
        <f t="shared" ref="Q85" si="55">SUM(Q69:Q84)</f>
        <v>5720</v>
      </c>
      <c r="R85" s="79">
        <f>SUM(R69:R84)</f>
        <v>68640</v>
      </c>
      <c r="S85" s="80">
        <f t="shared" si="41"/>
        <v>7.2242669695021008E-2</v>
      </c>
      <c r="T85" s="77">
        <f>SUM(T69:T84)</f>
        <v>14626.5625</v>
      </c>
      <c r="U85" s="77">
        <f t="shared" ref="U85:AE85" si="56">SUM(U69:U84)</f>
        <v>14626.5625</v>
      </c>
      <c r="V85" s="77">
        <f t="shared" si="56"/>
        <v>14626.5625</v>
      </c>
      <c r="W85" s="77">
        <f t="shared" si="56"/>
        <v>14626.5625</v>
      </c>
      <c r="X85" s="77">
        <f t="shared" si="56"/>
        <v>14626.5625</v>
      </c>
      <c r="Y85" s="77">
        <f t="shared" si="56"/>
        <v>14626.5625</v>
      </c>
      <c r="Z85" s="77">
        <f t="shared" si="56"/>
        <v>14626.5625</v>
      </c>
      <c r="AA85" s="77">
        <f t="shared" si="56"/>
        <v>14626.5625</v>
      </c>
      <c r="AB85" s="77">
        <f t="shared" si="56"/>
        <v>14626.5625</v>
      </c>
      <c r="AC85" s="77">
        <f t="shared" si="56"/>
        <v>14626.5625</v>
      </c>
      <c r="AD85" s="77">
        <f t="shared" si="56"/>
        <v>14626.5625</v>
      </c>
      <c r="AE85" s="77">
        <f t="shared" si="56"/>
        <v>14626.5625</v>
      </c>
      <c r="AF85" s="79">
        <f>SUM(AF69:AF84)</f>
        <v>175518.75</v>
      </c>
      <c r="AG85" s="80">
        <f t="shared" si="43"/>
        <v>5.189445976794986E-2</v>
      </c>
    </row>
    <row r="86" spans="1:33" s="62" customFormat="1">
      <c r="F86" s="82"/>
      <c r="G86" s="82"/>
      <c r="H86" s="82"/>
      <c r="I86" s="82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82"/>
      <c r="U86" s="82"/>
      <c r="V86" s="82"/>
      <c r="W86" s="82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76" customFormat="1">
      <c r="A87" s="76" t="s">
        <v>55</v>
      </c>
      <c r="F87" s="88">
        <f>+F11+F28+F21+F85+F37+F57+F67</f>
        <v>34511.416666666664</v>
      </c>
      <c r="G87" s="88">
        <f t="shared" ref="G87:Q87" si="57">+G11+G28+G21+G85+G37+G57+G67</f>
        <v>28155.416666666668</v>
      </c>
      <c r="H87" s="88">
        <f t="shared" si="57"/>
        <v>35957.499999999993</v>
      </c>
      <c r="I87" s="88">
        <f t="shared" si="57"/>
        <v>50142.916666666664</v>
      </c>
      <c r="J87" s="88">
        <f t="shared" si="57"/>
        <v>64858.291666666664</v>
      </c>
      <c r="K87" s="88">
        <f t="shared" si="57"/>
        <v>69747.083333333328</v>
      </c>
      <c r="L87" s="88">
        <f t="shared" si="57"/>
        <v>66959.583333333328</v>
      </c>
      <c r="M87" s="88">
        <f t="shared" si="57"/>
        <v>92188.666666666657</v>
      </c>
      <c r="N87" s="88">
        <f t="shared" si="57"/>
        <v>102940.83333333333</v>
      </c>
      <c r="O87" s="88">
        <f t="shared" si="57"/>
        <v>115037.62500000001</v>
      </c>
      <c r="P87" s="88">
        <f t="shared" si="57"/>
        <v>130461.66666666667</v>
      </c>
      <c r="Q87" s="88">
        <f t="shared" si="57"/>
        <v>146607.5</v>
      </c>
      <c r="R87" s="88">
        <f t="shared" ref="R87" si="58">+R11+R28+R21+R85+R37+R57+R67</f>
        <v>937568.5</v>
      </c>
      <c r="S87" s="89">
        <f>+R87/R$96</f>
        <v>0.98677813901451483</v>
      </c>
      <c r="T87" s="88">
        <f>+T11+T28+T21+T85+T37+T57+T67</f>
        <v>177390.20833333331</v>
      </c>
      <c r="U87" s="88">
        <f t="shared" ref="U87:AF87" si="59">+U11+U28+U21+U85+U37+U57+U67</f>
        <v>184482.08333333331</v>
      </c>
      <c r="V87" s="88">
        <f t="shared" si="59"/>
        <v>196889.58333333331</v>
      </c>
      <c r="W87" s="88">
        <f t="shared" si="59"/>
        <v>215889.58333333331</v>
      </c>
      <c r="X87" s="88">
        <f t="shared" si="59"/>
        <v>220747.70833333331</v>
      </c>
      <c r="Y87" s="88">
        <f t="shared" si="59"/>
        <v>266160.52083333331</v>
      </c>
      <c r="Z87" s="88">
        <f t="shared" si="59"/>
        <v>268449.58333333331</v>
      </c>
      <c r="AA87" s="88">
        <f t="shared" si="59"/>
        <v>385823.33333333337</v>
      </c>
      <c r="AB87" s="88">
        <f t="shared" si="59"/>
        <v>316146.14583333337</v>
      </c>
      <c r="AC87" s="88">
        <f t="shared" si="59"/>
        <v>352416.77083333337</v>
      </c>
      <c r="AD87" s="88">
        <f t="shared" si="59"/>
        <v>371826.77083333337</v>
      </c>
      <c r="AE87" s="88">
        <f t="shared" si="59"/>
        <v>383607.08333333337</v>
      </c>
      <c r="AF87" s="88">
        <f t="shared" si="59"/>
        <v>3339829.375</v>
      </c>
      <c r="AG87" s="89">
        <f>+AF87/AF$96</f>
        <v>0.98746510633624396</v>
      </c>
    </row>
    <row r="88" spans="1:33" s="62" customFormat="1">
      <c r="A88" s="76"/>
      <c r="F88" s="90"/>
      <c r="G88" s="90"/>
      <c r="H88" s="90"/>
      <c r="I88" s="90"/>
      <c r="J88" s="91"/>
      <c r="K88" s="91"/>
      <c r="L88" s="91"/>
      <c r="M88" s="91"/>
      <c r="N88" s="91"/>
      <c r="O88" s="91"/>
      <c r="P88" s="91"/>
      <c r="Q88" s="91"/>
      <c r="R88" s="91"/>
      <c r="S88" s="93"/>
      <c r="T88" s="90"/>
      <c r="U88" s="90"/>
      <c r="V88" s="90"/>
      <c r="W88" s="90"/>
      <c r="X88" s="91"/>
      <c r="Y88" s="91"/>
      <c r="Z88" s="91"/>
      <c r="AA88" s="91"/>
      <c r="AB88" s="91"/>
      <c r="AC88" s="91"/>
      <c r="AD88" s="91"/>
      <c r="AE88" s="91"/>
      <c r="AF88" s="91"/>
      <c r="AG88" s="93"/>
    </row>
    <row r="89" spans="1:33" s="62" customFormat="1">
      <c r="A89" s="76" t="s">
        <v>614</v>
      </c>
      <c r="F89" s="973">
        <f>-Operations!F87</f>
        <v>0</v>
      </c>
      <c r="G89" s="973">
        <f>-Operations!G87</f>
        <v>0</v>
      </c>
      <c r="H89" s="973">
        <f>-Operations!H87</f>
        <v>0</v>
      </c>
      <c r="I89" s="973">
        <f>-Operations!I87</f>
        <v>0</v>
      </c>
      <c r="J89" s="973">
        <f>-Operations!J87</f>
        <v>0</v>
      </c>
      <c r="K89" s="973">
        <f>-Operations!K87</f>
        <v>0</v>
      </c>
      <c r="L89" s="973">
        <f>-Operations!L87</f>
        <v>0</v>
      </c>
      <c r="M89" s="973">
        <f>-Operations!M87</f>
        <v>-6575</v>
      </c>
      <c r="N89" s="973">
        <f>-Operations!N87</f>
        <v>-6575</v>
      </c>
      <c r="O89" s="973">
        <f>-Operations!O87</f>
        <v>-6575</v>
      </c>
      <c r="P89" s="973">
        <f>-Operations!P87</f>
        <v>-6575</v>
      </c>
      <c r="Q89" s="973">
        <f>-Operations!Q87</f>
        <v>-6575</v>
      </c>
      <c r="R89" s="973">
        <f>SUM(F89:Q89)</f>
        <v>-32875</v>
      </c>
      <c r="S89" s="974">
        <f>+R89/R$96</f>
        <v>-3.4600491932165141E-2</v>
      </c>
      <c r="T89" s="973">
        <f>-Operations!T87</f>
        <v>-7376.25</v>
      </c>
      <c r="U89" s="973">
        <f>-Operations!U87</f>
        <v>-7376.25</v>
      </c>
      <c r="V89" s="973">
        <f>-Operations!V87</f>
        <v>-7376.25</v>
      </c>
      <c r="W89" s="973">
        <f>-Operations!W87</f>
        <v>-7376.25</v>
      </c>
      <c r="X89" s="973">
        <f>-Operations!X87</f>
        <v>-15981.875</v>
      </c>
      <c r="Y89" s="973">
        <f>-Operations!Y87</f>
        <v>-15981.875</v>
      </c>
      <c r="Z89" s="973">
        <f>-Operations!Z87</f>
        <v>-14958.125</v>
      </c>
      <c r="AA89" s="973">
        <f>-Operations!AA87</f>
        <v>-14958.125</v>
      </c>
      <c r="AB89" s="973">
        <f>-Operations!AB87</f>
        <v>-14958.125</v>
      </c>
      <c r="AC89" s="973">
        <f>-Operations!AC87</f>
        <v>-23012.5</v>
      </c>
      <c r="AD89" s="973">
        <f>-Operations!AD87</f>
        <v>-23012.5</v>
      </c>
      <c r="AE89" s="973">
        <f>-Operations!AE87</f>
        <v>-23012.5</v>
      </c>
      <c r="AF89" s="973">
        <f>SUM(T89:AE89)</f>
        <v>-175380.625</v>
      </c>
      <c r="AG89" s="974">
        <f>+AF89/AF$96</f>
        <v>-5.1853621269182928E-2</v>
      </c>
    </row>
    <row r="90" spans="1:33" s="62" customFormat="1">
      <c r="A90" s="970"/>
      <c r="F90" s="971"/>
      <c r="G90" s="90"/>
      <c r="H90" s="90"/>
      <c r="I90" s="90"/>
      <c r="J90" s="91"/>
      <c r="K90" s="91"/>
      <c r="L90" s="91"/>
      <c r="M90" s="91"/>
      <c r="N90" s="91"/>
      <c r="O90" s="91"/>
      <c r="P90" s="91"/>
      <c r="Q90" s="91"/>
      <c r="R90" s="91"/>
      <c r="S90" s="93"/>
      <c r="T90" s="90"/>
      <c r="U90" s="90"/>
      <c r="V90" s="90"/>
      <c r="W90" s="90"/>
      <c r="X90" s="91"/>
      <c r="Y90" s="91"/>
      <c r="Z90" s="91"/>
      <c r="AA90" s="91"/>
      <c r="AB90" s="91"/>
      <c r="AC90" s="91"/>
      <c r="AD90" s="91"/>
      <c r="AE90" s="91"/>
      <c r="AF90" s="91"/>
      <c r="AG90" s="93"/>
    </row>
    <row r="91" spans="1:33" s="62" customFormat="1">
      <c r="A91" s="76" t="s">
        <v>613</v>
      </c>
      <c r="F91" s="972">
        <f>SUM(F87:F89)</f>
        <v>34511.416666666664</v>
      </c>
      <c r="G91" s="972">
        <f t="shared" ref="G91:Q91" si="60">SUM(G87:G89)</f>
        <v>28155.416666666668</v>
      </c>
      <c r="H91" s="972">
        <f t="shared" si="60"/>
        <v>35957.499999999993</v>
      </c>
      <c r="I91" s="972">
        <f t="shared" si="60"/>
        <v>50142.916666666664</v>
      </c>
      <c r="J91" s="972">
        <f t="shared" si="60"/>
        <v>64858.291666666664</v>
      </c>
      <c r="K91" s="972">
        <f t="shared" si="60"/>
        <v>69747.083333333328</v>
      </c>
      <c r="L91" s="972">
        <f t="shared" si="60"/>
        <v>66959.583333333328</v>
      </c>
      <c r="M91" s="972">
        <f t="shared" si="60"/>
        <v>85613.666666666657</v>
      </c>
      <c r="N91" s="972">
        <f t="shared" si="60"/>
        <v>96365.833333333328</v>
      </c>
      <c r="O91" s="972">
        <f t="shared" si="60"/>
        <v>108462.62500000001</v>
      </c>
      <c r="P91" s="972">
        <f t="shared" si="60"/>
        <v>123886.66666666667</v>
      </c>
      <c r="Q91" s="972">
        <f t="shared" si="60"/>
        <v>140032.5</v>
      </c>
      <c r="R91" s="92">
        <f>SUM(F91:Q91)</f>
        <v>904693.49999999988</v>
      </c>
      <c r="S91" s="975">
        <f>+R91/R$96</f>
        <v>0.95217764708234953</v>
      </c>
      <c r="T91" s="972">
        <f>SUM(T87:T89)</f>
        <v>170013.95833333331</v>
      </c>
      <c r="U91" s="972">
        <f t="shared" ref="U91:AE91" si="61">SUM(U87:U89)</f>
        <v>177105.83333333331</v>
      </c>
      <c r="V91" s="972">
        <f t="shared" si="61"/>
        <v>189513.33333333331</v>
      </c>
      <c r="W91" s="972">
        <f t="shared" si="61"/>
        <v>208513.33333333331</v>
      </c>
      <c r="X91" s="972">
        <f t="shared" si="61"/>
        <v>204765.83333333331</v>
      </c>
      <c r="Y91" s="972">
        <f t="shared" si="61"/>
        <v>250178.64583333331</v>
      </c>
      <c r="Z91" s="972">
        <f t="shared" si="61"/>
        <v>253491.45833333331</v>
      </c>
      <c r="AA91" s="972">
        <f t="shared" si="61"/>
        <v>370865.20833333337</v>
      </c>
      <c r="AB91" s="972">
        <f t="shared" si="61"/>
        <v>301188.02083333337</v>
      </c>
      <c r="AC91" s="972">
        <f t="shared" si="61"/>
        <v>329404.27083333337</v>
      </c>
      <c r="AD91" s="972">
        <f t="shared" si="61"/>
        <v>348814.27083333337</v>
      </c>
      <c r="AE91" s="972">
        <f t="shared" si="61"/>
        <v>360594.58333333337</v>
      </c>
      <c r="AF91" s="92">
        <f>SUM(T91:AE91)</f>
        <v>3164448.7500000005</v>
      </c>
      <c r="AG91" s="975">
        <f>+AF91/AF$96</f>
        <v>0.93561148506706115</v>
      </c>
    </row>
    <row r="92" spans="1:33" s="62" customFormat="1">
      <c r="A92" s="76"/>
      <c r="F92" s="90"/>
      <c r="G92" s="90"/>
      <c r="H92" s="90"/>
      <c r="I92" s="90"/>
      <c r="J92" s="91"/>
      <c r="K92" s="91"/>
      <c r="L92" s="91"/>
      <c r="M92" s="91"/>
      <c r="N92" s="91"/>
      <c r="O92" s="91"/>
      <c r="P92" s="91"/>
      <c r="Q92" s="91"/>
      <c r="R92" s="91"/>
      <c r="S92" s="93"/>
      <c r="T92" s="90"/>
      <c r="U92" s="90"/>
      <c r="V92" s="90"/>
      <c r="W92" s="90"/>
      <c r="X92" s="91"/>
      <c r="Y92" s="91"/>
      <c r="Z92" s="91"/>
      <c r="AA92" s="91"/>
      <c r="AB92" s="91"/>
      <c r="AC92" s="91"/>
      <c r="AD92" s="91"/>
      <c r="AE92" s="91"/>
      <c r="AF92" s="91"/>
      <c r="AG92" s="93"/>
    </row>
    <row r="93" spans="1:33" s="62" customFormat="1">
      <c r="A93" s="76" t="s">
        <v>56</v>
      </c>
      <c r="F93" s="730">
        <f>-'Stmts Monthly'!F47</f>
        <v>83.333333333333329</v>
      </c>
      <c r="G93" s="730">
        <f>-'Stmts Monthly'!G47</f>
        <v>83.333333333333329</v>
      </c>
      <c r="H93" s="730">
        <f>-'Stmts Monthly'!H47</f>
        <v>208.33333333333331</v>
      </c>
      <c r="I93" s="730">
        <f>-'Stmts Monthly'!I47</f>
        <v>611.11111111111109</v>
      </c>
      <c r="J93" s="730">
        <f>-'Stmts Monthly'!J47</f>
        <v>791.66666666666663</v>
      </c>
      <c r="K93" s="730">
        <f>-'Stmts Monthly'!K47</f>
        <v>1111.1111111111111</v>
      </c>
      <c r="L93" s="730">
        <f>-'Stmts Monthly'!L47</f>
        <v>1111.1111111111111</v>
      </c>
      <c r="M93" s="730">
        <f>-'Stmts Monthly'!M47</f>
        <v>1215.2777777777778</v>
      </c>
      <c r="N93" s="730">
        <f>-'Stmts Monthly'!N47</f>
        <v>1576.3888888888889</v>
      </c>
      <c r="O93" s="730">
        <f>-'Stmts Monthly'!O47</f>
        <v>1840.2777777777778</v>
      </c>
      <c r="P93" s="730">
        <f>-'Stmts Monthly'!P47</f>
        <v>1944.4444444444446</v>
      </c>
      <c r="Q93" s="730">
        <f>-'Stmts Monthly'!Q47</f>
        <v>1986.1111111111113</v>
      </c>
      <c r="R93" s="730">
        <f>SUM(F93:Q93)</f>
        <v>12562.5</v>
      </c>
      <c r="S93" s="65">
        <f>+R93/R$96</f>
        <v>1.3221860985485159E-2</v>
      </c>
      <c r="T93" s="730">
        <f>-'Stmts Monthly'!V47</f>
        <v>1986.1111111111113</v>
      </c>
      <c r="U93" s="730">
        <f>-'Stmts Monthly'!W47</f>
        <v>1986.1111111111113</v>
      </c>
      <c r="V93" s="730">
        <f>-'Stmts Monthly'!X47</f>
        <v>2840.2777777777783</v>
      </c>
      <c r="W93" s="730">
        <f>-'Stmts Monthly'!Y47</f>
        <v>3340.2777777777783</v>
      </c>
      <c r="X93" s="730">
        <f>-'Stmts Monthly'!Z47</f>
        <v>3465.2777777777783</v>
      </c>
      <c r="Y93" s="730">
        <f>-'Stmts Monthly'!AA47</f>
        <v>4006.9444444444453</v>
      </c>
      <c r="Z93" s="730">
        <f>-'Stmts Monthly'!AB47</f>
        <v>4027.7777777777787</v>
      </c>
      <c r="AA93" s="730">
        <f>-'Stmts Monthly'!AC47</f>
        <v>4027.7777777777787</v>
      </c>
      <c r="AB93" s="730">
        <f>-'Stmts Monthly'!AD47</f>
        <v>4027.7777777777787</v>
      </c>
      <c r="AC93" s="730">
        <f>-'Stmts Monthly'!AE47</f>
        <v>4173.6111111111122</v>
      </c>
      <c r="AD93" s="730">
        <f>-'Stmts Monthly'!AF47</f>
        <v>4256.9444444444453</v>
      </c>
      <c r="AE93" s="730">
        <f>-'Stmts Monthly'!AG47</f>
        <v>4256.9444444444453</v>
      </c>
      <c r="AF93" s="730">
        <f>SUM(T93:AE93)</f>
        <v>42395.833333333336</v>
      </c>
      <c r="AG93" s="65">
        <f>+AF93/AF$96</f>
        <v>1.2534893663756005E-2</v>
      </c>
    </row>
    <row r="94" spans="1:33" s="62" customFormat="1">
      <c r="A94" s="76" t="s">
        <v>57</v>
      </c>
      <c r="F94" s="730">
        <f>-'Stmts Monthly'!F48</f>
        <v>0</v>
      </c>
      <c r="G94" s="730">
        <f>-'Stmts Monthly'!G48</f>
        <v>0</v>
      </c>
      <c r="H94" s="730">
        <f>-'Stmts Monthly'!H48</f>
        <v>0</v>
      </c>
      <c r="I94" s="730">
        <f>-'Stmts Monthly'!I48</f>
        <v>0</v>
      </c>
      <c r="J94" s="730">
        <f>-'Stmts Monthly'!J48</f>
        <v>0</v>
      </c>
      <c r="K94" s="730">
        <f>-'Stmts Monthly'!K48</f>
        <v>0</v>
      </c>
      <c r="L94" s="730">
        <f>-'Stmts Monthly'!L48</f>
        <v>0</v>
      </c>
      <c r="M94" s="730">
        <f>-'Stmts Monthly'!M48</f>
        <v>0</v>
      </c>
      <c r="N94" s="730">
        <f>-'Stmts Monthly'!N48</f>
        <v>0</v>
      </c>
      <c r="O94" s="730">
        <f>-'Stmts Monthly'!O48</f>
        <v>0</v>
      </c>
      <c r="P94" s="730">
        <f>-'Stmts Monthly'!P48</f>
        <v>0</v>
      </c>
      <c r="Q94" s="730">
        <f>-'Stmts Monthly'!Q48</f>
        <v>0</v>
      </c>
      <c r="R94" s="730">
        <f>SUM(F94:Q94)</f>
        <v>0</v>
      </c>
      <c r="S94" s="65">
        <f>+R94/R$96</f>
        <v>0</v>
      </c>
      <c r="T94" s="730">
        <f>-'Stmts Monthly'!V48</f>
        <v>0</v>
      </c>
      <c r="U94" s="730">
        <f>-'Stmts Monthly'!W48</f>
        <v>0</v>
      </c>
      <c r="V94" s="730">
        <f>-'Stmts Monthly'!X48</f>
        <v>0</v>
      </c>
      <c r="W94" s="730">
        <f>-'Stmts Monthly'!Y48</f>
        <v>0</v>
      </c>
      <c r="X94" s="730">
        <f>-'Stmts Monthly'!Z48</f>
        <v>0</v>
      </c>
      <c r="Y94" s="730">
        <f>-'Stmts Monthly'!AA48</f>
        <v>0</v>
      </c>
      <c r="Z94" s="730">
        <f>-'Stmts Monthly'!AB48</f>
        <v>0</v>
      </c>
      <c r="AA94" s="730">
        <f>-'Stmts Monthly'!AC48</f>
        <v>0</v>
      </c>
      <c r="AB94" s="730">
        <f>-'Stmts Monthly'!AD48</f>
        <v>0</v>
      </c>
      <c r="AC94" s="730">
        <f>-'Stmts Monthly'!AE48</f>
        <v>0</v>
      </c>
      <c r="AD94" s="730">
        <f>-'Stmts Monthly'!AF48</f>
        <v>0</v>
      </c>
      <c r="AE94" s="730">
        <f>-'Stmts Monthly'!AG48</f>
        <v>0</v>
      </c>
      <c r="AF94" s="730">
        <f>SUM(T94:AE94)</f>
        <v>0</v>
      </c>
      <c r="AG94" s="65">
        <f>+AF94/AF$96</f>
        <v>0</v>
      </c>
    </row>
    <row r="95" spans="1:33" s="62" customFormat="1">
      <c r="A95" s="76" t="s">
        <v>58</v>
      </c>
      <c r="F95" s="730">
        <f>-'Stmts Monthly'!F49</f>
        <v>0</v>
      </c>
      <c r="G95" s="730">
        <f>-'Stmts Monthly'!G49</f>
        <v>0</v>
      </c>
      <c r="H95" s="730">
        <f>-'Stmts Monthly'!H49</f>
        <v>0</v>
      </c>
      <c r="I95" s="730">
        <f>-'Stmts Monthly'!I49</f>
        <v>0</v>
      </c>
      <c r="J95" s="730">
        <f>-'Stmts Monthly'!J49</f>
        <v>0</v>
      </c>
      <c r="K95" s="730">
        <f>-'Stmts Monthly'!K49</f>
        <v>0</v>
      </c>
      <c r="L95" s="730">
        <f>-'Stmts Monthly'!L49</f>
        <v>0</v>
      </c>
      <c r="M95" s="730">
        <f>-'Stmts Monthly'!M49</f>
        <v>0</v>
      </c>
      <c r="N95" s="730">
        <f>-'Stmts Monthly'!N49</f>
        <v>0</v>
      </c>
      <c r="O95" s="730">
        <f>-'Stmts Monthly'!O49</f>
        <v>0</v>
      </c>
      <c r="P95" s="730">
        <f>-'Stmts Monthly'!P49</f>
        <v>0</v>
      </c>
      <c r="Q95" s="730">
        <f>-'Stmts Monthly'!Q49</f>
        <v>0</v>
      </c>
      <c r="R95" s="730">
        <f>SUM(F95:Q95)</f>
        <v>0</v>
      </c>
      <c r="S95" s="65">
        <f>+R95/R$96</f>
        <v>0</v>
      </c>
      <c r="T95" s="730">
        <f>-'Stmts Monthly'!V49</f>
        <v>0</v>
      </c>
      <c r="U95" s="730">
        <f>-'Stmts Monthly'!W49</f>
        <v>0</v>
      </c>
      <c r="V95" s="730">
        <f>-'Stmts Monthly'!X49</f>
        <v>0</v>
      </c>
      <c r="W95" s="730">
        <f>-'Stmts Monthly'!Y49</f>
        <v>0</v>
      </c>
      <c r="X95" s="730">
        <f>-'Stmts Monthly'!Z49</f>
        <v>0</v>
      </c>
      <c r="Y95" s="730">
        <f>-'Stmts Monthly'!AA49</f>
        <v>0</v>
      </c>
      <c r="Z95" s="730">
        <f>-'Stmts Monthly'!AB49</f>
        <v>0</v>
      </c>
      <c r="AA95" s="730">
        <f>-'Stmts Monthly'!AC49</f>
        <v>0</v>
      </c>
      <c r="AB95" s="730">
        <f>-'Stmts Monthly'!AD49</f>
        <v>0</v>
      </c>
      <c r="AC95" s="730">
        <f>-'Stmts Monthly'!AE49</f>
        <v>0</v>
      </c>
      <c r="AD95" s="730">
        <f>-'Stmts Monthly'!AF49</f>
        <v>0</v>
      </c>
      <c r="AE95" s="730">
        <f>-'Stmts Monthly'!AG49</f>
        <v>0</v>
      </c>
      <c r="AF95" s="730">
        <f>SUM(T95:AE95)</f>
        <v>0</v>
      </c>
      <c r="AG95" s="65">
        <f>+AF95/AF$96</f>
        <v>0</v>
      </c>
    </row>
    <row r="96" spans="1:33" s="62" customFormat="1" ht="14" thickBot="1">
      <c r="A96" s="76" t="s">
        <v>59</v>
      </c>
      <c r="F96" s="97">
        <f t="shared" ref="F96:Q96" si="62">+F87+SUM(F93:F95)</f>
        <v>34594.75</v>
      </c>
      <c r="G96" s="97">
        <f t="shared" si="62"/>
        <v>28238.75</v>
      </c>
      <c r="H96" s="97">
        <f t="shared" si="62"/>
        <v>36165.833333333328</v>
      </c>
      <c r="I96" s="97">
        <f t="shared" si="62"/>
        <v>50754.027777777774</v>
      </c>
      <c r="J96" s="97">
        <f t="shared" si="62"/>
        <v>65649.958333333328</v>
      </c>
      <c r="K96" s="97">
        <f t="shared" si="62"/>
        <v>70858.194444444438</v>
      </c>
      <c r="L96" s="97">
        <f t="shared" si="62"/>
        <v>68070.694444444438</v>
      </c>
      <c r="M96" s="97">
        <f t="shared" si="62"/>
        <v>93403.944444444438</v>
      </c>
      <c r="N96" s="97">
        <f t="shared" si="62"/>
        <v>104517.22222222222</v>
      </c>
      <c r="O96" s="97">
        <f t="shared" si="62"/>
        <v>116877.9027777778</v>
      </c>
      <c r="P96" s="97">
        <f t="shared" si="62"/>
        <v>132406.11111111112</v>
      </c>
      <c r="Q96" s="97">
        <f t="shared" si="62"/>
        <v>148593.61111111112</v>
      </c>
      <c r="R96" s="97">
        <f>+R87+R93+R95</f>
        <v>950131</v>
      </c>
      <c r="S96" s="98">
        <f>+R96/R$96</f>
        <v>1</v>
      </c>
      <c r="T96" s="97">
        <f t="shared" ref="T96:AE96" si="63">+T87+SUM(T93:T95)</f>
        <v>179376.31944444444</v>
      </c>
      <c r="U96" s="97">
        <f t="shared" si="63"/>
        <v>186468.19444444444</v>
      </c>
      <c r="V96" s="97">
        <f t="shared" si="63"/>
        <v>199729.86111111109</v>
      </c>
      <c r="W96" s="97">
        <f t="shared" si="63"/>
        <v>219229.86111111109</v>
      </c>
      <c r="X96" s="97">
        <f t="shared" si="63"/>
        <v>224212.98611111109</v>
      </c>
      <c r="Y96" s="97">
        <f t="shared" si="63"/>
        <v>270167.46527777775</v>
      </c>
      <c r="Z96" s="97">
        <f t="shared" si="63"/>
        <v>272477.36111111107</v>
      </c>
      <c r="AA96" s="97">
        <f t="shared" si="63"/>
        <v>389851.11111111112</v>
      </c>
      <c r="AB96" s="97">
        <f t="shared" si="63"/>
        <v>320173.92361111112</v>
      </c>
      <c r="AC96" s="97">
        <f t="shared" si="63"/>
        <v>356590.3819444445</v>
      </c>
      <c r="AD96" s="97">
        <f t="shared" si="63"/>
        <v>376083.71527777781</v>
      </c>
      <c r="AE96" s="97">
        <f t="shared" si="63"/>
        <v>387864.02777777781</v>
      </c>
      <c r="AF96" s="97">
        <f>+AF87+AF93+AF95</f>
        <v>3382225.2083333335</v>
      </c>
      <c r="AG96" s="98">
        <f>+AF96/AF$96</f>
        <v>1</v>
      </c>
    </row>
    <row r="97" spans="1:33" s="62" customFormat="1">
      <c r="A97" s="76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3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3"/>
    </row>
    <row r="98" spans="1:33" s="62" customFormat="1" outlineLevel="1">
      <c r="A98" s="83" t="s">
        <v>60</v>
      </c>
      <c r="B98" s="83"/>
      <c r="C98" s="83"/>
      <c r="D98" s="83"/>
      <c r="E98" s="83"/>
      <c r="F98" s="99">
        <f>+'Eng Summ'!F87+'Sales &amp; Mktg Summ'!F87+'G&amp;A'!F87+Alloc!F87</f>
        <v>34511.416666666672</v>
      </c>
      <c r="G98" s="99">
        <f>+'Eng Summ'!G87+'Sales &amp; Mktg Summ'!G87+'G&amp;A'!G87+Alloc!G87</f>
        <v>28155.416666666668</v>
      </c>
      <c r="H98" s="99">
        <f>+'Eng Summ'!H87+'Sales &amp; Mktg Summ'!H87+'G&amp;A'!H87+Alloc!H87</f>
        <v>35957.5</v>
      </c>
      <c r="I98" s="99">
        <f>+'Eng Summ'!I87+'Sales &amp; Mktg Summ'!I87+'G&amp;A'!I87+Alloc!I87</f>
        <v>50142.916666666672</v>
      </c>
      <c r="J98" s="99">
        <f>+'Eng Summ'!J87+'Sales &amp; Mktg Summ'!J87+'G&amp;A'!J87+Alloc!J87</f>
        <v>64858.291666666672</v>
      </c>
      <c r="K98" s="99">
        <f>+'Eng Summ'!K87+'Sales &amp; Mktg Summ'!K87+'G&amp;A'!K87+Alloc!K87</f>
        <v>69747.083333333328</v>
      </c>
      <c r="L98" s="99">
        <f>+'Eng Summ'!L87+'Sales &amp; Mktg Summ'!L87+'G&amp;A'!L87+Alloc!L87</f>
        <v>66959.583333333343</v>
      </c>
      <c r="M98" s="99">
        <f>+'Eng Summ'!M87+'Sales &amp; Mktg Summ'!M87+'G&amp;A'!M87+Alloc!M87</f>
        <v>92188.666666666672</v>
      </c>
      <c r="N98" s="99">
        <f>+'Eng Summ'!N87+'Sales &amp; Mktg Summ'!N87+'G&amp;A'!N87+Alloc!N87</f>
        <v>102940.83333333336</v>
      </c>
      <c r="O98" s="99">
        <f>+'Eng Summ'!O87+'Sales &amp; Mktg Summ'!O87+'G&amp;A'!O87+Alloc!O87</f>
        <v>115037.62500000001</v>
      </c>
      <c r="P98" s="99">
        <f>+'Eng Summ'!P87+'Sales &amp; Mktg Summ'!P87+'G&amp;A'!P87+Alloc!P87</f>
        <v>130461.66666666667</v>
      </c>
      <c r="Q98" s="99">
        <f>+'Eng Summ'!Q87+'Sales &amp; Mktg Summ'!Q87+'G&amp;A'!Q87+Alloc!Q87</f>
        <v>146607.5</v>
      </c>
      <c r="R98" s="100">
        <f>SUM(F98:Q98)</f>
        <v>937568.5</v>
      </c>
      <c r="T98" s="99">
        <f>+'Eng Summ'!T87+'Sales &amp; Mktg Summ'!T87+'G&amp;A'!T87+Alloc!T87</f>
        <v>177390.20833333331</v>
      </c>
      <c r="U98" s="99">
        <f>+'Eng Summ'!U87+'Sales &amp; Mktg Summ'!U87+'G&amp;A'!U87+Alloc!U87</f>
        <v>184482.08333333331</v>
      </c>
      <c r="V98" s="99">
        <f>+'Eng Summ'!V87+'Sales &amp; Mktg Summ'!V87+'G&amp;A'!V87+Alloc!V87</f>
        <v>196889.58333333331</v>
      </c>
      <c r="W98" s="99">
        <f>+'Eng Summ'!W87+'Sales &amp; Mktg Summ'!W87+'G&amp;A'!W87+Alloc!W87</f>
        <v>215889.58333333331</v>
      </c>
      <c r="X98" s="99">
        <f>+'Eng Summ'!X87+'Sales &amp; Mktg Summ'!X87+'G&amp;A'!X87+Alloc!X87</f>
        <v>220747.70833333331</v>
      </c>
      <c r="Y98" s="99">
        <f>+'Eng Summ'!Y87+'Sales &amp; Mktg Summ'!Y87+'G&amp;A'!Y87+Alloc!Y87</f>
        <v>266160.52083333331</v>
      </c>
      <c r="Z98" s="99">
        <f>+'Eng Summ'!Z87+'Sales &amp; Mktg Summ'!Z87+'G&amp;A'!Z87+Alloc!Z87</f>
        <v>268449.58333333331</v>
      </c>
      <c r="AA98" s="99">
        <f>+'Eng Summ'!AA87+'Sales &amp; Mktg Summ'!AA87+'G&amp;A'!AA87+Alloc!AA87</f>
        <v>385823.33333333331</v>
      </c>
      <c r="AB98" s="99">
        <f>+'Eng Summ'!AB87+'Sales &amp; Mktg Summ'!AB87+'G&amp;A'!AB87+Alloc!AB87</f>
        <v>316146.14583333337</v>
      </c>
      <c r="AC98" s="99">
        <f>+'Eng Summ'!AC87+'Sales &amp; Mktg Summ'!AC87+'G&amp;A'!AC87+Alloc!AC87</f>
        <v>352416.77083333337</v>
      </c>
      <c r="AD98" s="99">
        <f>+'Eng Summ'!AD87+'Sales &amp; Mktg Summ'!AD87+'G&amp;A'!AD87+Alloc!AD87</f>
        <v>371826.77083333337</v>
      </c>
      <c r="AE98" s="99">
        <f>+'Eng Summ'!AE87+'Sales &amp; Mktg Summ'!AE87+'G&amp;A'!AE87+Alloc!AE87</f>
        <v>383607.08333333337</v>
      </c>
      <c r="AF98" s="100">
        <f>SUM(T98:AE98)</f>
        <v>3339829.375</v>
      </c>
    </row>
    <row r="99" spans="1:33" s="62" customFormat="1" outlineLevel="1"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101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101"/>
    </row>
    <row r="100" spans="1:33" outlineLevel="1">
      <c r="A100" s="53" t="s">
        <v>61</v>
      </c>
      <c r="F100" s="102">
        <f>+'Eng Summ'!F87-Operations!F87</f>
        <v>7802.083333333333</v>
      </c>
      <c r="G100" s="102">
        <f>+'Eng Summ'!G87-Operations!G87</f>
        <v>7802.083333333333</v>
      </c>
      <c r="H100" s="102">
        <f>+'Eng Summ'!H87-Operations!H87</f>
        <v>15604.166666666666</v>
      </c>
      <c r="I100" s="102">
        <f>+'Eng Summ'!I87-Operations!I87</f>
        <v>15604.166666666666</v>
      </c>
      <c r="J100" s="102">
        <f>+'Eng Summ'!J87-Operations!J87</f>
        <v>23963.541666666664</v>
      </c>
      <c r="K100" s="102">
        <f>+'Eng Summ'!K87-Operations!K87</f>
        <v>31208.333333333332</v>
      </c>
      <c r="L100" s="102">
        <f>+'Eng Summ'!L87-Operations!L87</f>
        <v>32208.333333333332</v>
      </c>
      <c r="M100" s="102">
        <f>+'Eng Summ'!M87-Operations!M87</f>
        <v>45010.416666666664</v>
      </c>
      <c r="N100" s="102">
        <f>+'Eng Summ'!N87-Operations!N87</f>
        <v>61614.583333333343</v>
      </c>
      <c r="O100" s="102">
        <f>+'Eng Summ'!O87-Operations!O87</f>
        <v>67859.375</v>
      </c>
      <c r="P100" s="102">
        <f>+'Eng Summ'!P87-Operations!P87</f>
        <v>89135.416666666657</v>
      </c>
      <c r="Q100" s="102">
        <f>+'Eng Summ'!Q87-Operations!Q87</f>
        <v>100281.25</v>
      </c>
      <c r="R100" s="103">
        <f>SUM(F100:Q100)</f>
        <v>498093.75</v>
      </c>
      <c r="S100" s="72">
        <f>+R100/R$107</f>
        <v>0.55056629676238422</v>
      </c>
      <c r="T100" s="102">
        <f>+'Eng Summ'!T87-Operations!T87</f>
        <v>110079.375</v>
      </c>
      <c r="U100" s="102">
        <f>+'Eng Summ'!U87-Operations!U87</f>
        <v>110079.375</v>
      </c>
      <c r="V100" s="102">
        <f>+'Eng Summ'!V87-Operations!V87</f>
        <v>116379.375</v>
      </c>
      <c r="W100" s="102">
        <f>+'Eng Summ'!W87-Operations!W87</f>
        <v>136379.375</v>
      </c>
      <c r="X100" s="102">
        <f>+'Eng Summ'!X87-Operations!X87</f>
        <v>125985</v>
      </c>
      <c r="Y100" s="102">
        <f>+'Eng Summ'!Y87-Operations!Y87</f>
        <v>147113.75</v>
      </c>
      <c r="Z100" s="102">
        <f>+'Eng Summ'!Z87-Operations!Z87</f>
        <v>156106.5625</v>
      </c>
      <c r="AA100" s="102">
        <f>+'Eng Summ'!AA87-Operations!AA87</f>
        <v>165311.5625</v>
      </c>
      <c r="AB100" s="102">
        <f>+'Eng Summ'!AB87-Operations!AB87</f>
        <v>181667.1875</v>
      </c>
      <c r="AC100" s="102">
        <f>+'Eng Summ'!AC87-Operations!AC87</f>
        <v>191172.1875</v>
      </c>
      <c r="AD100" s="102">
        <f>+'Eng Summ'!AD87-Operations!AD87</f>
        <v>209582.1875</v>
      </c>
      <c r="AE100" s="102">
        <f>+'Eng Summ'!AE87-Operations!AE87</f>
        <v>219362.5</v>
      </c>
      <c r="AF100" s="103">
        <f>SUM(T100:AE100)</f>
        <v>1869218.4375</v>
      </c>
      <c r="AG100" s="72">
        <f>+AF100/AF$107</f>
        <v>0.59069322500482901</v>
      </c>
    </row>
    <row r="101" spans="1:33" outlineLevel="1">
      <c r="A101" s="53" t="s">
        <v>62</v>
      </c>
      <c r="F101" s="102">
        <f>+Sales!F87</f>
        <v>6356</v>
      </c>
      <c r="G101" s="102">
        <f>+Sales!G87</f>
        <v>0</v>
      </c>
      <c r="H101" s="102">
        <f>+Sales!H87</f>
        <v>0</v>
      </c>
      <c r="I101" s="102">
        <f>+Sales!I87</f>
        <v>7610.416666666667</v>
      </c>
      <c r="J101" s="102">
        <f>+Sales!J87</f>
        <v>13966.416666666668</v>
      </c>
      <c r="K101" s="102">
        <f>+Sales!K87</f>
        <v>7610.416666666667</v>
      </c>
      <c r="L101" s="102">
        <f>+Sales!L87</f>
        <v>8122.916666666667</v>
      </c>
      <c r="M101" s="102">
        <f>+Sales!M87</f>
        <v>13974.916666666668</v>
      </c>
      <c r="N101" s="102">
        <f>+Sales!N87</f>
        <v>8122.916666666667</v>
      </c>
      <c r="O101" s="102">
        <f>+Sales!O87</f>
        <v>13974.916666666668</v>
      </c>
      <c r="P101" s="102">
        <f>+Sales!P87</f>
        <v>8122.916666666667</v>
      </c>
      <c r="Q101" s="102">
        <f>+Sales!Q87</f>
        <v>8122.916666666667</v>
      </c>
      <c r="R101" s="103">
        <f t="shared" ref="R101:R106" si="64">SUM(F101:Q101)</f>
        <v>95984.750000000015</v>
      </c>
      <c r="S101" s="72">
        <f t="shared" ref="S101:S106" si="65">+R101/R$107</f>
        <v>0.10609642934319746</v>
      </c>
      <c r="T101" s="102">
        <f>+Sales!T87</f>
        <v>16963.4375</v>
      </c>
      <c r="U101" s="102">
        <f>+Sales!U87</f>
        <v>24055.3125</v>
      </c>
      <c r="V101" s="102">
        <f>+Sales!V87</f>
        <v>29162.8125</v>
      </c>
      <c r="W101" s="102">
        <f>+Sales!W87</f>
        <v>29162.8125</v>
      </c>
      <c r="X101" s="102">
        <f>+Sales!X87</f>
        <v>29162.8125</v>
      </c>
      <c r="Y101" s="102">
        <f>+Sales!Y87</f>
        <v>31432.8125</v>
      </c>
      <c r="Z101" s="102">
        <f>+Sales!Z87</f>
        <v>29627.1875</v>
      </c>
      <c r="AA101" s="102">
        <f>+Sales!AA87</f>
        <v>137795.9375</v>
      </c>
      <c r="AB101" s="102">
        <f>+Sales!AB87</f>
        <v>41133.4375</v>
      </c>
      <c r="AC101" s="102">
        <f>+Sales!AC87</f>
        <v>52639.6875</v>
      </c>
      <c r="AD101" s="102">
        <f>+Sales!AD87</f>
        <v>52639.6875</v>
      </c>
      <c r="AE101" s="102">
        <f>+Sales!AE87</f>
        <v>52639.6875</v>
      </c>
      <c r="AF101" s="103">
        <f t="shared" ref="AF101:AF106" si="66">SUM(T101:AE101)</f>
        <v>526415.625</v>
      </c>
      <c r="AG101" s="72">
        <f t="shared" ref="AG101:AG106" si="67">+AF101/AF$107</f>
        <v>0.16635302594172208</v>
      </c>
    </row>
    <row r="102" spans="1:33" outlineLevel="1">
      <c r="A102" s="53" t="s">
        <v>63</v>
      </c>
      <c r="F102" s="102">
        <f>+Mktg!F87</f>
        <v>1666.6666666666667</v>
      </c>
      <c r="G102" s="102">
        <f>+Mktg!G87</f>
        <v>1666.6666666666667</v>
      </c>
      <c r="H102" s="102">
        <f>+Mktg!H87</f>
        <v>1666.6666666666667</v>
      </c>
      <c r="I102" s="102">
        <f>+Mktg!I87</f>
        <v>1666.6666666666667</v>
      </c>
      <c r="J102" s="102">
        <f>+Mktg!J87</f>
        <v>1666.6666666666667</v>
      </c>
      <c r="K102" s="102">
        <f>+Mktg!K87</f>
        <v>1666.6666666666667</v>
      </c>
      <c r="L102" s="102">
        <f>+Mktg!L87</f>
        <v>1666.6666666666667</v>
      </c>
      <c r="M102" s="102">
        <f>+Mktg!M87</f>
        <v>1666.6666666666667</v>
      </c>
      <c r="N102" s="102">
        <f>+Mktg!N87</f>
        <v>1666.6666666666667</v>
      </c>
      <c r="O102" s="102">
        <f>+Mktg!O87</f>
        <v>1666.6666666666667</v>
      </c>
      <c r="P102" s="102">
        <f>+Mktg!P87</f>
        <v>1666.6666666666667</v>
      </c>
      <c r="Q102" s="102">
        <f>+Mktg!Q87</f>
        <v>1666.6666666666667</v>
      </c>
      <c r="R102" s="103">
        <f t="shared" si="64"/>
        <v>20000</v>
      </c>
      <c r="S102" s="72">
        <f t="shared" si="65"/>
        <v>2.2106934558499648E-2</v>
      </c>
      <c r="T102" s="102">
        <f>+Mktg!T87</f>
        <v>2916.6666666666665</v>
      </c>
      <c r="U102" s="102">
        <f>+Mktg!U87</f>
        <v>2916.6666666666665</v>
      </c>
      <c r="V102" s="102">
        <f>+Mktg!V87</f>
        <v>2916.6666666666665</v>
      </c>
      <c r="W102" s="102">
        <f>+Mktg!W87</f>
        <v>2916.6666666666665</v>
      </c>
      <c r="X102" s="102">
        <f>+Mktg!X87</f>
        <v>2916.6666666666665</v>
      </c>
      <c r="Y102" s="102">
        <f>+Mktg!Y87</f>
        <v>12136.979166666666</v>
      </c>
      <c r="Z102" s="102">
        <f>+Mktg!Z87</f>
        <v>11546.354166666666</v>
      </c>
      <c r="AA102" s="102">
        <f>+Mktg!AA87</f>
        <v>11546.354166666666</v>
      </c>
      <c r="AB102" s="102">
        <f>+Mktg!AB87</f>
        <v>11546.354166666666</v>
      </c>
      <c r="AC102" s="102">
        <f>+Mktg!AC87</f>
        <v>11546.354166666666</v>
      </c>
      <c r="AD102" s="102">
        <f>+Mktg!AD87</f>
        <v>11546.354166666666</v>
      </c>
      <c r="AE102" s="102">
        <f>+Mktg!AE87</f>
        <v>11546.354166666666</v>
      </c>
      <c r="AF102" s="103">
        <f t="shared" si="66"/>
        <v>95998.4375</v>
      </c>
      <c r="AG102" s="72">
        <f t="shared" si="67"/>
        <v>3.0336543608108679E-2</v>
      </c>
    </row>
    <row r="103" spans="1:33" outlineLevel="1">
      <c r="A103" s="53" t="s">
        <v>163</v>
      </c>
      <c r="F103" s="102">
        <f>+'Prod Mgmt'!F87</f>
        <v>0</v>
      </c>
      <c r="G103" s="102">
        <f>+'Prod Mgmt'!G87</f>
        <v>0</v>
      </c>
      <c r="H103" s="102">
        <f>+'Prod Mgmt'!H87</f>
        <v>0</v>
      </c>
      <c r="I103" s="102">
        <f>+'Prod Mgmt'!I87</f>
        <v>6575</v>
      </c>
      <c r="J103" s="102">
        <f>+'Prod Mgmt'!J87</f>
        <v>6575</v>
      </c>
      <c r="K103" s="102">
        <f>+'Prod Mgmt'!K87</f>
        <v>6575</v>
      </c>
      <c r="L103" s="102">
        <f>+'Prod Mgmt'!L87</f>
        <v>6575</v>
      </c>
      <c r="M103" s="102">
        <f>+'Prod Mgmt'!M87</f>
        <v>6575</v>
      </c>
      <c r="N103" s="102">
        <f>+'Prod Mgmt'!N87</f>
        <v>6575</v>
      </c>
      <c r="O103" s="102">
        <f>+'Prod Mgmt'!O87</f>
        <v>6575</v>
      </c>
      <c r="P103" s="102">
        <f>+'Prod Mgmt'!P87</f>
        <v>6575</v>
      </c>
      <c r="Q103" s="102">
        <f>+'Prod Mgmt'!Q87</f>
        <v>6575</v>
      </c>
      <c r="R103" s="103">
        <f t="shared" si="64"/>
        <v>59175</v>
      </c>
      <c r="S103" s="72">
        <f t="shared" si="65"/>
        <v>6.5408892624960829E-2</v>
      </c>
      <c r="T103" s="102">
        <f>+'Prod Mgmt'!T87</f>
        <v>7376.25</v>
      </c>
      <c r="U103" s="102">
        <f>+'Prod Mgmt'!U87</f>
        <v>7376.25</v>
      </c>
      <c r="V103" s="102">
        <f>+'Prod Mgmt'!V87</f>
        <v>7376.25</v>
      </c>
      <c r="W103" s="102">
        <f>+'Prod Mgmt'!W87</f>
        <v>7376.25</v>
      </c>
      <c r="X103" s="102">
        <f>+'Prod Mgmt'!X87</f>
        <v>7376.25</v>
      </c>
      <c r="Y103" s="102">
        <f>+'Prod Mgmt'!Y87</f>
        <v>7376.25</v>
      </c>
      <c r="Z103" s="102">
        <f>+'Prod Mgmt'!Z87</f>
        <v>6903.75</v>
      </c>
      <c r="AA103" s="102">
        <f>+'Prod Mgmt'!AA87</f>
        <v>6903.75</v>
      </c>
      <c r="AB103" s="102">
        <f>+'Prod Mgmt'!AB87</f>
        <v>15533.4375</v>
      </c>
      <c r="AC103" s="102">
        <f>+'Prod Mgmt'!AC87</f>
        <v>15533.4375</v>
      </c>
      <c r="AD103" s="102">
        <f>+'Prod Mgmt'!AD87</f>
        <v>15533.4375</v>
      </c>
      <c r="AE103" s="102">
        <f>+'Prod Mgmt'!AE87</f>
        <v>15533.4375</v>
      </c>
      <c r="AF103" s="103">
        <f t="shared" si="66"/>
        <v>120198.75</v>
      </c>
      <c r="AG103" s="72">
        <f t="shared" si="67"/>
        <v>3.7984103866431709E-2</v>
      </c>
    </row>
    <row r="104" spans="1:33" outlineLevel="1">
      <c r="A104" s="53" t="s">
        <v>176</v>
      </c>
      <c r="F104" s="102">
        <f>+'Biz Dev'!F87</f>
        <v>0</v>
      </c>
      <c r="G104" s="102">
        <f>+'Biz Dev'!G87</f>
        <v>0</v>
      </c>
      <c r="H104" s="102">
        <f>+'Biz Dev'!H87</f>
        <v>0</v>
      </c>
      <c r="I104" s="102">
        <f>+'Biz Dev'!I87</f>
        <v>0</v>
      </c>
      <c r="J104" s="102">
        <f>+'Biz Dev'!J87</f>
        <v>0</v>
      </c>
      <c r="K104" s="102">
        <f>+'Biz Dev'!K87</f>
        <v>0</v>
      </c>
      <c r="L104" s="102">
        <f>+'Biz Dev'!L87</f>
        <v>0</v>
      </c>
      <c r="M104" s="102">
        <f>+'Biz Dev'!M87</f>
        <v>0</v>
      </c>
      <c r="N104" s="102">
        <f>+'Biz Dev'!N87</f>
        <v>0</v>
      </c>
      <c r="O104" s="102">
        <f>+'Biz Dev'!O87</f>
        <v>0</v>
      </c>
      <c r="P104" s="102">
        <f>+'Biz Dev'!P87</f>
        <v>0</v>
      </c>
      <c r="Q104" s="102">
        <f>+'Biz Dev'!Q87</f>
        <v>0</v>
      </c>
      <c r="R104" s="103">
        <f t="shared" si="64"/>
        <v>0</v>
      </c>
      <c r="S104" s="72">
        <f t="shared" si="65"/>
        <v>0</v>
      </c>
      <c r="T104" s="102">
        <f>+'Biz Dev'!T87</f>
        <v>0</v>
      </c>
      <c r="U104" s="102">
        <f>+'Biz Dev'!U87</f>
        <v>0</v>
      </c>
      <c r="V104" s="102">
        <f>+'Biz Dev'!V87</f>
        <v>0</v>
      </c>
      <c r="W104" s="102">
        <f>+'Biz Dev'!W87</f>
        <v>0</v>
      </c>
      <c r="X104" s="102">
        <f>+'Biz Dev'!X87</f>
        <v>0</v>
      </c>
      <c r="Y104" s="102">
        <f>+'Biz Dev'!Y87</f>
        <v>12293.75</v>
      </c>
      <c r="Z104" s="102">
        <f>+'Biz Dev'!Z87</f>
        <v>11506.25</v>
      </c>
      <c r="AA104" s="102">
        <f>+'Biz Dev'!AA87</f>
        <v>11506.25</v>
      </c>
      <c r="AB104" s="102">
        <f>+'Biz Dev'!AB87</f>
        <v>11506.25</v>
      </c>
      <c r="AC104" s="102">
        <f>+'Biz Dev'!AC87</f>
        <v>11506.25</v>
      </c>
      <c r="AD104" s="102">
        <f>+'Biz Dev'!AD87</f>
        <v>11506.25</v>
      </c>
      <c r="AE104" s="102">
        <f>+'Biz Dev'!AE87</f>
        <v>11506.25</v>
      </c>
      <c r="AF104" s="103">
        <f t="shared" si="66"/>
        <v>81331.25</v>
      </c>
      <c r="AG104" s="72">
        <f t="shared" si="67"/>
        <v>2.5701553864634401E-2</v>
      </c>
    </row>
    <row r="105" spans="1:33" outlineLevel="1">
      <c r="A105" s="53" t="s">
        <v>64</v>
      </c>
      <c r="F105" s="102">
        <f>+'G&amp;A'!F87</f>
        <v>18686.666666666668</v>
      </c>
      <c r="G105" s="102">
        <f>+'G&amp;A'!G87</f>
        <v>18686.666666666668</v>
      </c>
      <c r="H105" s="102">
        <f>+'G&amp;A'!H87</f>
        <v>18686.666666666668</v>
      </c>
      <c r="I105" s="102">
        <f>+'G&amp;A'!I87</f>
        <v>18686.666666666668</v>
      </c>
      <c r="J105" s="102">
        <f>+'G&amp;A'!J87</f>
        <v>18686.666666666668</v>
      </c>
      <c r="K105" s="102">
        <f>+'G&amp;A'!K87</f>
        <v>22686.666666666668</v>
      </c>
      <c r="L105" s="102">
        <f>+'G&amp;A'!L87</f>
        <v>18386.666666666668</v>
      </c>
      <c r="M105" s="102">
        <f>+'G&amp;A'!M87</f>
        <v>18386.666666666668</v>
      </c>
      <c r="N105" s="102">
        <f>+'G&amp;A'!N87</f>
        <v>18386.666666666668</v>
      </c>
      <c r="O105" s="102">
        <f>+'G&amp;A'!O87</f>
        <v>18386.666666666668</v>
      </c>
      <c r="P105" s="102">
        <f>+'G&amp;A'!P87</f>
        <v>18386.666666666668</v>
      </c>
      <c r="Q105" s="102">
        <f>+'G&amp;A'!Q87</f>
        <v>23386.666666666668</v>
      </c>
      <c r="R105" s="103">
        <f t="shared" si="64"/>
        <v>231439.99999999997</v>
      </c>
      <c r="S105" s="72">
        <f t="shared" si="65"/>
        <v>0.25582144671095786</v>
      </c>
      <c r="T105" s="102">
        <f>+'G&amp;A'!T87</f>
        <v>32678.229166666668</v>
      </c>
      <c r="U105" s="102">
        <f>+'G&amp;A'!U87</f>
        <v>32678.229166666668</v>
      </c>
      <c r="V105" s="102">
        <f>+'G&amp;A'!V87</f>
        <v>33678.229166666664</v>
      </c>
      <c r="W105" s="102">
        <f>+'G&amp;A'!W87</f>
        <v>32678.229166666668</v>
      </c>
      <c r="X105" s="102">
        <f>+'G&amp;A'!X87</f>
        <v>39325.104166666664</v>
      </c>
      <c r="Y105" s="102">
        <f>+'G&amp;A'!Y87</f>
        <v>39825.104166666664</v>
      </c>
      <c r="Z105" s="102">
        <f>+'G&amp;A'!Z87</f>
        <v>37801.354166666664</v>
      </c>
      <c r="AA105" s="102">
        <f>+'G&amp;A'!AA87</f>
        <v>37801.354166666664</v>
      </c>
      <c r="AB105" s="102">
        <f>+'G&amp;A'!AB87</f>
        <v>39801.354166666664</v>
      </c>
      <c r="AC105" s="102">
        <f>+'G&amp;A'!AC87</f>
        <v>47006.354166666664</v>
      </c>
      <c r="AD105" s="102">
        <f>+'G&amp;A'!AD87</f>
        <v>48006.354166666664</v>
      </c>
      <c r="AE105" s="102">
        <f>+'G&amp;A'!AE87</f>
        <v>50006.354166666664</v>
      </c>
      <c r="AF105" s="103">
        <f t="shared" si="66"/>
        <v>471286.25000000006</v>
      </c>
      <c r="AG105" s="72">
        <f t="shared" si="67"/>
        <v>0.14893154771427411</v>
      </c>
    </row>
    <row r="106" spans="1:33" outlineLevel="1">
      <c r="A106" s="53" t="s">
        <v>65</v>
      </c>
      <c r="F106" s="104">
        <f>+Alloc!F87</f>
        <v>0</v>
      </c>
      <c r="G106" s="104">
        <f>+Alloc!G87</f>
        <v>0</v>
      </c>
      <c r="H106" s="104">
        <f>+Alloc!H87</f>
        <v>0</v>
      </c>
      <c r="I106" s="104">
        <f>+Alloc!I87</f>
        <v>0</v>
      </c>
      <c r="J106" s="104">
        <f>+Alloc!J87</f>
        <v>0</v>
      </c>
      <c r="K106" s="104">
        <f>+Alloc!K87</f>
        <v>0</v>
      </c>
      <c r="L106" s="104">
        <f>+Alloc!L87</f>
        <v>0</v>
      </c>
      <c r="M106" s="104">
        <f>+Alloc!M87</f>
        <v>0</v>
      </c>
      <c r="N106" s="104">
        <f>+Alloc!N87</f>
        <v>0</v>
      </c>
      <c r="O106" s="104">
        <f>+Alloc!O87</f>
        <v>0</v>
      </c>
      <c r="P106" s="104">
        <f>+Alloc!P87</f>
        <v>0</v>
      </c>
      <c r="Q106" s="104">
        <f>+Alloc!Q87</f>
        <v>0</v>
      </c>
      <c r="R106" s="103">
        <f t="shared" si="64"/>
        <v>0</v>
      </c>
      <c r="S106" s="72">
        <f t="shared" si="65"/>
        <v>0</v>
      </c>
      <c r="T106" s="104">
        <f>+Alloc!T87</f>
        <v>0</v>
      </c>
      <c r="U106" s="104">
        <f>+Alloc!U87</f>
        <v>0</v>
      </c>
      <c r="V106" s="104">
        <f>+Alloc!V87</f>
        <v>0</v>
      </c>
      <c r="W106" s="104">
        <f>+Alloc!W87</f>
        <v>0</v>
      </c>
      <c r="X106" s="104">
        <f>+Alloc!X87</f>
        <v>0</v>
      </c>
      <c r="Y106" s="104">
        <f>+Alloc!Y87</f>
        <v>0</v>
      </c>
      <c r="Z106" s="104">
        <f>+Alloc!Z87</f>
        <v>0</v>
      </c>
      <c r="AA106" s="104">
        <f>+Alloc!AA87</f>
        <v>0</v>
      </c>
      <c r="AB106" s="104">
        <f>+Alloc!AB87</f>
        <v>0</v>
      </c>
      <c r="AC106" s="104">
        <f>+Alloc!AC87</f>
        <v>0</v>
      </c>
      <c r="AD106" s="104">
        <f>+Alloc!AD87</f>
        <v>0</v>
      </c>
      <c r="AE106" s="104">
        <f>+Alloc!AE87</f>
        <v>0</v>
      </c>
      <c r="AF106" s="103">
        <f t="shared" si="66"/>
        <v>0</v>
      </c>
      <c r="AG106" s="72">
        <f t="shared" si="67"/>
        <v>0</v>
      </c>
    </row>
    <row r="107" spans="1:33" s="55" customFormat="1" outlineLevel="1">
      <c r="A107" s="55" t="s">
        <v>55</v>
      </c>
      <c r="F107" s="105">
        <f>SUM(F100:F106)</f>
        <v>34511.416666666664</v>
      </c>
      <c r="G107" s="105">
        <f t="shared" ref="G107:Q107" si="68">SUM(G100:G106)</f>
        <v>28155.416666666668</v>
      </c>
      <c r="H107" s="105">
        <f t="shared" si="68"/>
        <v>35957.5</v>
      </c>
      <c r="I107" s="105">
        <f t="shared" si="68"/>
        <v>50142.916666666672</v>
      </c>
      <c r="J107" s="105">
        <f t="shared" si="68"/>
        <v>64858.291666666657</v>
      </c>
      <c r="K107" s="105">
        <f t="shared" si="68"/>
        <v>69747.083333333328</v>
      </c>
      <c r="L107" s="105">
        <f t="shared" si="68"/>
        <v>66959.583333333328</v>
      </c>
      <c r="M107" s="105">
        <f t="shared" si="68"/>
        <v>85613.666666666672</v>
      </c>
      <c r="N107" s="105">
        <f t="shared" si="68"/>
        <v>96365.833333333358</v>
      </c>
      <c r="O107" s="105">
        <f t="shared" si="68"/>
        <v>108462.62500000001</v>
      </c>
      <c r="P107" s="105">
        <f t="shared" si="68"/>
        <v>123886.66666666667</v>
      </c>
      <c r="Q107" s="105">
        <f t="shared" si="68"/>
        <v>140032.5</v>
      </c>
      <c r="R107" s="359">
        <f t="shared" ref="R107" si="69">SUM(R100:R106)</f>
        <v>904693.5</v>
      </c>
      <c r="S107" s="72">
        <f>+R107/R$107</f>
        <v>1</v>
      </c>
      <c r="T107" s="105">
        <f>SUM(T100:T106)</f>
        <v>170013.95833333334</v>
      </c>
      <c r="U107" s="105">
        <f t="shared" ref="U107:AF107" si="70">SUM(U100:U106)</f>
        <v>177105.83333333331</v>
      </c>
      <c r="V107" s="105">
        <f t="shared" si="70"/>
        <v>189513.33333333331</v>
      </c>
      <c r="W107" s="105">
        <f t="shared" si="70"/>
        <v>208513.33333333331</v>
      </c>
      <c r="X107" s="105">
        <f t="shared" si="70"/>
        <v>204765.83333333331</v>
      </c>
      <c r="Y107" s="105">
        <f t="shared" si="70"/>
        <v>250178.64583333331</v>
      </c>
      <c r="Z107" s="105">
        <f t="shared" si="70"/>
        <v>253491.45833333331</v>
      </c>
      <c r="AA107" s="105">
        <f t="shared" si="70"/>
        <v>370865.20833333337</v>
      </c>
      <c r="AB107" s="105">
        <f t="shared" si="70"/>
        <v>301188.02083333331</v>
      </c>
      <c r="AC107" s="105">
        <f t="shared" si="70"/>
        <v>329404.27083333331</v>
      </c>
      <c r="AD107" s="105">
        <f t="shared" si="70"/>
        <v>348814.27083333337</v>
      </c>
      <c r="AE107" s="105">
        <f t="shared" si="70"/>
        <v>360594.58333333337</v>
      </c>
      <c r="AF107" s="359">
        <f t="shared" si="70"/>
        <v>3164448.75</v>
      </c>
      <c r="AG107" s="72">
        <f>+AF107/AF$107</f>
        <v>1</v>
      </c>
    </row>
    <row r="108" spans="1:33" s="62" customFormat="1" ht="11" customHeight="1" outlineLevel="1">
      <c r="A108" s="53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75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75"/>
    </row>
    <row r="109" spans="1:33" s="62" customFormat="1" outlineLevel="1">
      <c r="D109" s="976" t="s">
        <v>615</v>
      </c>
      <c r="F109" s="90">
        <f>+F87-F107</f>
        <v>0</v>
      </c>
      <c r="G109" s="90">
        <f t="shared" ref="G109:R109" si="71">+G87-G107</f>
        <v>0</v>
      </c>
      <c r="H109" s="90">
        <f t="shared" si="71"/>
        <v>0</v>
      </c>
      <c r="I109" s="90">
        <f t="shared" si="71"/>
        <v>0</v>
      </c>
      <c r="J109" s="90">
        <f t="shared" si="71"/>
        <v>0</v>
      </c>
      <c r="K109" s="90">
        <f t="shared" si="71"/>
        <v>0</v>
      </c>
      <c r="L109" s="90">
        <f t="shared" si="71"/>
        <v>0</v>
      </c>
      <c r="M109" s="90">
        <f t="shared" si="71"/>
        <v>6574.9999999999854</v>
      </c>
      <c r="N109" s="90">
        <f t="shared" si="71"/>
        <v>6574.9999999999709</v>
      </c>
      <c r="O109" s="90">
        <f t="shared" si="71"/>
        <v>6575</v>
      </c>
      <c r="P109" s="90">
        <f t="shared" si="71"/>
        <v>6575</v>
      </c>
      <c r="Q109" s="90">
        <f t="shared" si="71"/>
        <v>6575</v>
      </c>
      <c r="R109" s="90">
        <f t="shared" si="71"/>
        <v>32875</v>
      </c>
      <c r="T109" s="90">
        <f>+T87-T107</f>
        <v>7376.2499999999709</v>
      </c>
      <c r="U109" s="90">
        <f t="shared" ref="U109:AF109" si="72">+U87-U107</f>
        <v>7376.25</v>
      </c>
      <c r="V109" s="90">
        <f t="shared" si="72"/>
        <v>7376.25</v>
      </c>
      <c r="W109" s="90">
        <f t="shared" si="72"/>
        <v>7376.25</v>
      </c>
      <c r="X109" s="90">
        <f t="shared" si="72"/>
        <v>15981.875</v>
      </c>
      <c r="Y109" s="90">
        <f t="shared" si="72"/>
        <v>15981.875</v>
      </c>
      <c r="Z109" s="90">
        <f t="shared" si="72"/>
        <v>14958.125</v>
      </c>
      <c r="AA109" s="90">
        <f t="shared" si="72"/>
        <v>14958.125</v>
      </c>
      <c r="AB109" s="90">
        <f t="shared" si="72"/>
        <v>14958.125000000058</v>
      </c>
      <c r="AC109" s="90">
        <f t="shared" si="72"/>
        <v>23012.500000000058</v>
      </c>
      <c r="AD109" s="90">
        <f t="shared" si="72"/>
        <v>23012.5</v>
      </c>
      <c r="AE109" s="90">
        <f t="shared" si="72"/>
        <v>23012.5</v>
      </c>
      <c r="AF109" s="90">
        <f t="shared" si="72"/>
        <v>175380.625</v>
      </c>
    </row>
    <row r="110" spans="1:33" s="62" customFormat="1"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75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75"/>
    </row>
    <row r="111" spans="1:33" s="62" customFormat="1" ht="14" thickBot="1"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</row>
    <row r="112" spans="1:33" s="62" customFormat="1" ht="16">
      <c r="A112" s="107" t="s">
        <v>66</v>
      </c>
      <c r="B112" s="108"/>
      <c r="C112" s="108"/>
      <c r="D112" s="108"/>
      <c r="E112" s="108"/>
      <c r="F112" s="110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11"/>
      <c r="S112" s="109"/>
      <c r="T112" s="110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11"/>
      <c r="AG112" s="109"/>
    </row>
    <row r="113" spans="1:33" s="62" customFormat="1" ht="14.25" customHeight="1">
      <c r="A113" s="354"/>
      <c r="B113" s="112" t="s">
        <v>12</v>
      </c>
      <c r="C113" s="112"/>
      <c r="D113" s="112"/>
      <c r="E113" s="112"/>
      <c r="F113" s="115">
        <f t="shared" ref="F113:Q113" si="73">+F4</f>
        <v>2</v>
      </c>
      <c r="G113" s="113">
        <f t="shared" si="73"/>
        <v>2</v>
      </c>
      <c r="H113" s="113">
        <f t="shared" si="73"/>
        <v>3</v>
      </c>
      <c r="I113" s="113">
        <f t="shared" si="73"/>
        <v>5</v>
      </c>
      <c r="J113" s="113">
        <f t="shared" si="73"/>
        <v>6</v>
      </c>
      <c r="K113" s="113">
        <f t="shared" si="73"/>
        <v>7</v>
      </c>
      <c r="L113" s="113">
        <f t="shared" si="73"/>
        <v>7</v>
      </c>
      <c r="M113" s="113">
        <f t="shared" si="73"/>
        <v>9.5</v>
      </c>
      <c r="N113" s="113">
        <f t="shared" si="73"/>
        <v>11.5</v>
      </c>
      <c r="O113" s="113">
        <f t="shared" si="73"/>
        <v>12.5</v>
      </c>
      <c r="P113" s="113">
        <f t="shared" si="73"/>
        <v>15</v>
      </c>
      <c r="Q113" s="113">
        <f t="shared" si="73"/>
        <v>16</v>
      </c>
      <c r="R113" s="86"/>
      <c r="S113" s="114"/>
      <c r="T113" s="115">
        <f t="shared" ref="T113:AE113" si="74">+T4</f>
        <v>16</v>
      </c>
      <c r="U113" s="113">
        <f t="shared" si="74"/>
        <v>17</v>
      </c>
      <c r="V113" s="113">
        <f t="shared" si="74"/>
        <v>17.5</v>
      </c>
      <c r="W113" s="113">
        <f t="shared" si="74"/>
        <v>17.5</v>
      </c>
      <c r="X113" s="113">
        <f t="shared" si="74"/>
        <v>20.5</v>
      </c>
      <c r="Y113" s="113">
        <f t="shared" si="74"/>
        <v>23.5</v>
      </c>
      <c r="Z113" s="113">
        <f t="shared" si="74"/>
        <v>24</v>
      </c>
      <c r="AA113" s="113">
        <f t="shared" si="74"/>
        <v>25</v>
      </c>
      <c r="AB113" s="113">
        <f t="shared" si="74"/>
        <v>25</v>
      </c>
      <c r="AC113" s="113">
        <f t="shared" si="74"/>
        <v>29.5</v>
      </c>
      <c r="AD113" s="113">
        <f t="shared" si="74"/>
        <v>31.5</v>
      </c>
      <c r="AE113" s="113">
        <f t="shared" si="74"/>
        <v>31.5</v>
      </c>
      <c r="AF113" s="86"/>
      <c r="AG113" s="114"/>
    </row>
    <row r="114" spans="1:33" s="62" customFormat="1">
      <c r="A114" s="116" t="s">
        <v>67</v>
      </c>
      <c r="F114" s="118">
        <f t="shared" ref="F114:Q114" si="75">+F11</f>
        <v>19849.75</v>
      </c>
      <c r="G114" s="90">
        <f t="shared" si="75"/>
        <v>13493.75</v>
      </c>
      <c r="H114" s="90">
        <f t="shared" si="75"/>
        <v>19720.833333333332</v>
      </c>
      <c r="I114" s="90">
        <f t="shared" si="75"/>
        <v>31093.750000000004</v>
      </c>
      <c r="J114" s="91">
        <f t="shared" si="75"/>
        <v>44121.625</v>
      </c>
      <c r="K114" s="91">
        <f t="shared" si="75"/>
        <v>43547.916666666664</v>
      </c>
      <c r="L114" s="91">
        <f t="shared" si="75"/>
        <v>42760.416666666664</v>
      </c>
      <c r="M114" s="91">
        <f t="shared" si="75"/>
        <v>60064.499999999993</v>
      </c>
      <c r="N114" s="91">
        <f t="shared" si="75"/>
        <v>66666.666666666657</v>
      </c>
      <c r="O114" s="91">
        <f t="shared" si="75"/>
        <v>78300.958333333343</v>
      </c>
      <c r="P114" s="91">
        <f t="shared" si="75"/>
        <v>86237.5</v>
      </c>
      <c r="Q114" s="91">
        <f t="shared" si="75"/>
        <v>95133.333333333343</v>
      </c>
      <c r="R114" s="74">
        <f t="shared" ref="R114:R120" si="76">SUM(F114:Q114)</f>
        <v>600991</v>
      </c>
      <c r="S114" s="117">
        <f t="shared" ref="S114:S125" si="77">+R114/R$125</f>
        <v>0.63253488203205666</v>
      </c>
      <c r="T114" s="118">
        <f t="shared" ref="T114:AE114" si="78">+T11</f>
        <v>110733.4375</v>
      </c>
      <c r="U114" s="90">
        <f t="shared" si="78"/>
        <v>115699.0625</v>
      </c>
      <c r="V114" s="90">
        <f t="shared" si="78"/>
        <v>120806.5625</v>
      </c>
      <c r="W114" s="90">
        <f t="shared" si="78"/>
        <v>120806.5625</v>
      </c>
      <c r="X114" s="91">
        <f t="shared" si="78"/>
        <v>139675.9375</v>
      </c>
      <c r="Y114" s="91">
        <f t="shared" si="78"/>
        <v>177201.875</v>
      </c>
      <c r="Z114" s="91">
        <f t="shared" si="78"/>
        <v>170922.8125</v>
      </c>
      <c r="AA114" s="91">
        <f t="shared" si="78"/>
        <v>284044.0625</v>
      </c>
      <c r="AB114" s="91">
        <f t="shared" si="78"/>
        <v>202468.75</v>
      </c>
      <c r="AC114" s="91">
        <f t="shared" si="78"/>
        <v>232643.125</v>
      </c>
      <c r="AD114" s="91">
        <f t="shared" si="78"/>
        <v>247273.125</v>
      </c>
      <c r="AE114" s="91">
        <f t="shared" si="78"/>
        <v>255045.3125</v>
      </c>
      <c r="AF114" s="74">
        <f t="shared" ref="AF114:AF120" si="79">SUM(T114:AE114)</f>
        <v>2177320.625</v>
      </c>
      <c r="AG114" s="117">
        <f t="shared" ref="AG114:AG125" si="80">+AF114/AF$125</f>
        <v>0.64375388712596193</v>
      </c>
    </row>
    <row r="115" spans="1:33" s="62" customFormat="1">
      <c r="A115" s="116" t="s">
        <v>68</v>
      </c>
      <c r="F115" s="119">
        <f t="shared" ref="F115:Q115" si="81">+F21</f>
        <v>3875</v>
      </c>
      <c r="G115" s="95">
        <f t="shared" si="81"/>
        <v>3875</v>
      </c>
      <c r="H115" s="95">
        <f t="shared" si="81"/>
        <v>5450</v>
      </c>
      <c r="I115" s="95">
        <f t="shared" si="81"/>
        <v>8262.5</v>
      </c>
      <c r="J115" s="96">
        <f t="shared" si="81"/>
        <v>9950</v>
      </c>
      <c r="K115" s="96">
        <f t="shared" si="81"/>
        <v>11412.5</v>
      </c>
      <c r="L115" s="96">
        <f t="shared" si="81"/>
        <v>12412.5</v>
      </c>
      <c r="M115" s="96">
        <f t="shared" si="81"/>
        <v>14337.499999999998</v>
      </c>
      <c r="N115" s="96">
        <f t="shared" si="81"/>
        <v>18487.499999999996</v>
      </c>
      <c r="O115" s="96">
        <f t="shared" si="81"/>
        <v>18950.000000000004</v>
      </c>
      <c r="P115" s="96">
        <f t="shared" si="81"/>
        <v>22437.5</v>
      </c>
      <c r="Q115" s="96">
        <f t="shared" si="81"/>
        <v>25687.500000000004</v>
      </c>
      <c r="R115" s="74">
        <f t="shared" si="76"/>
        <v>155137.5</v>
      </c>
      <c r="S115" s="117">
        <f t="shared" si="77"/>
        <v>0.1632801161103048</v>
      </c>
      <c r="T115" s="119">
        <f t="shared" ref="T115:AE115" si="82">+T21</f>
        <v>26396.875</v>
      </c>
      <c r="U115" s="95">
        <f t="shared" si="82"/>
        <v>28523.125</v>
      </c>
      <c r="V115" s="95">
        <f t="shared" si="82"/>
        <v>29523.125</v>
      </c>
      <c r="W115" s="95">
        <f t="shared" si="82"/>
        <v>28523.125</v>
      </c>
      <c r="X115" s="96">
        <f t="shared" si="82"/>
        <v>34511.875</v>
      </c>
      <c r="Y115" s="96">
        <f t="shared" si="82"/>
        <v>42398.75</v>
      </c>
      <c r="Z115" s="96">
        <f t="shared" si="82"/>
        <v>43406.875</v>
      </c>
      <c r="AA115" s="96">
        <f t="shared" si="82"/>
        <v>47659.375</v>
      </c>
      <c r="AB115" s="96">
        <f t="shared" si="82"/>
        <v>59557.5</v>
      </c>
      <c r="AC115" s="96">
        <f t="shared" si="82"/>
        <v>59353.75</v>
      </c>
      <c r="AD115" s="96">
        <f t="shared" si="82"/>
        <v>64133.75</v>
      </c>
      <c r="AE115" s="96">
        <f t="shared" si="82"/>
        <v>68141.875</v>
      </c>
      <c r="AF115" s="74">
        <f t="shared" si="79"/>
        <v>532130</v>
      </c>
      <c r="AG115" s="117">
        <f t="shared" si="80"/>
        <v>0.15733133284232687</v>
      </c>
    </row>
    <row r="116" spans="1:33" s="62" customFormat="1">
      <c r="A116" s="116" t="s">
        <v>69</v>
      </c>
      <c r="F116" s="119">
        <f t="shared" ref="F116:Q116" si="83">+F28</f>
        <v>0</v>
      </c>
      <c r="G116" s="95">
        <f t="shared" si="83"/>
        <v>0</v>
      </c>
      <c r="H116" s="95">
        <f t="shared" si="83"/>
        <v>0</v>
      </c>
      <c r="I116" s="95">
        <f t="shared" si="83"/>
        <v>0</v>
      </c>
      <c r="J116" s="96">
        <f t="shared" si="83"/>
        <v>0</v>
      </c>
      <c r="K116" s="96">
        <f t="shared" si="83"/>
        <v>0</v>
      </c>
      <c r="L116" s="96">
        <f t="shared" si="83"/>
        <v>0</v>
      </c>
      <c r="M116" s="96">
        <f t="shared" si="83"/>
        <v>0</v>
      </c>
      <c r="N116" s="96">
        <f t="shared" si="83"/>
        <v>0</v>
      </c>
      <c r="O116" s="96">
        <f t="shared" si="83"/>
        <v>0</v>
      </c>
      <c r="P116" s="96">
        <f t="shared" si="83"/>
        <v>0</v>
      </c>
      <c r="Q116" s="96">
        <f t="shared" si="83"/>
        <v>0</v>
      </c>
      <c r="R116" s="74">
        <f t="shared" si="76"/>
        <v>0</v>
      </c>
      <c r="S116" s="117">
        <f t="shared" si="77"/>
        <v>0</v>
      </c>
      <c r="T116" s="119">
        <f t="shared" ref="T116:AE116" si="84">+T28</f>
        <v>0</v>
      </c>
      <c r="U116" s="95">
        <f t="shared" si="84"/>
        <v>0</v>
      </c>
      <c r="V116" s="95">
        <f t="shared" si="84"/>
        <v>0</v>
      </c>
      <c r="W116" s="95">
        <f t="shared" si="84"/>
        <v>0</v>
      </c>
      <c r="X116" s="96">
        <f t="shared" si="84"/>
        <v>0</v>
      </c>
      <c r="Y116" s="96">
        <f t="shared" si="84"/>
        <v>0</v>
      </c>
      <c r="Z116" s="96">
        <f t="shared" si="84"/>
        <v>0</v>
      </c>
      <c r="AA116" s="96">
        <f t="shared" si="84"/>
        <v>0</v>
      </c>
      <c r="AB116" s="96">
        <f t="shared" si="84"/>
        <v>0</v>
      </c>
      <c r="AC116" s="96">
        <f t="shared" si="84"/>
        <v>0</v>
      </c>
      <c r="AD116" s="96">
        <f t="shared" si="84"/>
        <v>0</v>
      </c>
      <c r="AE116" s="96">
        <f t="shared" si="84"/>
        <v>0</v>
      </c>
      <c r="AF116" s="74">
        <f t="shared" si="79"/>
        <v>0</v>
      </c>
      <c r="AG116" s="117">
        <f t="shared" si="80"/>
        <v>0</v>
      </c>
    </row>
    <row r="117" spans="1:33" s="62" customFormat="1">
      <c r="A117" s="116" t="s">
        <v>70</v>
      </c>
      <c r="F117" s="119">
        <f t="shared" ref="F117:Q117" si="85">+F37</f>
        <v>3400</v>
      </c>
      <c r="G117" s="95">
        <f t="shared" si="85"/>
        <v>3400</v>
      </c>
      <c r="H117" s="95">
        <f t="shared" si="85"/>
        <v>3400</v>
      </c>
      <c r="I117" s="95">
        <f t="shared" si="85"/>
        <v>3400</v>
      </c>
      <c r="J117" s="96">
        <f t="shared" si="85"/>
        <v>3400</v>
      </c>
      <c r="K117" s="96">
        <f t="shared" si="85"/>
        <v>7400</v>
      </c>
      <c r="L117" s="96">
        <f t="shared" si="85"/>
        <v>3400</v>
      </c>
      <c r="M117" s="96">
        <f t="shared" si="85"/>
        <v>9400</v>
      </c>
      <c r="N117" s="96">
        <f t="shared" si="85"/>
        <v>9400</v>
      </c>
      <c r="O117" s="96">
        <f t="shared" si="85"/>
        <v>9400</v>
      </c>
      <c r="P117" s="96">
        <f t="shared" si="85"/>
        <v>13400</v>
      </c>
      <c r="Q117" s="96">
        <f t="shared" si="85"/>
        <v>17400</v>
      </c>
      <c r="R117" s="74">
        <f t="shared" si="76"/>
        <v>86800</v>
      </c>
      <c r="S117" s="117">
        <f t="shared" si="77"/>
        <v>9.1355823565382036E-2</v>
      </c>
      <c r="T117" s="119">
        <f t="shared" ref="T117:AE117" si="86">+T37</f>
        <v>17716.666666666668</v>
      </c>
      <c r="U117" s="95">
        <f t="shared" si="86"/>
        <v>17716.666666666668</v>
      </c>
      <c r="V117" s="95">
        <f t="shared" si="86"/>
        <v>24016.666666666668</v>
      </c>
      <c r="W117" s="95">
        <f t="shared" si="86"/>
        <v>24016.666666666668</v>
      </c>
      <c r="X117" s="96">
        <f t="shared" si="86"/>
        <v>24016.666666666668</v>
      </c>
      <c r="Y117" s="96">
        <f t="shared" si="86"/>
        <v>24016.666666666668</v>
      </c>
      <c r="Z117" s="96">
        <f t="shared" si="86"/>
        <v>31576.666666666668</v>
      </c>
      <c r="AA117" s="96">
        <f t="shared" si="86"/>
        <v>31576.666666666668</v>
      </c>
      <c r="AB117" s="96">
        <f t="shared" si="86"/>
        <v>31576.666666666668</v>
      </c>
      <c r="AC117" s="96">
        <f t="shared" si="86"/>
        <v>37876.666666666664</v>
      </c>
      <c r="AD117" s="96">
        <f t="shared" si="86"/>
        <v>37876.666666666664</v>
      </c>
      <c r="AE117" s="96">
        <f t="shared" si="86"/>
        <v>37876.666666666664</v>
      </c>
      <c r="AF117" s="74">
        <f t="shared" si="79"/>
        <v>339860</v>
      </c>
      <c r="AG117" s="117">
        <f t="shared" si="80"/>
        <v>0.10048414255876047</v>
      </c>
    </row>
    <row r="118" spans="1:33" s="62" customFormat="1">
      <c r="A118" s="116" t="s">
        <v>71</v>
      </c>
      <c r="F118" s="119">
        <f t="shared" ref="F118:Q118" si="87">+F57</f>
        <v>1666.6666666666667</v>
      </c>
      <c r="G118" s="95">
        <f t="shared" si="87"/>
        <v>1666.6666666666667</v>
      </c>
      <c r="H118" s="95">
        <f t="shared" si="87"/>
        <v>1666.6666666666667</v>
      </c>
      <c r="I118" s="95">
        <f t="shared" si="87"/>
        <v>1666.6666666666667</v>
      </c>
      <c r="J118" s="96">
        <f t="shared" si="87"/>
        <v>1666.6666666666667</v>
      </c>
      <c r="K118" s="96">
        <f t="shared" si="87"/>
        <v>1666.6666666666667</v>
      </c>
      <c r="L118" s="96">
        <f t="shared" si="87"/>
        <v>2666.666666666667</v>
      </c>
      <c r="M118" s="96">
        <f t="shared" si="87"/>
        <v>2666.666666666667</v>
      </c>
      <c r="N118" s="96">
        <f t="shared" si="87"/>
        <v>2666.666666666667</v>
      </c>
      <c r="O118" s="96">
        <f t="shared" si="87"/>
        <v>2666.666666666667</v>
      </c>
      <c r="P118" s="96">
        <f t="shared" si="87"/>
        <v>2666.666666666667</v>
      </c>
      <c r="Q118" s="96">
        <f t="shared" si="87"/>
        <v>2666.666666666667</v>
      </c>
      <c r="R118" s="74">
        <f t="shared" si="76"/>
        <v>26000.000000000007</v>
      </c>
      <c r="S118" s="117">
        <f t="shared" si="77"/>
        <v>2.7364647611750389E-2</v>
      </c>
      <c r="T118" s="119">
        <f t="shared" ref="T118:AE118" si="88">+T57</f>
        <v>7916.6666666666661</v>
      </c>
      <c r="U118" s="95">
        <f t="shared" si="88"/>
        <v>7916.6666666666661</v>
      </c>
      <c r="V118" s="95">
        <f t="shared" si="88"/>
        <v>7916.6666666666661</v>
      </c>
      <c r="W118" s="95">
        <f t="shared" si="88"/>
        <v>7916.6666666666661</v>
      </c>
      <c r="X118" s="96">
        <f t="shared" si="88"/>
        <v>7916.6666666666661</v>
      </c>
      <c r="Y118" s="96">
        <f t="shared" si="88"/>
        <v>7916.6666666666661</v>
      </c>
      <c r="Z118" s="96">
        <f t="shared" si="88"/>
        <v>7916.6666666666661</v>
      </c>
      <c r="AA118" s="96">
        <f t="shared" si="88"/>
        <v>7916.6666666666661</v>
      </c>
      <c r="AB118" s="96">
        <f t="shared" si="88"/>
        <v>7916.6666666666661</v>
      </c>
      <c r="AC118" s="96">
        <f t="shared" si="88"/>
        <v>7916.6666666666661</v>
      </c>
      <c r="AD118" s="96">
        <f t="shared" si="88"/>
        <v>7916.6666666666661</v>
      </c>
      <c r="AE118" s="96">
        <f t="shared" si="88"/>
        <v>7916.6666666666661</v>
      </c>
      <c r="AF118" s="74">
        <f t="shared" si="79"/>
        <v>95000</v>
      </c>
      <c r="AG118" s="117">
        <f t="shared" si="80"/>
        <v>2.8088017251463086E-2</v>
      </c>
    </row>
    <row r="119" spans="1:33" s="62" customFormat="1">
      <c r="A119" s="116" t="s">
        <v>164</v>
      </c>
      <c r="F119" s="119">
        <f t="shared" ref="F119:Q119" si="89">+F67</f>
        <v>0</v>
      </c>
      <c r="G119" s="95">
        <f t="shared" si="89"/>
        <v>0</v>
      </c>
      <c r="H119" s="95">
        <f t="shared" si="89"/>
        <v>0</v>
      </c>
      <c r="I119" s="95">
        <f t="shared" si="89"/>
        <v>0</v>
      </c>
      <c r="J119" s="95">
        <f t="shared" si="89"/>
        <v>0</v>
      </c>
      <c r="K119" s="95">
        <f t="shared" si="89"/>
        <v>0</v>
      </c>
      <c r="L119" s="95">
        <f t="shared" si="89"/>
        <v>0</v>
      </c>
      <c r="M119" s="95">
        <f t="shared" si="89"/>
        <v>0</v>
      </c>
      <c r="N119" s="95">
        <f t="shared" si="89"/>
        <v>0</v>
      </c>
      <c r="O119" s="95">
        <f t="shared" si="89"/>
        <v>0</v>
      </c>
      <c r="P119" s="95">
        <f t="shared" si="89"/>
        <v>0</v>
      </c>
      <c r="Q119" s="95">
        <f t="shared" si="89"/>
        <v>0</v>
      </c>
      <c r="R119" s="74">
        <f t="shared" si="76"/>
        <v>0</v>
      </c>
      <c r="S119" s="117">
        <f t="shared" si="77"/>
        <v>0</v>
      </c>
      <c r="T119" s="119">
        <f t="shared" ref="T119:AE119" si="90">+T67</f>
        <v>0</v>
      </c>
      <c r="U119" s="95">
        <f t="shared" si="90"/>
        <v>0</v>
      </c>
      <c r="V119" s="95">
        <f t="shared" si="90"/>
        <v>0</v>
      </c>
      <c r="W119" s="95">
        <f t="shared" si="90"/>
        <v>20000</v>
      </c>
      <c r="X119" s="95">
        <f t="shared" si="90"/>
        <v>0</v>
      </c>
      <c r="Y119" s="95">
        <f t="shared" si="90"/>
        <v>0</v>
      </c>
      <c r="Z119" s="95">
        <f t="shared" si="90"/>
        <v>0</v>
      </c>
      <c r="AA119" s="95">
        <f t="shared" si="90"/>
        <v>0</v>
      </c>
      <c r="AB119" s="95">
        <f t="shared" si="90"/>
        <v>0</v>
      </c>
      <c r="AC119" s="95">
        <f t="shared" si="90"/>
        <v>0</v>
      </c>
      <c r="AD119" s="95">
        <f t="shared" si="90"/>
        <v>0</v>
      </c>
      <c r="AE119" s="95">
        <f t="shared" si="90"/>
        <v>0</v>
      </c>
      <c r="AF119" s="74">
        <f t="shared" si="79"/>
        <v>20000</v>
      </c>
      <c r="AG119" s="117">
        <f t="shared" si="80"/>
        <v>5.9132667897817022E-3</v>
      </c>
    </row>
    <row r="120" spans="1:33" s="62" customFormat="1">
      <c r="A120" s="116" t="s">
        <v>73</v>
      </c>
      <c r="F120" s="119">
        <f t="shared" ref="F120:Q120" si="91">+F85</f>
        <v>5720</v>
      </c>
      <c r="G120" s="95">
        <f t="shared" si="91"/>
        <v>5720</v>
      </c>
      <c r="H120" s="95">
        <f t="shared" si="91"/>
        <v>5720</v>
      </c>
      <c r="I120" s="95">
        <f t="shared" si="91"/>
        <v>5720</v>
      </c>
      <c r="J120" s="96">
        <f t="shared" si="91"/>
        <v>5720</v>
      </c>
      <c r="K120" s="96">
        <f t="shared" si="91"/>
        <v>5720</v>
      </c>
      <c r="L120" s="96">
        <f t="shared" si="91"/>
        <v>5720</v>
      </c>
      <c r="M120" s="96">
        <f t="shared" si="91"/>
        <v>5720</v>
      </c>
      <c r="N120" s="96">
        <f t="shared" si="91"/>
        <v>5720</v>
      </c>
      <c r="O120" s="96">
        <f t="shared" si="91"/>
        <v>5720</v>
      </c>
      <c r="P120" s="96">
        <f t="shared" si="91"/>
        <v>5720</v>
      </c>
      <c r="Q120" s="96">
        <f t="shared" si="91"/>
        <v>5720</v>
      </c>
      <c r="R120" s="74">
        <f t="shared" si="76"/>
        <v>68640</v>
      </c>
      <c r="S120" s="117">
        <f t="shared" si="77"/>
        <v>7.2242669695021008E-2</v>
      </c>
      <c r="T120" s="119">
        <f t="shared" ref="T120:AE120" si="92">+T85</f>
        <v>14626.5625</v>
      </c>
      <c r="U120" s="95">
        <f t="shared" si="92"/>
        <v>14626.5625</v>
      </c>
      <c r="V120" s="95">
        <f t="shared" si="92"/>
        <v>14626.5625</v>
      </c>
      <c r="W120" s="95">
        <f t="shared" si="92"/>
        <v>14626.5625</v>
      </c>
      <c r="X120" s="96">
        <f t="shared" si="92"/>
        <v>14626.5625</v>
      </c>
      <c r="Y120" s="96">
        <f t="shared" si="92"/>
        <v>14626.5625</v>
      </c>
      <c r="Z120" s="96">
        <f t="shared" si="92"/>
        <v>14626.5625</v>
      </c>
      <c r="AA120" s="96">
        <f t="shared" si="92"/>
        <v>14626.5625</v>
      </c>
      <c r="AB120" s="96">
        <f t="shared" si="92"/>
        <v>14626.5625</v>
      </c>
      <c r="AC120" s="96">
        <f t="shared" si="92"/>
        <v>14626.5625</v>
      </c>
      <c r="AD120" s="96">
        <f t="shared" si="92"/>
        <v>14626.5625</v>
      </c>
      <c r="AE120" s="96">
        <f t="shared" si="92"/>
        <v>14626.5625</v>
      </c>
      <c r="AF120" s="74">
        <f t="shared" si="79"/>
        <v>175518.75</v>
      </c>
      <c r="AG120" s="117">
        <f t="shared" si="80"/>
        <v>5.189445976794986E-2</v>
      </c>
    </row>
    <row r="121" spans="1:33" s="62" customFormat="1">
      <c r="A121" s="116" t="s">
        <v>55</v>
      </c>
      <c r="F121" s="125">
        <f t="shared" ref="F121:R121" si="93">SUM(F114:F120)</f>
        <v>34511.416666666672</v>
      </c>
      <c r="G121" s="121">
        <f t="shared" si="93"/>
        <v>28155.416666666668</v>
      </c>
      <c r="H121" s="121">
        <f t="shared" si="93"/>
        <v>35957.5</v>
      </c>
      <c r="I121" s="121">
        <f t="shared" si="93"/>
        <v>50142.916666666664</v>
      </c>
      <c r="J121" s="122">
        <f t="shared" si="93"/>
        <v>64858.291666666664</v>
      </c>
      <c r="K121" s="122">
        <f t="shared" si="93"/>
        <v>69747.083333333328</v>
      </c>
      <c r="L121" s="122">
        <f t="shared" si="93"/>
        <v>66959.583333333328</v>
      </c>
      <c r="M121" s="122">
        <f t="shared" si="93"/>
        <v>92188.666666666657</v>
      </c>
      <c r="N121" s="122">
        <f t="shared" si="93"/>
        <v>102940.83333333333</v>
      </c>
      <c r="O121" s="122">
        <f t="shared" si="93"/>
        <v>115037.62500000001</v>
      </c>
      <c r="P121" s="122">
        <f t="shared" si="93"/>
        <v>130461.66666666667</v>
      </c>
      <c r="Q121" s="122">
        <f t="shared" si="93"/>
        <v>146607.5</v>
      </c>
      <c r="R121" s="123">
        <f t="shared" si="93"/>
        <v>937568.5</v>
      </c>
      <c r="S121" s="124">
        <f t="shared" si="77"/>
        <v>0.98677813901451483</v>
      </c>
      <c r="T121" s="125">
        <f t="shared" ref="T121:AF121" si="94">SUM(T114:T120)</f>
        <v>177390.20833333331</v>
      </c>
      <c r="U121" s="121">
        <f t="shared" si="94"/>
        <v>184482.08333333331</v>
      </c>
      <c r="V121" s="121">
        <f t="shared" si="94"/>
        <v>196889.58333333331</v>
      </c>
      <c r="W121" s="121">
        <f t="shared" si="94"/>
        <v>215889.58333333331</v>
      </c>
      <c r="X121" s="122">
        <f t="shared" si="94"/>
        <v>220747.70833333331</v>
      </c>
      <c r="Y121" s="122">
        <f t="shared" si="94"/>
        <v>266160.52083333331</v>
      </c>
      <c r="Z121" s="122">
        <f t="shared" si="94"/>
        <v>268449.58333333331</v>
      </c>
      <c r="AA121" s="122">
        <f t="shared" si="94"/>
        <v>385823.33333333337</v>
      </c>
      <c r="AB121" s="122">
        <f t="shared" si="94"/>
        <v>316146.14583333337</v>
      </c>
      <c r="AC121" s="122">
        <f t="shared" si="94"/>
        <v>352416.77083333337</v>
      </c>
      <c r="AD121" s="122">
        <f t="shared" si="94"/>
        <v>371826.77083333337</v>
      </c>
      <c r="AE121" s="122">
        <f t="shared" si="94"/>
        <v>383607.08333333337</v>
      </c>
      <c r="AF121" s="123">
        <f t="shared" si="94"/>
        <v>3339829.375</v>
      </c>
      <c r="AG121" s="124">
        <f t="shared" si="80"/>
        <v>0.98746510633624396</v>
      </c>
    </row>
    <row r="122" spans="1:33" s="62" customFormat="1">
      <c r="A122" s="116" t="s">
        <v>56</v>
      </c>
      <c r="F122" s="119">
        <f t="shared" ref="F122:Q122" si="95">+F93</f>
        <v>83.333333333333329</v>
      </c>
      <c r="G122" s="95">
        <f t="shared" si="95"/>
        <v>83.333333333333329</v>
      </c>
      <c r="H122" s="95">
        <f t="shared" si="95"/>
        <v>208.33333333333331</v>
      </c>
      <c r="I122" s="95">
        <f t="shared" si="95"/>
        <v>611.11111111111109</v>
      </c>
      <c r="J122" s="96">
        <f t="shared" si="95"/>
        <v>791.66666666666663</v>
      </c>
      <c r="K122" s="96">
        <f t="shared" si="95"/>
        <v>1111.1111111111111</v>
      </c>
      <c r="L122" s="96">
        <f t="shared" si="95"/>
        <v>1111.1111111111111</v>
      </c>
      <c r="M122" s="96">
        <f t="shared" si="95"/>
        <v>1215.2777777777778</v>
      </c>
      <c r="N122" s="96">
        <f t="shared" si="95"/>
        <v>1576.3888888888889</v>
      </c>
      <c r="O122" s="96">
        <f t="shared" si="95"/>
        <v>1840.2777777777778</v>
      </c>
      <c r="P122" s="96">
        <f t="shared" si="95"/>
        <v>1944.4444444444446</v>
      </c>
      <c r="Q122" s="96">
        <f t="shared" si="95"/>
        <v>1986.1111111111113</v>
      </c>
      <c r="R122" s="126">
        <f>SUM(F122:Q122)</f>
        <v>12562.5</v>
      </c>
      <c r="S122" s="117">
        <f t="shared" si="77"/>
        <v>1.3221860985485159E-2</v>
      </c>
      <c r="T122" s="119">
        <f t="shared" ref="T122:AE122" si="96">+T93</f>
        <v>1986.1111111111113</v>
      </c>
      <c r="U122" s="95">
        <f t="shared" si="96"/>
        <v>1986.1111111111113</v>
      </c>
      <c r="V122" s="95">
        <f t="shared" si="96"/>
        <v>2840.2777777777783</v>
      </c>
      <c r="W122" s="95">
        <f t="shared" si="96"/>
        <v>3340.2777777777783</v>
      </c>
      <c r="X122" s="96">
        <f t="shared" si="96"/>
        <v>3465.2777777777783</v>
      </c>
      <c r="Y122" s="96">
        <f t="shared" si="96"/>
        <v>4006.9444444444453</v>
      </c>
      <c r="Z122" s="96">
        <f t="shared" si="96"/>
        <v>4027.7777777777787</v>
      </c>
      <c r="AA122" s="96">
        <f t="shared" si="96"/>
        <v>4027.7777777777787</v>
      </c>
      <c r="AB122" s="96">
        <f t="shared" si="96"/>
        <v>4027.7777777777787</v>
      </c>
      <c r="AC122" s="96">
        <f t="shared" si="96"/>
        <v>4173.6111111111122</v>
      </c>
      <c r="AD122" s="96">
        <f t="shared" si="96"/>
        <v>4256.9444444444453</v>
      </c>
      <c r="AE122" s="96">
        <f t="shared" si="96"/>
        <v>4256.9444444444453</v>
      </c>
      <c r="AF122" s="126">
        <f>SUM(T122:AE122)</f>
        <v>42395.833333333336</v>
      </c>
      <c r="AG122" s="117">
        <f t="shared" si="80"/>
        <v>1.2534893663756005E-2</v>
      </c>
    </row>
    <row r="123" spans="1:33" s="62" customFormat="1">
      <c r="A123" s="116" t="s">
        <v>57</v>
      </c>
      <c r="F123" s="119">
        <f t="shared" ref="F123:Q123" si="97">+F94</f>
        <v>0</v>
      </c>
      <c r="G123" s="95">
        <f t="shared" si="97"/>
        <v>0</v>
      </c>
      <c r="H123" s="95">
        <f t="shared" si="97"/>
        <v>0</v>
      </c>
      <c r="I123" s="95">
        <f t="shared" si="97"/>
        <v>0</v>
      </c>
      <c r="J123" s="96">
        <f t="shared" si="97"/>
        <v>0</v>
      </c>
      <c r="K123" s="96">
        <f t="shared" si="97"/>
        <v>0</v>
      </c>
      <c r="L123" s="96">
        <f t="shared" si="97"/>
        <v>0</v>
      </c>
      <c r="M123" s="96">
        <f t="shared" si="97"/>
        <v>0</v>
      </c>
      <c r="N123" s="96">
        <f t="shared" si="97"/>
        <v>0</v>
      </c>
      <c r="O123" s="96">
        <f t="shared" si="97"/>
        <v>0</v>
      </c>
      <c r="P123" s="96">
        <f t="shared" si="97"/>
        <v>0</v>
      </c>
      <c r="Q123" s="96">
        <f t="shared" si="97"/>
        <v>0</v>
      </c>
      <c r="R123" s="126">
        <f>SUM(F123:Q123)</f>
        <v>0</v>
      </c>
      <c r="S123" s="117">
        <f t="shared" si="77"/>
        <v>0</v>
      </c>
      <c r="T123" s="119">
        <f t="shared" ref="T123:AE123" si="98">+T94</f>
        <v>0</v>
      </c>
      <c r="U123" s="95">
        <f t="shared" si="98"/>
        <v>0</v>
      </c>
      <c r="V123" s="95">
        <f t="shared" si="98"/>
        <v>0</v>
      </c>
      <c r="W123" s="95">
        <f t="shared" si="98"/>
        <v>0</v>
      </c>
      <c r="X123" s="96">
        <f t="shared" si="98"/>
        <v>0</v>
      </c>
      <c r="Y123" s="96">
        <f t="shared" si="98"/>
        <v>0</v>
      </c>
      <c r="Z123" s="96">
        <f t="shared" si="98"/>
        <v>0</v>
      </c>
      <c r="AA123" s="96">
        <f t="shared" si="98"/>
        <v>0</v>
      </c>
      <c r="AB123" s="96">
        <f t="shared" si="98"/>
        <v>0</v>
      </c>
      <c r="AC123" s="96">
        <f t="shared" si="98"/>
        <v>0</v>
      </c>
      <c r="AD123" s="96">
        <f t="shared" si="98"/>
        <v>0</v>
      </c>
      <c r="AE123" s="96">
        <f t="shared" si="98"/>
        <v>0</v>
      </c>
      <c r="AF123" s="126">
        <f>SUM(T123:AE123)</f>
        <v>0</v>
      </c>
      <c r="AG123" s="117">
        <f t="shared" si="80"/>
        <v>0</v>
      </c>
    </row>
    <row r="124" spans="1:33" s="62" customFormat="1">
      <c r="A124" s="116" t="s">
        <v>58</v>
      </c>
      <c r="F124" s="119">
        <f t="shared" ref="F124:Q124" si="99">+F95</f>
        <v>0</v>
      </c>
      <c r="G124" s="95">
        <f t="shared" si="99"/>
        <v>0</v>
      </c>
      <c r="H124" s="95">
        <f t="shared" si="99"/>
        <v>0</v>
      </c>
      <c r="I124" s="95">
        <f t="shared" si="99"/>
        <v>0</v>
      </c>
      <c r="J124" s="96">
        <f t="shared" si="99"/>
        <v>0</v>
      </c>
      <c r="K124" s="96">
        <f t="shared" si="99"/>
        <v>0</v>
      </c>
      <c r="L124" s="96">
        <f t="shared" si="99"/>
        <v>0</v>
      </c>
      <c r="M124" s="96">
        <f t="shared" si="99"/>
        <v>0</v>
      </c>
      <c r="N124" s="96">
        <f t="shared" si="99"/>
        <v>0</v>
      </c>
      <c r="O124" s="96">
        <f t="shared" si="99"/>
        <v>0</v>
      </c>
      <c r="P124" s="96">
        <f t="shared" si="99"/>
        <v>0</v>
      </c>
      <c r="Q124" s="96">
        <f t="shared" si="99"/>
        <v>0</v>
      </c>
      <c r="R124" s="126">
        <f>SUM(F124:Q124)</f>
        <v>0</v>
      </c>
      <c r="S124" s="117">
        <f t="shared" si="77"/>
        <v>0</v>
      </c>
      <c r="T124" s="119">
        <f t="shared" ref="T124:AE124" si="100">+T95</f>
        <v>0</v>
      </c>
      <c r="U124" s="95">
        <f t="shared" si="100"/>
        <v>0</v>
      </c>
      <c r="V124" s="95">
        <f t="shared" si="100"/>
        <v>0</v>
      </c>
      <c r="W124" s="95">
        <f t="shared" si="100"/>
        <v>0</v>
      </c>
      <c r="X124" s="96">
        <f t="shared" si="100"/>
        <v>0</v>
      </c>
      <c r="Y124" s="96">
        <f t="shared" si="100"/>
        <v>0</v>
      </c>
      <c r="Z124" s="96">
        <f t="shared" si="100"/>
        <v>0</v>
      </c>
      <c r="AA124" s="96">
        <f t="shared" si="100"/>
        <v>0</v>
      </c>
      <c r="AB124" s="96">
        <f t="shared" si="100"/>
        <v>0</v>
      </c>
      <c r="AC124" s="96">
        <f t="shared" si="100"/>
        <v>0</v>
      </c>
      <c r="AD124" s="96">
        <f t="shared" si="100"/>
        <v>0</v>
      </c>
      <c r="AE124" s="96">
        <f t="shared" si="100"/>
        <v>0</v>
      </c>
      <c r="AF124" s="126">
        <f>SUM(T124:AE124)</f>
        <v>0</v>
      </c>
      <c r="AG124" s="117">
        <f t="shared" si="80"/>
        <v>0</v>
      </c>
    </row>
    <row r="125" spans="1:33" s="62" customFormat="1" ht="14" thickBot="1">
      <c r="A125" s="127" t="s">
        <v>59</v>
      </c>
      <c r="F125" s="131">
        <f t="shared" ref="F125:R125" si="101">SUM(F121:F124)</f>
        <v>34594.750000000007</v>
      </c>
      <c r="G125" s="97">
        <f t="shared" si="101"/>
        <v>28238.75</v>
      </c>
      <c r="H125" s="97">
        <f t="shared" si="101"/>
        <v>36165.833333333336</v>
      </c>
      <c r="I125" s="97">
        <f t="shared" si="101"/>
        <v>50754.027777777774</v>
      </c>
      <c r="J125" s="128">
        <f t="shared" si="101"/>
        <v>65649.958333333328</v>
      </c>
      <c r="K125" s="128">
        <f t="shared" si="101"/>
        <v>70858.194444444438</v>
      </c>
      <c r="L125" s="128">
        <f t="shared" si="101"/>
        <v>68070.694444444438</v>
      </c>
      <c r="M125" s="128">
        <f t="shared" si="101"/>
        <v>93403.944444444438</v>
      </c>
      <c r="N125" s="128">
        <f t="shared" si="101"/>
        <v>104517.22222222222</v>
      </c>
      <c r="O125" s="128">
        <f t="shared" si="101"/>
        <v>116877.9027777778</v>
      </c>
      <c r="P125" s="128">
        <f t="shared" si="101"/>
        <v>132406.11111111112</v>
      </c>
      <c r="Q125" s="128">
        <f t="shared" si="101"/>
        <v>148593.61111111112</v>
      </c>
      <c r="R125" s="129">
        <f t="shared" si="101"/>
        <v>950131</v>
      </c>
      <c r="S125" s="130">
        <f t="shared" si="77"/>
        <v>1</v>
      </c>
      <c r="T125" s="131">
        <f t="shared" ref="T125:AF125" si="102">SUM(T121:T124)</f>
        <v>179376.31944444444</v>
      </c>
      <c r="U125" s="97">
        <f t="shared" si="102"/>
        <v>186468.19444444444</v>
      </c>
      <c r="V125" s="97">
        <f t="shared" si="102"/>
        <v>199729.86111111109</v>
      </c>
      <c r="W125" s="97">
        <f t="shared" si="102"/>
        <v>219229.86111111109</v>
      </c>
      <c r="X125" s="128">
        <f t="shared" si="102"/>
        <v>224212.98611111109</v>
      </c>
      <c r="Y125" s="128">
        <f t="shared" si="102"/>
        <v>270167.46527777775</v>
      </c>
      <c r="Z125" s="128">
        <f t="shared" si="102"/>
        <v>272477.36111111107</v>
      </c>
      <c r="AA125" s="128">
        <f t="shared" si="102"/>
        <v>389851.11111111112</v>
      </c>
      <c r="AB125" s="128">
        <f t="shared" si="102"/>
        <v>320173.92361111112</v>
      </c>
      <c r="AC125" s="128">
        <f t="shared" si="102"/>
        <v>356590.3819444445</v>
      </c>
      <c r="AD125" s="128">
        <f t="shared" si="102"/>
        <v>376083.71527777781</v>
      </c>
      <c r="AE125" s="128">
        <f t="shared" si="102"/>
        <v>387864.02777777781</v>
      </c>
      <c r="AF125" s="129">
        <f t="shared" si="102"/>
        <v>3382225.2083333335</v>
      </c>
      <c r="AG125" s="130">
        <f t="shared" si="80"/>
        <v>1</v>
      </c>
    </row>
    <row r="126" spans="1:33" s="62" customFormat="1">
      <c r="A126" s="116"/>
      <c r="F126" s="134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86"/>
      <c r="S126" s="114"/>
      <c r="T126" s="134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86"/>
      <c r="AG126" s="114"/>
    </row>
    <row r="127" spans="1:33" s="62" customFormat="1" ht="14" thickBot="1">
      <c r="A127" s="116" t="s">
        <v>74</v>
      </c>
      <c r="F127" s="740">
        <f>+'Cap Ex'!E13</f>
        <v>3000</v>
      </c>
      <c r="G127" s="135">
        <f>+'Cap Ex'!F13</f>
        <v>0</v>
      </c>
      <c r="H127" s="135">
        <f>+'Cap Ex'!G13</f>
        <v>4500</v>
      </c>
      <c r="I127" s="135">
        <f>+'Cap Ex'!H13</f>
        <v>14500</v>
      </c>
      <c r="J127" s="135">
        <f>+'Cap Ex'!I13</f>
        <v>6500</v>
      </c>
      <c r="K127" s="135">
        <f>+'Cap Ex'!J13</f>
        <v>11500</v>
      </c>
      <c r="L127" s="135">
        <f>+'Cap Ex'!K13</f>
        <v>0</v>
      </c>
      <c r="M127" s="135">
        <f>+'Cap Ex'!L13</f>
        <v>3750</v>
      </c>
      <c r="N127" s="135">
        <f>+'Cap Ex'!M13</f>
        <v>13000</v>
      </c>
      <c r="O127" s="135">
        <f>+'Cap Ex'!N13</f>
        <v>9500</v>
      </c>
      <c r="P127" s="135">
        <f>+'Cap Ex'!O13</f>
        <v>3750</v>
      </c>
      <c r="Q127" s="135">
        <f>+'Cap Ex'!P13</f>
        <v>1500</v>
      </c>
      <c r="R127" s="136">
        <f>SUM(F127:Q127)</f>
        <v>71500</v>
      </c>
      <c r="S127" s="137"/>
      <c r="T127" s="740">
        <f>+'Cap Ex'!S13</f>
        <v>0</v>
      </c>
      <c r="U127" s="135">
        <f>+'Cap Ex'!T13</f>
        <v>0</v>
      </c>
      <c r="V127" s="135">
        <f>+'Cap Ex'!U13</f>
        <v>25750</v>
      </c>
      <c r="W127" s="135">
        <f>+'Cap Ex'!V13</f>
        <v>18000</v>
      </c>
      <c r="X127" s="135">
        <f>+'Cap Ex'!W13</f>
        <v>4500</v>
      </c>
      <c r="Y127" s="135">
        <f>+'Cap Ex'!X13</f>
        <v>19500</v>
      </c>
      <c r="Z127" s="135">
        <f>+'Cap Ex'!Y13</f>
        <v>750</v>
      </c>
      <c r="AA127" s="135">
        <f>+'Cap Ex'!Z13</f>
        <v>0</v>
      </c>
      <c r="AB127" s="135">
        <f>+'Cap Ex'!AA13</f>
        <v>0</v>
      </c>
      <c r="AC127" s="135">
        <f>+'Cap Ex'!AB13</f>
        <v>5250</v>
      </c>
      <c r="AD127" s="135">
        <f>+'Cap Ex'!AC13</f>
        <v>3000</v>
      </c>
      <c r="AE127" s="135">
        <f>+'Cap Ex'!AD13</f>
        <v>0</v>
      </c>
      <c r="AF127" s="136">
        <f>SUM(T127:AE127)</f>
        <v>76750</v>
      </c>
      <c r="AG127" s="114"/>
    </row>
    <row r="128" spans="1:33" s="62" customFormat="1" ht="14" thickBot="1">
      <c r="A128" s="138"/>
      <c r="B128" s="139"/>
      <c r="C128" s="139"/>
      <c r="D128" s="139"/>
      <c r="E128" s="139"/>
      <c r="F128" s="141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40"/>
      <c r="S128" s="137"/>
      <c r="T128" s="141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40"/>
      <c r="AG128" s="137"/>
    </row>
    <row r="129" spans="1:32" s="62" customFormat="1">
      <c r="R129" s="64"/>
      <c r="AF129" s="64"/>
    </row>
    <row r="130" spans="1:32" s="62" customFormat="1" ht="14" hidden="1" thickBot="1">
      <c r="A130" s="142">
        <v>2011</v>
      </c>
      <c r="B130" s="139"/>
      <c r="C130" s="139"/>
      <c r="D130" s="139"/>
      <c r="E130" s="139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8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86"/>
    </row>
    <row r="131" spans="1:32" ht="16" hidden="1">
      <c r="A131" s="143" t="s">
        <v>66</v>
      </c>
      <c r="R131" s="111"/>
      <c r="S131" s="109"/>
      <c r="AF131" s="111"/>
    </row>
    <row r="132" spans="1:32" ht="16" hidden="1">
      <c r="A132" s="143"/>
      <c r="B132" s="112" t="s">
        <v>12</v>
      </c>
      <c r="F132" s="113">
        <f t="shared" ref="F132:Q132" si="103">+U4</f>
        <v>17</v>
      </c>
      <c r="G132" s="113">
        <f t="shared" si="103"/>
        <v>17.5</v>
      </c>
      <c r="H132" s="113">
        <f t="shared" si="103"/>
        <v>17.5</v>
      </c>
      <c r="I132" s="113">
        <f t="shared" si="103"/>
        <v>20.5</v>
      </c>
      <c r="J132" s="113">
        <f t="shared" si="103"/>
        <v>23.5</v>
      </c>
      <c r="K132" s="113">
        <f t="shared" si="103"/>
        <v>24</v>
      </c>
      <c r="L132" s="113">
        <f t="shared" si="103"/>
        <v>25</v>
      </c>
      <c r="M132" s="113">
        <f t="shared" si="103"/>
        <v>25</v>
      </c>
      <c r="N132" s="113">
        <f t="shared" si="103"/>
        <v>29.5</v>
      </c>
      <c r="O132" s="113">
        <f t="shared" si="103"/>
        <v>31.5</v>
      </c>
      <c r="P132" s="113">
        <f t="shared" si="103"/>
        <v>31.5</v>
      </c>
      <c r="Q132" s="113">
        <f t="shared" si="103"/>
        <v>23.208333333333332</v>
      </c>
      <c r="R132" s="86"/>
      <c r="S132" s="114"/>
      <c r="T132" s="113" t="e">
        <f>+#REF!</f>
        <v>#REF!</v>
      </c>
      <c r="U132" s="113" t="e">
        <f>+#REF!</f>
        <v>#REF!</v>
      </c>
      <c r="V132" s="113" t="e">
        <f>+#REF!</f>
        <v>#REF!</v>
      </c>
      <c r="W132" s="113" t="e">
        <f>+#REF!</f>
        <v>#REF!</v>
      </c>
      <c r="X132" s="113" t="e">
        <f>+#REF!</f>
        <v>#REF!</v>
      </c>
      <c r="Y132" s="113" t="e">
        <f>+#REF!</f>
        <v>#REF!</v>
      </c>
      <c r="Z132" s="113" t="e">
        <f>+#REF!</f>
        <v>#REF!</v>
      </c>
      <c r="AA132" s="113" t="e">
        <f>+#REF!</f>
        <v>#REF!</v>
      </c>
      <c r="AB132" s="113" t="e">
        <f>+#REF!</f>
        <v>#REF!</v>
      </c>
      <c r="AC132" s="113" t="e">
        <f>+#REF!</f>
        <v>#REF!</v>
      </c>
      <c r="AD132" s="113" t="e">
        <f>+#REF!</f>
        <v>#REF!</v>
      </c>
      <c r="AE132" s="113" t="e">
        <f>+#REF!</f>
        <v>#REF!</v>
      </c>
      <c r="AF132" s="86"/>
    </row>
    <row r="133" spans="1:32" hidden="1">
      <c r="A133" s="116" t="s">
        <v>67</v>
      </c>
      <c r="F133" s="91">
        <f t="shared" ref="F133:Q139" si="104">+U114</f>
        <v>115699.0625</v>
      </c>
      <c r="G133" s="91">
        <f t="shared" si="104"/>
        <v>120806.5625</v>
      </c>
      <c r="H133" s="91">
        <f t="shared" si="104"/>
        <v>120806.5625</v>
      </c>
      <c r="I133" s="91">
        <f t="shared" si="104"/>
        <v>139675.9375</v>
      </c>
      <c r="J133" s="91">
        <f t="shared" si="104"/>
        <v>177201.875</v>
      </c>
      <c r="K133" s="91">
        <f t="shared" si="104"/>
        <v>170922.8125</v>
      </c>
      <c r="L133" s="91">
        <f t="shared" si="104"/>
        <v>284044.0625</v>
      </c>
      <c r="M133" s="91">
        <f t="shared" si="104"/>
        <v>202468.75</v>
      </c>
      <c r="N133" s="91">
        <f t="shared" si="104"/>
        <v>232643.125</v>
      </c>
      <c r="O133" s="91">
        <f t="shared" si="104"/>
        <v>247273.125</v>
      </c>
      <c r="P133" s="91">
        <f t="shared" si="104"/>
        <v>255045.3125</v>
      </c>
      <c r="Q133" s="91">
        <f t="shared" si="104"/>
        <v>2177320.625</v>
      </c>
      <c r="R133" s="74">
        <f t="shared" ref="R133:R139" si="105">SUM(F133:Q133)</f>
        <v>4243907.8125</v>
      </c>
      <c r="S133" s="117">
        <f>+R133/R$144</f>
        <v>0.64447381302667572</v>
      </c>
      <c r="T133" s="91" t="e">
        <f>+#REF!</f>
        <v>#REF!</v>
      </c>
      <c r="U133" s="91" t="e">
        <f>+#REF!</f>
        <v>#REF!</v>
      </c>
      <c r="V133" s="91" t="e">
        <f>+#REF!</f>
        <v>#REF!</v>
      </c>
      <c r="W133" s="91" t="e">
        <f>+#REF!</f>
        <v>#REF!</v>
      </c>
      <c r="X133" s="91" t="e">
        <f>+#REF!</f>
        <v>#REF!</v>
      </c>
      <c r="Y133" s="91" t="e">
        <f>+#REF!</f>
        <v>#REF!</v>
      </c>
      <c r="Z133" s="91" t="e">
        <f>+#REF!</f>
        <v>#REF!</v>
      </c>
      <c r="AA133" s="91" t="e">
        <f>+#REF!</f>
        <v>#REF!</v>
      </c>
      <c r="AB133" s="91" t="e">
        <f>+#REF!</f>
        <v>#REF!</v>
      </c>
      <c r="AC133" s="91" t="e">
        <f>+#REF!</f>
        <v>#REF!</v>
      </c>
      <c r="AD133" s="91" t="e">
        <f>+#REF!</f>
        <v>#REF!</v>
      </c>
      <c r="AE133" s="91" t="e">
        <f>+#REF!</f>
        <v>#REF!</v>
      </c>
      <c r="AF133" s="74" t="e">
        <f t="shared" ref="AF133:AF139" si="106">SUM(T133:AE133)</f>
        <v>#REF!</v>
      </c>
    </row>
    <row r="134" spans="1:32" hidden="1">
      <c r="A134" s="116" t="s">
        <v>68</v>
      </c>
      <c r="F134" s="91">
        <f t="shared" si="104"/>
        <v>28523.125</v>
      </c>
      <c r="G134" s="91">
        <f t="shared" si="104"/>
        <v>29523.125</v>
      </c>
      <c r="H134" s="91">
        <f t="shared" si="104"/>
        <v>28523.125</v>
      </c>
      <c r="I134" s="91">
        <f t="shared" si="104"/>
        <v>34511.875</v>
      </c>
      <c r="J134" s="91">
        <f t="shared" si="104"/>
        <v>42398.75</v>
      </c>
      <c r="K134" s="91">
        <f t="shared" si="104"/>
        <v>43406.875</v>
      </c>
      <c r="L134" s="91">
        <f t="shared" si="104"/>
        <v>47659.375</v>
      </c>
      <c r="M134" s="91">
        <f t="shared" si="104"/>
        <v>59557.5</v>
      </c>
      <c r="N134" s="91">
        <f t="shared" si="104"/>
        <v>59353.75</v>
      </c>
      <c r="O134" s="91">
        <f t="shared" si="104"/>
        <v>64133.75</v>
      </c>
      <c r="P134" s="91">
        <f t="shared" si="104"/>
        <v>68141.875</v>
      </c>
      <c r="Q134" s="91">
        <f t="shared" si="104"/>
        <v>532130</v>
      </c>
      <c r="R134" s="145">
        <f t="shared" si="105"/>
        <v>1037863.125</v>
      </c>
      <c r="S134" s="117">
        <f t="shared" ref="S134:S144" si="107">+R134/R$144</f>
        <v>0.15760842014485474</v>
      </c>
      <c r="T134" s="91" t="e">
        <f>+#REF!</f>
        <v>#REF!</v>
      </c>
      <c r="U134" s="91" t="e">
        <f>+#REF!</f>
        <v>#REF!</v>
      </c>
      <c r="V134" s="91" t="e">
        <f>+#REF!</f>
        <v>#REF!</v>
      </c>
      <c r="W134" s="91" t="e">
        <f>+#REF!</f>
        <v>#REF!</v>
      </c>
      <c r="X134" s="91" t="e">
        <f>+#REF!</f>
        <v>#REF!</v>
      </c>
      <c r="Y134" s="91" t="e">
        <f>+#REF!</f>
        <v>#REF!</v>
      </c>
      <c r="Z134" s="91" t="e">
        <f>+#REF!</f>
        <v>#REF!</v>
      </c>
      <c r="AA134" s="91" t="e">
        <f>+#REF!</f>
        <v>#REF!</v>
      </c>
      <c r="AB134" s="91" t="e">
        <f>+#REF!</f>
        <v>#REF!</v>
      </c>
      <c r="AC134" s="91" t="e">
        <f>+#REF!</f>
        <v>#REF!</v>
      </c>
      <c r="AD134" s="91" t="e">
        <f>+#REF!</f>
        <v>#REF!</v>
      </c>
      <c r="AE134" s="91" t="e">
        <f>+#REF!</f>
        <v>#REF!</v>
      </c>
      <c r="AF134" s="145" t="e">
        <f t="shared" si="106"/>
        <v>#REF!</v>
      </c>
    </row>
    <row r="135" spans="1:32" hidden="1">
      <c r="A135" s="116" t="s">
        <v>69</v>
      </c>
      <c r="F135" s="91">
        <f t="shared" si="104"/>
        <v>0</v>
      </c>
      <c r="G135" s="91">
        <f t="shared" si="104"/>
        <v>0</v>
      </c>
      <c r="H135" s="91">
        <f t="shared" si="104"/>
        <v>0</v>
      </c>
      <c r="I135" s="91">
        <f t="shared" si="104"/>
        <v>0</v>
      </c>
      <c r="J135" s="91">
        <f t="shared" si="104"/>
        <v>0</v>
      </c>
      <c r="K135" s="91">
        <f t="shared" si="104"/>
        <v>0</v>
      </c>
      <c r="L135" s="91">
        <f t="shared" si="104"/>
        <v>0</v>
      </c>
      <c r="M135" s="91">
        <f t="shared" si="104"/>
        <v>0</v>
      </c>
      <c r="N135" s="91">
        <f t="shared" si="104"/>
        <v>0</v>
      </c>
      <c r="O135" s="91">
        <f t="shared" si="104"/>
        <v>0</v>
      </c>
      <c r="P135" s="91">
        <f t="shared" si="104"/>
        <v>0</v>
      </c>
      <c r="Q135" s="91">
        <f t="shared" si="104"/>
        <v>0</v>
      </c>
      <c r="R135" s="145">
        <f t="shared" si="105"/>
        <v>0</v>
      </c>
      <c r="S135" s="117">
        <f t="shared" si="107"/>
        <v>0</v>
      </c>
      <c r="T135" s="91" t="e">
        <f>+#REF!</f>
        <v>#REF!</v>
      </c>
      <c r="U135" s="91" t="e">
        <f>+#REF!</f>
        <v>#REF!</v>
      </c>
      <c r="V135" s="91" t="e">
        <f>+#REF!</f>
        <v>#REF!</v>
      </c>
      <c r="W135" s="91" t="e">
        <f>+#REF!</f>
        <v>#REF!</v>
      </c>
      <c r="X135" s="91" t="e">
        <f>+#REF!</f>
        <v>#REF!</v>
      </c>
      <c r="Y135" s="91" t="e">
        <f>+#REF!</f>
        <v>#REF!</v>
      </c>
      <c r="Z135" s="91" t="e">
        <f>+#REF!</f>
        <v>#REF!</v>
      </c>
      <c r="AA135" s="91" t="e">
        <f>+#REF!</f>
        <v>#REF!</v>
      </c>
      <c r="AB135" s="91" t="e">
        <f>+#REF!</f>
        <v>#REF!</v>
      </c>
      <c r="AC135" s="91" t="e">
        <f>+#REF!</f>
        <v>#REF!</v>
      </c>
      <c r="AD135" s="91" t="e">
        <f>+#REF!</f>
        <v>#REF!</v>
      </c>
      <c r="AE135" s="91" t="e">
        <f>+#REF!</f>
        <v>#REF!</v>
      </c>
      <c r="AF135" s="145" t="e">
        <f t="shared" si="106"/>
        <v>#REF!</v>
      </c>
    </row>
    <row r="136" spans="1:32" hidden="1">
      <c r="A136" s="116" t="s">
        <v>70</v>
      </c>
      <c r="F136" s="91">
        <f t="shared" si="104"/>
        <v>17716.666666666668</v>
      </c>
      <c r="G136" s="91">
        <f t="shared" si="104"/>
        <v>24016.666666666668</v>
      </c>
      <c r="H136" s="91">
        <f t="shared" si="104"/>
        <v>24016.666666666668</v>
      </c>
      <c r="I136" s="91">
        <f t="shared" si="104"/>
        <v>24016.666666666668</v>
      </c>
      <c r="J136" s="91">
        <f t="shared" si="104"/>
        <v>24016.666666666668</v>
      </c>
      <c r="K136" s="91">
        <f t="shared" si="104"/>
        <v>31576.666666666668</v>
      </c>
      <c r="L136" s="91">
        <f t="shared" si="104"/>
        <v>31576.666666666668</v>
      </c>
      <c r="M136" s="91">
        <f t="shared" si="104"/>
        <v>31576.666666666668</v>
      </c>
      <c r="N136" s="91">
        <f t="shared" si="104"/>
        <v>37876.666666666664</v>
      </c>
      <c r="O136" s="91">
        <f t="shared" si="104"/>
        <v>37876.666666666664</v>
      </c>
      <c r="P136" s="91">
        <f t="shared" si="104"/>
        <v>37876.666666666664</v>
      </c>
      <c r="Q136" s="91">
        <f t="shared" si="104"/>
        <v>339860</v>
      </c>
      <c r="R136" s="145">
        <f t="shared" si="105"/>
        <v>662003.33333333326</v>
      </c>
      <c r="S136" s="117">
        <f t="shared" si="107"/>
        <v>0.10053088599452294</v>
      </c>
      <c r="T136" s="91" t="e">
        <f>+#REF!</f>
        <v>#REF!</v>
      </c>
      <c r="U136" s="91" t="e">
        <f>+#REF!</f>
        <v>#REF!</v>
      </c>
      <c r="V136" s="91" t="e">
        <f>+#REF!</f>
        <v>#REF!</v>
      </c>
      <c r="W136" s="91" t="e">
        <f>+#REF!</f>
        <v>#REF!</v>
      </c>
      <c r="X136" s="91" t="e">
        <f>+#REF!</f>
        <v>#REF!</v>
      </c>
      <c r="Y136" s="91" t="e">
        <f>+#REF!</f>
        <v>#REF!</v>
      </c>
      <c r="Z136" s="91" t="e">
        <f>+#REF!</f>
        <v>#REF!</v>
      </c>
      <c r="AA136" s="91" t="e">
        <f>+#REF!</f>
        <v>#REF!</v>
      </c>
      <c r="AB136" s="91" t="e">
        <f>+#REF!</f>
        <v>#REF!</v>
      </c>
      <c r="AC136" s="91" t="e">
        <f>+#REF!</f>
        <v>#REF!</v>
      </c>
      <c r="AD136" s="91" t="e">
        <f>+#REF!</f>
        <v>#REF!</v>
      </c>
      <c r="AE136" s="91" t="e">
        <f>+#REF!</f>
        <v>#REF!</v>
      </c>
      <c r="AF136" s="145" t="e">
        <f t="shared" si="106"/>
        <v>#REF!</v>
      </c>
    </row>
    <row r="137" spans="1:32" hidden="1">
      <c r="A137" s="116" t="s">
        <v>71</v>
      </c>
      <c r="F137" s="91">
        <f t="shared" si="104"/>
        <v>7916.6666666666661</v>
      </c>
      <c r="G137" s="91">
        <f t="shared" si="104"/>
        <v>7916.6666666666661</v>
      </c>
      <c r="H137" s="91">
        <f t="shared" si="104"/>
        <v>7916.6666666666661</v>
      </c>
      <c r="I137" s="91">
        <f t="shared" si="104"/>
        <v>7916.6666666666661</v>
      </c>
      <c r="J137" s="91">
        <f t="shared" si="104"/>
        <v>7916.6666666666661</v>
      </c>
      <c r="K137" s="91">
        <f t="shared" si="104"/>
        <v>7916.6666666666661</v>
      </c>
      <c r="L137" s="91">
        <f t="shared" si="104"/>
        <v>7916.6666666666661</v>
      </c>
      <c r="M137" s="91">
        <f t="shared" si="104"/>
        <v>7916.6666666666661</v>
      </c>
      <c r="N137" s="91">
        <f t="shared" si="104"/>
        <v>7916.6666666666661</v>
      </c>
      <c r="O137" s="91">
        <f t="shared" si="104"/>
        <v>7916.6666666666661</v>
      </c>
      <c r="P137" s="91">
        <f t="shared" si="104"/>
        <v>7916.6666666666661</v>
      </c>
      <c r="Q137" s="91">
        <f t="shared" si="104"/>
        <v>95000</v>
      </c>
      <c r="R137" s="145">
        <f t="shared" si="105"/>
        <v>182083.33333333331</v>
      </c>
      <c r="S137" s="117">
        <f t="shared" si="107"/>
        <v>2.7650916397454268E-2</v>
      </c>
      <c r="T137" s="91" t="e">
        <f>+#REF!</f>
        <v>#REF!</v>
      </c>
      <c r="U137" s="91" t="e">
        <f>+#REF!</f>
        <v>#REF!</v>
      </c>
      <c r="V137" s="91" t="e">
        <f>+#REF!</f>
        <v>#REF!</v>
      </c>
      <c r="W137" s="91" t="e">
        <f>+#REF!</f>
        <v>#REF!</v>
      </c>
      <c r="X137" s="91" t="e">
        <f>+#REF!</f>
        <v>#REF!</v>
      </c>
      <c r="Y137" s="91" t="e">
        <f>+#REF!</f>
        <v>#REF!</v>
      </c>
      <c r="Z137" s="91" t="e">
        <f>+#REF!</f>
        <v>#REF!</v>
      </c>
      <c r="AA137" s="91" t="e">
        <f>+#REF!</f>
        <v>#REF!</v>
      </c>
      <c r="AB137" s="91" t="e">
        <f>+#REF!</f>
        <v>#REF!</v>
      </c>
      <c r="AC137" s="91" t="e">
        <f>+#REF!</f>
        <v>#REF!</v>
      </c>
      <c r="AD137" s="91" t="e">
        <f>+#REF!</f>
        <v>#REF!</v>
      </c>
      <c r="AE137" s="91" t="e">
        <f>+#REF!</f>
        <v>#REF!</v>
      </c>
      <c r="AF137" s="145" t="e">
        <f t="shared" si="106"/>
        <v>#REF!</v>
      </c>
    </row>
    <row r="138" spans="1:32" hidden="1">
      <c r="A138" s="116" t="s">
        <v>72</v>
      </c>
      <c r="F138" s="91">
        <f t="shared" si="104"/>
        <v>0</v>
      </c>
      <c r="G138" s="91">
        <f t="shared" si="104"/>
        <v>0</v>
      </c>
      <c r="H138" s="91">
        <f t="shared" si="104"/>
        <v>20000</v>
      </c>
      <c r="I138" s="91">
        <f t="shared" si="104"/>
        <v>0</v>
      </c>
      <c r="J138" s="91">
        <f t="shared" si="104"/>
        <v>0</v>
      </c>
      <c r="K138" s="91">
        <f t="shared" si="104"/>
        <v>0</v>
      </c>
      <c r="L138" s="91">
        <f t="shared" si="104"/>
        <v>0</v>
      </c>
      <c r="M138" s="91">
        <f t="shared" si="104"/>
        <v>0</v>
      </c>
      <c r="N138" s="91">
        <f t="shared" si="104"/>
        <v>0</v>
      </c>
      <c r="O138" s="91">
        <f t="shared" si="104"/>
        <v>0</v>
      </c>
      <c r="P138" s="91">
        <f t="shared" si="104"/>
        <v>0</v>
      </c>
      <c r="Q138" s="91">
        <f t="shared" si="104"/>
        <v>20000</v>
      </c>
      <c r="R138" s="145">
        <f t="shared" si="105"/>
        <v>40000</v>
      </c>
      <c r="S138" s="117">
        <f t="shared" si="107"/>
        <v>6.074343190287438E-3</v>
      </c>
      <c r="T138" s="91" t="e">
        <f>+#REF!</f>
        <v>#REF!</v>
      </c>
      <c r="U138" s="91" t="e">
        <f>+#REF!</f>
        <v>#REF!</v>
      </c>
      <c r="V138" s="91" t="e">
        <f>+#REF!</f>
        <v>#REF!</v>
      </c>
      <c r="W138" s="91" t="e">
        <f>+#REF!</f>
        <v>#REF!</v>
      </c>
      <c r="X138" s="91" t="e">
        <f>+#REF!</f>
        <v>#REF!</v>
      </c>
      <c r="Y138" s="91" t="e">
        <f>+#REF!</f>
        <v>#REF!</v>
      </c>
      <c r="Z138" s="91" t="e">
        <f>+#REF!</f>
        <v>#REF!</v>
      </c>
      <c r="AA138" s="91" t="e">
        <f>+#REF!</f>
        <v>#REF!</v>
      </c>
      <c r="AB138" s="91" t="e">
        <f>+#REF!</f>
        <v>#REF!</v>
      </c>
      <c r="AC138" s="91" t="e">
        <f>+#REF!</f>
        <v>#REF!</v>
      </c>
      <c r="AD138" s="91" t="e">
        <f>+#REF!</f>
        <v>#REF!</v>
      </c>
      <c r="AE138" s="91" t="e">
        <f>+#REF!</f>
        <v>#REF!</v>
      </c>
      <c r="AF138" s="145" t="e">
        <f t="shared" si="106"/>
        <v>#REF!</v>
      </c>
    </row>
    <row r="139" spans="1:32" hidden="1">
      <c r="A139" s="116" t="s">
        <v>73</v>
      </c>
      <c r="F139" s="91">
        <f t="shared" si="104"/>
        <v>14626.5625</v>
      </c>
      <c r="G139" s="91">
        <f t="shared" si="104"/>
        <v>14626.5625</v>
      </c>
      <c r="H139" s="91">
        <f t="shared" si="104"/>
        <v>14626.5625</v>
      </c>
      <c r="I139" s="91">
        <f t="shared" si="104"/>
        <v>14626.5625</v>
      </c>
      <c r="J139" s="91">
        <f t="shared" si="104"/>
        <v>14626.5625</v>
      </c>
      <c r="K139" s="91">
        <f t="shared" si="104"/>
        <v>14626.5625</v>
      </c>
      <c r="L139" s="91">
        <f t="shared" si="104"/>
        <v>14626.5625</v>
      </c>
      <c r="M139" s="91">
        <f t="shared" si="104"/>
        <v>14626.5625</v>
      </c>
      <c r="N139" s="91">
        <f t="shared" si="104"/>
        <v>14626.5625</v>
      </c>
      <c r="O139" s="91">
        <f t="shared" si="104"/>
        <v>14626.5625</v>
      </c>
      <c r="P139" s="91">
        <f t="shared" si="104"/>
        <v>14626.5625</v>
      </c>
      <c r="Q139" s="91">
        <f t="shared" si="104"/>
        <v>175518.75</v>
      </c>
      <c r="R139" s="145">
        <f t="shared" si="105"/>
        <v>336410.9375</v>
      </c>
      <c r="S139" s="146">
        <f t="shared" si="107"/>
        <v>5.1086887183533443E-2</v>
      </c>
      <c r="T139" s="91" t="e">
        <f>+#REF!</f>
        <v>#REF!</v>
      </c>
      <c r="U139" s="91" t="e">
        <f>+#REF!</f>
        <v>#REF!</v>
      </c>
      <c r="V139" s="91" t="e">
        <f>+#REF!</f>
        <v>#REF!</v>
      </c>
      <c r="W139" s="91" t="e">
        <f>+#REF!</f>
        <v>#REF!</v>
      </c>
      <c r="X139" s="91" t="e">
        <f>+#REF!</f>
        <v>#REF!</v>
      </c>
      <c r="Y139" s="91" t="e">
        <f>+#REF!</f>
        <v>#REF!</v>
      </c>
      <c r="Z139" s="91" t="e">
        <f>+#REF!</f>
        <v>#REF!</v>
      </c>
      <c r="AA139" s="91" t="e">
        <f>+#REF!</f>
        <v>#REF!</v>
      </c>
      <c r="AB139" s="91" t="e">
        <f>+#REF!</f>
        <v>#REF!</v>
      </c>
      <c r="AC139" s="91" t="e">
        <f>+#REF!</f>
        <v>#REF!</v>
      </c>
      <c r="AD139" s="91" t="e">
        <f>+#REF!</f>
        <v>#REF!</v>
      </c>
      <c r="AE139" s="91" t="e">
        <f>+#REF!</f>
        <v>#REF!</v>
      </c>
      <c r="AF139" s="145" t="e">
        <f t="shared" si="106"/>
        <v>#REF!</v>
      </c>
    </row>
    <row r="140" spans="1:32" hidden="1">
      <c r="A140" s="116" t="s">
        <v>55</v>
      </c>
      <c r="F140" s="121">
        <f t="shared" ref="F140:R140" si="108">SUM(F133:F139)</f>
        <v>184482.08333333331</v>
      </c>
      <c r="G140" s="121">
        <f t="shared" si="108"/>
        <v>196889.58333333331</v>
      </c>
      <c r="H140" s="121">
        <f t="shared" si="108"/>
        <v>215889.58333333331</v>
      </c>
      <c r="I140" s="121">
        <f t="shared" si="108"/>
        <v>220747.70833333331</v>
      </c>
      <c r="J140" s="122">
        <f t="shared" si="108"/>
        <v>266160.52083333331</v>
      </c>
      <c r="K140" s="122">
        <f t="shared" si="108"/>
        <v>268449.58333333331</v>
      </c>
      <c r="L140" s="122">
        <f t="shared" si="108"/>
        <v>385823.33333333337</v>
      </c>
      <c r="M140" s="122">
        <f t="shared" si="108"/>
        <v>316146.14583333337</v>
      </c>
      <c r="N140" s="122">
        <f t="shared" si="108"/>
        <v>352416.77083333337</v>
      </c>
      <c r="O140" s="122">
        <f t="shared" si="108"/>
        <v>371826.77083333337</v>
      </c>
      <c r="P140" s="122">
        <f t="shared" si="108"/>
        <v>383607.08333333337</v>
      </c>
      <c r="Q140" s="122">
        <f t="shared" si="108"/>
        <v>3339829.375</v>
      </c>
      <c r="R140" s="123">
        <f t="shared" si="108"/>
        <v>6502268.541666666</v>
      </c>
      <c r="S140" s="117">
        <f t="shared" si="107"/>
        <v>0.98742526593732849</v>
      </c>
      <c r="T140" s="121" t="e">
        <f t="shared" ref="T140:AF140" si="109">SUM(T133:T139)</f>
        <v>#REF!</v>
      </c>
      <c r="U140" s="121" t="e">
        <f t="shared" si="109"/>
        <v>#REF!</v>
      </c>
      <c r="V140" s="121" t="e">
        <f t="shared" si="109"/>
        <v>#REF!</v>
      </c>
      <c r="W140" s="121" t="e">
        <f t="shared" si="109"/>
        <v>#REF!</v>
      </c>
      <c r="X140" s="122" t="e">
        <f t="shared" si="109"/>
        <v>#REF!</v>
      </c>
      <c r="Y140" s="122" t="e">
        <f t="shared" si="109"/>
        <v>#REF!</v>
      </c>
      <c r="Z140" s="122" t="e">
        <f t="shared" si="109"/>
        <v>#REF!</v>
      </c>
      <c r="AA140" s="122" t="e">
        <f t="shared" si="109"/>
        <v>#REF!</v>
      </c>
      <c r="AB140" s="122" t="e">
        <f t="shared" si="109"/>
        <v>#REF!</v>
      </c>
      <c r="AC140" s="122" t="e">
        <f t="shared" si="109"/>
        <v>#REF!</v>
      </c>
      <c r="AD140" s="122" t="e">
        <f t="shared" si="109"/>
        <v>#REF!</v>
      </c>
      <c r="AE140" s="122" t="e">
        <f t="shared" si="109"/>
        <v>#REF!</v>
      </c>
      <c r="AF140" s="123" t="e">
        <f t="shared" si="109"/>
        <v>#REF!</v>
      </c>
    </row>
    <row r="141" spans="1:32" hidden="1">
      <c r="A141" s="116" t="s">
        <v>56</v>
      </c>
      <c r="F141" s="91">
        <f t="shared" ref="F141:Q143" si="110">+U122</f>
        <v>1986.1111111111113</v>
      </c>
      <c r="G141" s="91">
        <f t="shared" si="110"/>
        <v>2840.2777777777783</v>
      </c>
      <c r="H141" s="91">
        <f t="shared" si="110"/>
        <v>3340.2777777777783</v>
      </c>
      <c r="I141" s="91">
        <f t="shared" si="110"/>
        <v>3465.2777777777783</v>
      </c>
      <c r="J141" s="91">
        <f t="shared" si="110"/>
        <v>4006.9444444444453</v>
      </c>
      <c r="K141" s="91">
        <f t="shared" si="110"/>
        <v>4027.7777777777787</v>
      </c>
      <c r="L141" s="91">
        <f t="shared" si="110"/>
        <v>4027.7777777777787</v>
      </c>
      <c r="M141" s="91">
        <f t="shared" si="110"/>
        <v>4027.7777777777787</v>
      </c>
      <c r="N141" s="91">
        <f t="shared" si="110"/>
        <v>4173.6111111111122</v>
      </c>
      <c r="O141" s="91">
        <f t="shared" si="110"/>
        <v>4256.9444444444453</v>
      </c>
      <c r="P141" s="91">
        <f t="shared" si="110"/>
        <v>4256.9444444444453</v>
      </c>
      <c r="Q141" s="91">
        <f t="shared" si="110"/>
        <v>42395.833333333336</v>
      </c>
      <c r="R141" s="145">
        <f>SUM(F141:Q141)</f>
        <v>82805.555555555562</v>
      </c>
      <c r="S141" s="117">
        <f t="shared" si="107"/>
        <v>1.2574734062671426E-2</v>
      </c>
      <c r="T141" s="91" t="e">
        <f>+#REF!</f>
        <v>#REF!</v>
      </c>
      <c r="U141" s="91" t="e">
        <f>+#REF!</f>
        <v>#REF!</v>
      </c>
      <c r="V141" s="91" t="e">
        <f>+#REF!</f>
        <v>#REF!</v>
      </c>
      <c r="W141" s="91" t="e">
        <f>+#REF!</f>
        <v>#REF!</v>
      </c>
      <c r="X141" s="91" t="e">
        <f>+#REF!</f>
        <v>#REF!</v>
      </c>
      <c r="Y141" s="91" t="e">
        <f>+#REF!</f>
        <v>#REF!</v>
      </c>
      <c r="Z141" s="91" t="e">
        <f>+#REF!</f>
        <v>#REF!</v>
      </c>
      <c r="AA141" s="91" t="e">
        <f>+#REF!</f>
        <v>#REF!</v>
      </c>
      <c r="AB141" s="91" t="e">
        <f>+#REF!</f>
        <v>#REF!</v>
      </c>
      <c r="AC141" s="91" t="e">
        <f>+#REF!</f>
        <v>#REF!</v>
      </c>
      <c r="AD141" s="91" t="e">
        <f>+#REF!</f>
        <v>#REF!</v>
      </c>
      <c r="AE141" s="91" t="e">
        <f>+#REF!</f>
        <v>#REF!</v>
      </c>
      <c r="AF141" s="145" t="e">
        <f>SUM(T141:AE141)</f>
        <v>#REF!</v>
      </c>
    </row>
    <row r="142" spans="1:32" hidden="1">
      <c r="A142" s="116" t="s">
        <v>57</v>
      </c>
      <c r="F142" s="91">
        <f t="shared" si="110"/>
        <v>0</v>
      </c>
      <c r="G142" s="91">
        <f t="shared" si="110"/>
        <v>0</v>
      </c>
      <c r="H142" s="91">
        <f t="shared" si="110"/>
        <v>0</v>
      </c>
      <c r="I142" s="91">
        <f t="shared" si="110"/>
        <v>0</v>
      </c>
      <c r="J142" s="91">
        <f t="shared" si="110"/>
        <v>0</v>
      </c>
      <c r="K142" s="91">
        <f t="shared" si="110"/>
        <v>0</v>
      </c>
      <c r="L142" s="91">
        <f t="shared" si="110"/>
        <v>0</v>
      </c>
      <c r="M142" s="91">
        <f t="shared" si="110"/>
        <v>0</v>
      </c>
      <c r="N142" s="91">
        <f t="shared" si="110"/>
        <v>0</v>
      </c>
      <c r="O142" s="91">
        <f t="shared" si="110"/>
        <v>0</v>
      </c>
      <c r="P142" s="91">
        <f t="shared" si="110"/>
        <v>0</v>
      </c>
      <c r="Q142" s="91">
        <f t="shared" si="110"/>
        <v>0</v>
      </c>
      <c r="R142" s="145">
        <f>SUM(F142:Q142)</f>
        <v>0</v>
      </c>
      <c r="S142" s="117">
        <f t="shared" si="107"/>
        <v>0</v>
      </c>
      <c r="T142" s="91" t="e">
        <f>+#REF!</f>
        <v>#REF!</v>
      </c>
      <c r="U142" s="91" t="e">
        <f>+#REF!</f>
        <v>#REF!</v>
      </c>
      <c r="V142" s="91" t="e">
        <f>+#REF!</f>
        <v>#REF!</v>
      </c>
      <c r="W142" s="91" t="e">
        <f>+#REF!</f>
        <v>#REF!</v>
      </c>
      <c r="X142" s="91" t="e">
        <f>+#REF!</f>
        <v>#REF!</v>
      </c>
      <c r="Y142" s="91" t="e">
        <f>+#REF!</f>
        <v>#REF!</v>
      </c>
      <c r="Z142" s="91" t="e">
        <f>+#REF!</f>
        <v>#REF!</v>
      </c>
      <c r="AA142" s="91" t="e">
        <f>+#REF!</f>
        <v>#REF!</v>
      </c>
      <c r="AB142" s="91" t="e">
        <f>+#REF!</f>
        <v>#REF!</v>
      </c>
      <c r="AC142" s="91" t="e">
        <f>+#REF!</f>
        <v>#REF!</v>
      </c>
      <c r="AD142" s="91" t="e">
        <f>+#REF!</f>
        <v>#REF!</v>
      </c>
      <c r="AE142" s="91" t="e">
        <f>+#REF!</f>
        <v>#REF!</v>
      </c>
      <c r="AF142" s="145" t="e">
        <f>SUM(T142:AE142)</f>
        <v>#REF!</v>
      </c>
    </row>
    <row r="143" spans="1:32" hidden="1">
      <c r="A143" s="116" t="s">
        <v>58</v>
      </c>
      <c r="F143" s="91">
        <f t="shared" si="110"/>
        <v>0</v>
      </c>
      <c r="G143" s="91">
        <f t="shared" si="110"/>
        <v>0</v>
      </c>
      <c r="H143" s="91">
        <f t="shared" si="110"/>
        <v>0</v>
      </c>
      <c r="I143" s="91">
        <f t="shared" si="110"/>
        <v>0</v>
      </c>
      <c r="J143" s="91">
        <f t="shared" si="110"/>
        <v>0</v>
      </c>
      <c r="K143" s="91">
        <f t="shared" si="110"/>
        <v>0</v>
      </c>
      <c r="L143" s="91">
        <f t="shared" si="110"/>
        <v>0</v>
      </c>
      <c r="M143" s="91">
        <f t="shared" si="110"/>
        <v>0</v>
      </c>
      <c r="N143" s="91">
        <f t="shared" si="110"/>
        <v>0</v>
      </c>
      <c r="O143" s="91">
        <f t="shared" si="110"/>
        <v>0</v>
      </c>
      <c r="P143" s="91">
        <f t="shared" si="110"/>
        <v>0</v>
      </c>
      <c r="Q143" s="91">
        <f t="shared" si="110"/>
        <v>0</v>
      </c>
      <c r="R143" s="145">
        <f>SUM(F143:Q143)</f>
        <v>0</v>
      </c>
      <c r="S143" s="146">
        <f t="shared" si="107"/>
        <v>0</v>
      </c>
      <c r="T143" s="91" t="e">
        <f>+#REF!</f>
        <v>#REF!</v>
      </c>
      <c r="U143" s="91" t="e">
        <f>+#REF!</f>
        <v>#REF!</v>
      </c>
      <c r="V143" s="91" t="e">
        <f>+#REF!</f>
        <v>#REF!</v>
      </c>
      <c r="W143" s="91" t="e">
        <f>+#REF!</f>
        <v>#REF!</v>
      </c>
      <c r="X143" s="91" t="e">
        <f>+#REF!</f>
        <v>#REF!</v>
      </c>
      <c r="Y143" s="91" t="e">
        <f>+#REF!</f>
        <v>#REF!</v>
      </c>
      <c r="Z143" s="91" t="e">
        <f>+#REF!</f>
        <v>#REF!</v>
      </c>
      <c r="AA143" s="91" t="e">
        <f>+#REF!</f>
        <v>#REF!</v>
      </c>
      <c r="AB143" s="91" t="e">
        <f>+#REF!</f>
        <v>#REF!</v>
      </c>
      <c r="AC143" s="91" t="e">
        <f>+#REF!</f>
        <v>#REF!</v>
      </c>
      <c r="AD143" s="91" t="e">
        <f>+#REF!</f>
        <v>#REF!</v>
      </c>
      <c r="AE143" s="91" t="e">
        <f>+#REF!</f>
        <v>#REF!</v>
      </c>
      <c r="AF143" s="145" t="e">
        <f>SUM(T143:AE143)</f>
        <v>#REF!</v>
      </c>
    </row>
    <row r="144" spans="1:32" ht="14" hidden="1" thickBot="1">
      <c r="A144" s="127" t="s">
        <v>59</v>
      </c>
      <c r="F144" s="97">
        <f t="shared" ref="F144:R144" si="111">SUM(F140:F143)</f>
        <v>186468.19444444444</v>
      </c>
      <c r="G144" s="97">
        <f t="shared" si="111"/>
        <v>199729.86111111109</v>
      </c>
      <c r="H144" s="97">
        <f t="shared" si="111"/>
        <v>219229.86111111109</v>
      </c>
      <c r="I144" s="97">
        <f t="shared" si="111"/>
        <v>224212.98611111109</v>
      </c>
      <c r="J144" s="128">
        <f t="shared" si="111"/>
        <v>270167.46527777775</v>
      </c>
      <c r="K144" s="128">
        <f t="shared" si="111"/>
        <v>272477.36111111107</v>
      </c>
      <c r="L144" s="128">
        <f t="shared" si="111"/>
        <v>389851.11111111112</v>
      </c>
      <c r="M144" s="128">
        <f t="shared" si="111"/>
        <v>320173.92361111112</v>
      </c>
      <c r="N144" s="128">
        <f t="shared" si="111"/>
        <v>356590.3819444445</v>
      </c>
      <c r="O144" s="128">
        <f t="shared" si="111"/>
        <v>376083.71527777781</v>
      </c>
      <c r="P144" s="128">
        <f t="shared" si="111"/>
        <v>387864.02777777781</v>
      </c>
      <c r="Q144" s="128">
        <f t="shared" si="111"/>
        <v>3382225.2083333335</v>
      </c>
      <c r="R144" s="129">
        <f t="shared" si="111"/>
        <v>6585074.097222222</v>
      </c>
      <c r="S144" s="147">
        <f t="shared" si="107"/>
        <v>1</v>
      </c>
      <c r="T144" s="97" t="e">
        <f t="shared" ref="T144:AF144" si="112">SUM(T140:T143)</f>
        <v>#REF!</v>
      </c>
      <c r="U144" s="97" t="e">
        <f t="shared" si="112"/>
        <v>#REF!</v>
      </c>
      <c r="V144" s="97" t="e">
        <f t="shared" si="112"/>
        <v>#REF!</v>
      </c>
      <c r="W144" s="97" t="e">
        <f t="shared" si="112"/>
        <v>#REF!</v>
      </c>
      <c r="X144" s="128" t="e">
        <f t="shared" si="112"/>
        <v>#REF!</v>
      </c>
      <c r="Y144" s="128" t="e">
        <f t="shared" si="112"/>
        <v>#REF!</v>
      </c>
      <c r="Z144" s="128" t="e">
        <f t="shared" si="112"/>
        <v>#REF!</v>
      </c>
      <c r="AA144" s="128" t="e">
        <f t="shared" si="112"/>
        <v>#REF!</v>
      </c>
      <c r="AB144" s="128" t="e">
        <f t="shared" si="112"/>
        <v>#REF!</v>
      </c>
      <c r="AC144" s="128" t="e">
        <f t="shared" si="112"/>
        <v>#REF!</v>
      </c>
      <c r="AD144" s="128" t="e">
        <f t="shared" si="112"/>
        <v>#REF!</v>
      </c>
      <c r="AE144" s="128" t="e">
        <f t="shared" si="112"/>
        <v>#REF!</v>
      </c>
      <c r="AF144" s="129" t="e">
        <f t="shared" si="112"/>
        <v>#REF!</v>
      </c>
    </row>
    <row r="145" spans="1:33" hidden="1">
      <c r="A145" s="116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132"/>
      <c r="S145" s="133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132"/>
    </row>
    <row r="146" spans="1:33" hidden="1">
      <c r="A146" s="116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86"/>
      <c r="S146" s="114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86"/>
    </row>
    <row r="147" spans="1:33" ht="14" hidden="1" thickBot="1">
      <c r="A147" s="138" t="s">
        <v>74</v>
      </c>
      <c r="B147" s="149"/>
      <c r="C147" s="149"/>
      <c r="D147" s="149"/>
      <c r="E147" s="149"/>
      <c r="F147" s="135">
        <f t="shared" ref="F147:Q147" si="113">+U127</f>
        <v>0</v>
      </c>
      <c r="G147" s="135">
        <f t="shared" si="113"/>
        <v>25750</v>
      </c>
      <c r="H147" s="135">
        <f t="shared" si="113"/>
        <v>18000</v>
      </c>
      <c r="I147" s="135">
        <f t="shared" si="113"/>
        <v>4500</v>
      </c>
      <c r="J147" s="135">
        <f t="shared" si="113"/>
        <v>19500</v>
      </c>
      <c r="K147" s="135">
        <f t="shared" si="113"/>
        <v>750</v>
      </c>
      <c r="L147" s="135">
        <f t="shared" si="113"/>
        <v>0</v>
      </c>
      <c r="M147" s="135">
        <f t="shared" si="113"/>
        <v>0</v>
      </c>
      <c r="N147" s="135">
        <f t="shared" si="113"/>
        <v>5250</v>
      </c>
      <c r="O147" s="135">
        <f t="shared" si="113"/>
        <v>3000</v>
      </c>
      <c r="P147" s="135">
        <f t="shared" si="113"/>
        <v>0</v>
      </c>
      <c r="Q147" s="135">
        <f t="shared" si="113"/>
        <v>76750</v>
      </c>
      <c r="R147" s="136">
        <f>SUM(F147:Q147)</f>
        <v>153500</v>
      </c>
      <c r="S147" s="137"/>
      <c r="T147" s="135" t="e">
        <f>+#REF!</f>
        <v>#REF!</v>
      </c>
      <c r="U147" s="135" t="e">
        <f>+#REF!</f>
        <v>#REF!</v>
      </c>
      <c r="V147" s="135" t="e">
        <f>+#REF!</f>
        <v>#REF!</v>
      </c>
      <c r="W147" s="135" t="e">
        <f>+#REF!</f>
        <v>#REF!</v>
      </c>
      <c r="X147" s="135" t="e">
        <f>+#REF!</f>
        <v>#REF!</v>
      </c>
      <c r="Y147" s="135" t="e">
        <f>+#REF!</f>
        <v>#REF!</v>
      </c>
      <c r="Z147" s="135" t="e">
        <f>+#REF!</f>
        <v>#REF!</v>
      </c>
      <c r="AA147" s="135" t="e">
        <f>+#REF!</f>
        <v>#REF!</v>
      </c>
      <c r="AB147" s="135" t="e">
        <f>+#REF!</f>
        <v>#REF!</v>
      </c>
      <c r="AC147" s="135" t="e">
        <f>+#REF!</f>
        <v>#REF!</v>
      </c>
      <c r="AD147" s="135" t="e">
        <f>+#REF!</f>
        <v>#REF!</v>
      </c>
      <c r="AE147" s="135" t="e">
        <f>+#REF!</f>
        <v>#REF!</v>
      </c>
      <c r="AF147" s="136" t="e">
        <f>SUM(T147:AE147)</f>
        <v>#REF!</v>
      </c>
    </row>
    <row r="148" spans="1:33">
      <c r="F148" s="62"/>
      <c r="G148" s="62"/>
      <c r="H148" s="62"/>
      <c r="I148" s="62"/>
      <c r="J148" s="150" t="s">
        <v>6</v>
      </c>
      <c r="P148" s="54" t="s">
        <v>75</v>
      </c>
      <c r="Q148" s="54"/>
      <c r="R148" s="54">
        <f>+R114+R115</f>
        <v>756128.5</v>
      </c>
      <c r="S148" s="266" t="s">
        <v>171</v>
      </c>
      <c r="T148" s="62"/>
      <c r="U148" s="62"/>
      <c r="V148" s="62"/>
      <c r="W148" s="62"/>
      <c r="X148" s="150" t="s">
        <v>6</v>
      </c>
      <c r="AD148" s="54" t="s">
        <v>75</v>
      </c>
      <c r="AE148" s="54"/>
      <c r="AF148" s="54">
        <f>+AF114+AF115</f>
        <v>2709450.625</v>
      </c>
      <c r="AG148" s="266" t="s">
        <v>171</v>
      </c>
    </row>
    <row r="149" spans="1:33" ht="14" thickBot="1">
      <c r="B149" s="62"/>
      <c r="C149" s="62"/>
      <c r="D149" s="62"/>
      <c r="E149" s="62"/>
      <c r="F149" s="150" t="str">
        <f>+'Stmts Summ'!D8</f>
        <v>Q1 20</v>
      </c>
      <c r="G149" s="150" t="str">
        <f>+'Stmts Summ'!E8</f>
        <v>Q2 20</v>
      </c>
      <c r="H149" s="150" t="str">
        <f>+'Stmts Summ'!F8</f>
        <v>Q3 20</v>
      </c>
      <c r="I149" s="150" t="str">
        <f>+'Stmts Summ'!G8</f>
        <v>Q4 20</v>
      </c>
      <c r="J149" s="150">
        <f>+'Stmts Summ'!H8</f>
        <v>2020</v>
      </c>
      <c r="K149" s="68"/>
      <c r="P149" s="53" t="s">
        <v>76</v>
      </c>
      <c r="R149" s="151">
        <f>SUM(R116:R120)</f>
        <v>181440</v>
      </c>
      <c r="S149" s="144">
        <f>+R149/R148</f>
        <v>0.23995921328186942</v>
      </c>
      <c r="T149" s="150" t="str">
        <f>+'Stmts Summ'!K8</f>
        <v>Q1 21</v>
      </c>
      <c r="U149" s="150" t="str">
        <f>+'Stmts Summ'!L8</f>
        <v>Q2 21</v>
      </c>
      <c r="V149" s="150" t="str">
        <f>+'Stmts Summ'!M8</f>
        <v>Q3 21</v>
      </c>
      <c r="W149" s="150" t="str">
        <f>+'Stmts Summ'!N8</f>
        <v>Q4 21</v>
      </c>
      <c r="X149" s="150">
        <f>+'Stmts Summ'!O8</f>
        <v>2021</v>
      </c>
      <c r="Y149" s="68"/>
      <c r="AD149" s="53" t="s">
        <v>76</v>
      </c>
      <c r="AF149" s="151">
        <f>SUM(AF116:AF120)</f>
        <v>630378.75</v>
      </c>
      <c r="AG149" s="144">
        <f>+AF149/AF148</f>
        <v>0.23265924988022249</v>
      </c>
    </row>
    <row r="150" spans="1:33" ht="16">
      <c r="A150" s="107" t="s">
        <v>66</v>
      </c>
      <c r="B150" s="108"/>
      <c r="C150" s="108"/>
      <c r="D150" s="108"/>
      <c r="E150" s="108"/>
      <c r="F150" s="110"/>
      <c r="G150" s="108"/>
      <c r="H150" s="108"/>
      <c r="I150" s="108"/>
      <c r="J150" s="109"/>
      <c r="K150" s="68"/>
      <c r="L150" s="68"/>
      <c r="T150" s="110"/>
      <c r="U150" s="108"/>
      <c r="V150" s="108"/>
      <c r="W150" s="108"/>
      <c r="X150" s="109"/>
      <c r="Y150" s="68"/>
      <c r="Z150" s="68"/>
    </row>
    <row r="151" spans="1:33">
      <c r="A151" s="354"/>
      <c r="B151" s="112"/>
      <c r="C151" s="112"/>
      <c r="D151" s="112"/>
      <c r="E151" s="112"/>
      <c r="F151" s="115"/>
      <c r="G151" s="113"/>
      <c r="H151" s="113"/>
      <c r="I151" s="113"/>
      <c r="J151" s="152"/>
      <c r="K151" s="68"/>
      <c r="L151" s="68"/>
      <c r="P151" s="54" t="s">
        <v>6</v>
      </c>
      <c r="Q151" s="54"/>
      <c r="R151" s="54">
        <f>SUM(R148:R149)</f>
        <v>937568.5</v>
      </c>
      <c r="T151" s="115"/>
      <c r="U151" s="113"/>
      <c r="V151" s="113"/>
      <c r="W151" s="113"/>
      <c r="X151" s="152"/>
      <c r="Y151" s="68"/>
      <c r="Z151" s="68"/>
      <c r="AD151" s="54" t="s">
        <v>6</v>
      </c>
      <c r="AE151" s="54"/>
      <c r="AF151" s="54">
        <f>SUM(AF148:AF149)</f>
        <v>3339829.375</v>
      </c>
    </row>
    <row r="152" spans="1:33">
      <c r="A152" s="116" t="s">
        <v>67</v>
      </c>
      <c r="B152" s="62"/>
      <c r="C152" s="62"/>
      <c r="D152" s="62"/>
      <c r="E152" s="62"/>
      <c r="F152" s="118">
        <f t="shared" ref="F152:F158" si="114">SUM(F114:H114)/1000</f>
        <v>53.06433333333333</v>
      </c>
      <c r="G152" s="90">
        <f t="shared" ref="G152:G158" si="115">SUM(I114:K114)/1000</f>
        <v>118.76329166666666</v>
      </c>
      <c r="H152" s="90">
        <f t="shared" ref="H152:H158" si="116">SUM(L114:N114)/1000</f>
        <v>169.49158333333332</v>
      </c>
      <c r="I152" s="90">
        <f t="shared" ref="I152:I158" si="117">SUM(O114:Q114)/1000</f>
        <v>259.67179166666671</v>
      </c>
      <c r="J152" s="153">
        <f>SUM(F152:I152)</f>
        <v>600.99099999999999</v>
      </c>
      <c r="K152" s="148">
        <f>+J152/J$159</f>
        <v>0.6410102301858478</v>
      </c>
      <c r="L152" s="68"/>
      <c r="T152" s="118">
        <f t="shared" ref="T152:T158" si="118">SUM(T114:V114)/1000</f>
        <v>347.23906249999999</v>
      </c>
      <c r="U152" s="90">
        <f t="shared" ref="U152:U158" si="119">SUM(W114:Y114)/1000</f>
        <v>437.68437499999999</v>
      </c>
      <c r="V152" s="90">
        <f t="shared" ref="V152:V158" si="120">SUM(Z114:AB114)/1000</f>
        <v>657.43562499999996</v>
      </c>
      <c r="W152" s="90">
        <f t="shared" ref="W152:W158" si="121">SUM(AC114:AE114)/1000</f>
        <v>734.96156250000001</v>
      </c>
      <c r="X152" s="153">
        <f>SUM(T152:W152)</f>
        <v>2177.3206249999998</v>
      </c>
      <c r="Y152" s="148">
        <f>+X152/X$159</f>
        <v>0.65192570653403503</v>
      </c>
      <c r="Z152" s="68"/>
    </row>
    <row r="153" spans="1:33">
      <c r="A153" s="116" t="s">
        <v>68</v>
      </c>
      <c r="B153" s="62"/>
      <c r="C153" s="62"/>
      <c r="D153" s="62"/>
      <c r="E153" s="62"/>
      <c r="F153" s="118">
        <f t="shared" si="114"/>
        <v>13.2</v>
      </c>
      <c r="G153" s="90">
        <f t="shared" si="115"/>
        <v>29.625</v>
      </c>
      <c r="H153" s="90">
        <f t="shared" si="116"/>
        <v>45.237499999999997</v>
      </c>
      <c r="I153" s="90">
        <f t="shared" si="117"/>
        <v>67.075000000000003</v>
      </c>
      <c r="J153" s="153">
        <f t="shared" ref="J153:J158" si="122">SUM(F153:I153)</f>
        <v>155.13749999999999</v>
      </c>
      <c r="K153" s="148">
        <f t="shared" ref="K153:K159" si="123">+J153/J$159</f>
        <v>0.16546790981138979</v>
      </c>
      <c r="L153" s="68"/>
      <c r="T153" s="118">
        <f t="shared" si="118"/>
        <v>84.443124999999995</v>
      </c>
      <c r="U153" s="90">
        <f t="shared" si="119"/>
        <v>105.43375</v>
      </c>
      <c r="V153" s="90">
        <f t="shared" si="120"/>
        <v>150.62375</v>
      </c>
      <c r="W153" s="90">
        <f t="shared" si="121"/>
        <v>191.62937500000001</v>
      </c>
      <c r="X153" s="153">
        <f t="shared" ref="X153:X158" si="124">SUM(T153:W153)</f>
        <v>532.13</v>
      </c>
      <c r="Y153" s="148">
        <f t="shared" ref="Y153:Y159" si="125">+X153/X$159</f>
        <v>0.1593284986302631</v>
      </c>
      <c r="Z153" s="68"/>
    </row>
    <row r="154" spans="1:33">
      <c r="A154" s="116" t="s">
        <v>69</v>
      </c>
      <c r="B154" s="62"/>
      <c r="C154" s="62"/>
      <c r="D154" s="62"/>
      <c r="E154" s="62"/>
      <c r="F154" s="118">
        <f t="shared" si="114"/>
        <v>0</v>
      </c>
      <c r="G154" s="90">
        <f t="shared" si="115"/>
        <v>0</v>
      </c>
      <c r="H154" s="90">
        <f t="shared" si="116"/>
        <v>0</v>
      </c>
      <c r="I154" s="90">
        <f t="shared" si="117"/>
        <v>0</v>
      </c>
      <c r="J154" s="153">
        <f t="shared" si="122"/>
        <v>0</v>
      </c>
      <c r="K154" s="148">
        <f t="shared" si="123"/>
        <v>0</v>
      </c>
      <c r="L154" s="68"/>
      <c r="T154" s="118">
        <f t="shared" si="118"/>
        <v>0</v>
      </c>
      <c r="U154" s="90">
        <f t="shared" si="119"/>
        <v>0</v>
      </c>
      <c r="V154" s="90">
        <f t="shared" si="120"/>
        <v>0</v>
      </c>
      <c r="W154" s="90">
        <f t="shared" si="121"/>
        <v>0</v>
      </c>
      <c r="X154" s="153">
        <f t="shared" si="124"/>
        <v>0</v>
      </c>
      <c r="Y154" s="148">
        <f t="shared" si="125"/>
        <v>0</v>
      </c>
      <c r="Z154" s="68"/>
    </row>
    <row r="155" spans="1:33">
      <c r="A155" s="116" t="s">
        <v>70</v>
      </c>
      <c r="B155" s="62"/>
      <c r="C155" s="62"/>
      <c r="D155" s="62"/>
      <c r="E155" s="62"/>
      <c r="F155" s="118">
        <f t="shared" si="114"/>
        <v>10.199999999999999</v>
      </c>
      <c r="G155" s="90">
        <f t="shared" si="115"/>
        <v>14.2</v>
      </c>
      <c r="H155" s="90">
        <f t="shared" si="116"/>
        <v>22.2</v>
      </c>
      <c r="I155" s="90">
        <f t="shared" si="117"/>
        <v>40.200000000000003</v>
      </c>
      <c r="J155" s="153">
        <f t="shared" si="122"/>
        <v>86.8</v>
      </c>
      <c r="K155" s="148">
        <f t="shared" si="123"/>
        <v>9.2579902161815372E-2</v>
      </c>
      <c r="L155" s="68"/>
      <c r="T155" s="118">
        <f t="shared" si="118"/>
        <v>59.45</v>
      </c>
      <c r="U155" s="90">
        <f t="shared" si="119"/>
        <v>72.05</v>
      </c>
      <c r="V155" s="90">
        <f t="shared" si="120"/>
        <v>94.73</v>
      </c>
      <c r="W155" s="90">
        <f t="shared" si="121"/>
        <v>113.63</v>
      </c>
      <c r="X155" s="153">
        <f t="shared" si="124"/>
        <v>339.86</v>
      </c>
      <c r="Y155" s="148">
        <f t="shared" si="125"/>
        <v>0.10175968944521305</v>
      </c>
      <c r="Z155" s="68"/>
    </row>
    <row r="156" spans="1:33">
      <c r="A156" s="116" t="s">
        <v>71</v>
      </c>
      <c r="B156" s="62"/>
      <c r="C156" s="62"/>
      <c r="D156" s="62"/>
      <c r="E156" s="62"/>
      <c r="F156" s="118">
        <f t="shared" si="114"/>
        <v>5</v>
      </c>
      <c r="G156" s="90">
        <f t="shared" si="115"/>
        <v>5</v>
      </c>
      <c r="H156" s="90">
        <f t="shared" si="116"/>
        <v>8.0000000000000018</v>
      </c>
      <c r="I156" s="90">
        <f t="shared" si="117"/>
        <v>8.0000000000000018</v>
      </c>
      <c r="J156" s="153">
        <f t="shared" si="122"/>
        <v>26</v>
      </c>
      <c r="K156" s="148">
        <f t="shared" si="123"/>
        <v>2.773130709916129E-2</v>
      </c>
      <c r="L156" s="68"/>
      <c r="T156" s="118">
        <f t="shared" si="118"/>
        <v>23.75</v>
      </c>
      <c r="U156" s="90">
        <f t="shared" si="119"/>
        <v>23.75</v>
      </c>
      <c r="V156" s="90">
        <f t="shared" si="120"/>
        <v>23.75</v>
      </c>
      <c r="W156" s="90">
        <f t="shared" si="121"/>
        <v>23.75</v>
      </c>
      <c r="X156" s="153">
        <f t="shared" si="124"/>
        <v>95</v>
      </c>
      <c r="Y156" s="148">
        <f t="shared" si="125"/>
        <v>2.844456687252174E-2</v>
      </c>
      <c r="Z156" s="68"/>
    </row>
    <row r="157" spans="1:33">
      <c r="A157" s="116" t="s">
        <v>164</v>
      </c>
      <c r="B157" s="62"/>
      <c r="C157" s="62"/>
      <c r="D157" s="62"/>
      <c r="E157" s="62"/>
      <c r="F157" s="118">
        <f t="shared" si="114"/>
        <v>0</v>
      </c>
      <c r="G157" s="90">
        <f t="shared" si="115"/>
        <v>0</v>
      </c>
      <c r="H157" s="90">
        <f t="shared" si="116"/>
        <v>0</v>
      </c>
      <c r="I157" s="90">
        <f t="shared" si="117"/>
        <v>0</v>
      </c>
      <c r="J157" s="153">
        <f t="shared" si="122"/>
        <v>0</v>
      </c>
      <c r="K157" s="148">
        <f t="shared" si="123"/>
        <v>0</v>
      </c>
      <c r="L157" s="68"/>
      <c r="T157" s="118">
        <f t="shared" si="118"/>
        <v>0</v>
      </c>
      <c r="U157" s="90">
        <f t="shared" si="119"/>
        <v>20</v>
      </c>
      <c r="V157" s="90">
        <f t="shared" si="120"/>
        <v>0</v>
      </c>
      <c r="W157" s="90">
        <f t="shared" si="121"/>
        <v>0</v>
      </c>
      <c r="X157" s="153">
        <f t="shared" si="124"/>
        <v>20</v>
      </c>
      <c r="Y157" s="148">
        <f t="shared" si="125"/>
        <v>5.9883298678993137E-3</v>
      </c>
      <c r="Z157" s="68"/>
    </row>
    <row r="158" spans="1:33">
      <c r="A158" s="116" t="s">
        <v>73</v>
      </c>
      <c r="B158" s="62"/>
      <c r="C158" s="62"/>
      <c r="D158" s="62"/>
      <c r="E158" s="62"/>
      <c r="F158" s="118">
        <f t="shared" si="114"/>
        <v>17.16</v>
      </c>
      <c r="G158" s="90">
        <f t="shared" si="115"/>
        <v>17.16</v>
      </c>
      <c r="H158" s="90">
        <f t="shared" si="116"/>
        <v>17.16</v>
      </c>
      <c r="I158" s="90">
        <f t="shared" si="117"/>
        <v>17.16</v>
      </c>
      <c r="J158" s="153">
        <f t="shared" si="122"/>
        <v>68.64</v>
      </c>
      <c r="K158" s="148">
        <f t="shared" si="123"/>
        <v>7.3210650741785802E-2</v>
      </c>
      <c r="L158" s="68"/>
      <c r="T158" s="118">
        <f t="shared" si="118"/>
        <v>43.879687500000003</v>
      </c>
      <c r="U158" s="90">
        <f t="shared" si="119"/>
        <v>43.879687500000003</v>
      </c>
      <c r="V158" s="90">
        <f t="shared" si="120"/>
        <v>43.879687500000003</v>
      </c>
      <c r="W158" s="90">
        <f t="shared" si="121"/>
        <v>43.879687500000003</v>
      </c>
      <c r="X158" s="153">
        <f t="shared" si="124"/>
        <v>175.51875000000001</v>
      </c>
      <c r="Y158" s="148">
        <f t="shared" si="125"/>
        <v>5.2553208650067643E-2</v>
      </c>
      <c r="Z158" s="68"/>
    </row>
    <row r="159" spans="1:33">
      <c r="A159" s="116" t="s">
        <v>55</v>
      </c>
      <c r="B159" s="62"/>
      <c r="C159" s="62"/>
      <c r="D159" s="62"/>
      <c r="E159" s="62"/>
      <c r="F159" s="125">
        <f>SUM(F152:F158)</f>
        <v>98.624333333333325</v>
      </c>
      <c r="G159" s="121">
        <f>SUM(G152:G158)</f>
        <v>184.74829166666663</v>
      </c>
      <c r="H159" s="121">
        <f>SUM(H152:H158)</f>
        <v>262.08908333333335</v>
      </c>
      <c r="I159" s="121">
        <f>SUM(I152:I158)</f>
        <v>392.10679166666671</v>
      </c>
      <c r="J159" s="358">
        <f>SUM(J152:J158)</f>
        <v>937.56849999999997</v>
      </c>
      <c r="K159" s="148">
        <f t="shared" si="123"/>
        <v>1</v>
      </c>
      <c r="L159" s="68"/>
      <c r="T159" s="125">
        <f>SUM(T152:T158)</f>
        <v>558.76187500000003</v>
      </c>
      <c r="U159" s="121">
        <f>SUM(U152:U158)</f>
        <v>702.79781249999996</v>
      </c>
      <c r="V159" s="121">
        <f>SUM(V152:V158)</f>
        <v>970.4190625</v>
      </c>
      <c r="W159" s="121">
        <f>SUM(W152:W158)</f>
        <v>1107.850625</v>
      </c>
      <c r="X159" s="358">
        <f>SUM(X152:X158)</f>
        <v>3339.8293750000003</v>
      </c>
      <c r="Y159" s="148">
        <f t="shared" si="125"/>
        <v>1</v>
      </c>
      <c r="Z159" s="68"/>
    </row>
    <row r="160" spans="1:33">
      <c r="A160" s="116" t="s">
        <v>56</v>
      </c>
      <c r="B160" s="62"/>
      <c r="C160" s="62"/>
      <c r="D160" s="62"/>
      <c r="E160" s="62"/>
      <c r="F160" s="118">
        <f>SUM(F122:H122)/1000</f>
        <v>0.375</v>
      </c>
      <c r="G160" s="90">
        <f>SUM(I122:K122)/1000</f>
        <v>2.5138888888888888</v>
      </c>
      <c r="H160" s="90">
        <f>SUM(L122:N122)/1000</f>
        <v>3.9027777777777772</v>
      </c>
      <c r="I160" s="90">
        <f>SUM(O122:Q122)/1000</f>
        <v>5.7708333333333339</v>
      </c>
      <c r="J160" s="153">
        <f>SUM(F160:I160)</f>
        <v>12.5625</v>
      </c>
      <c r="K160" s="68"/>
      <c r="L160" s="68"/>
      <c r="T160" s="118">
        <f>SUM(T122:V122)/1000</f>
        <v>6.8125000000000009</v>
      </c>
      <c r="U160" s="90">
        <f>SUM(W122:Y122)/1000</f>
        <v>10.812500000000002</v>
      </c>
      <c r="V160" s="90">
        <f>SUM(Z122:AB122)/1000</f>
        <v>12.083333333333336</v>
      </c>
      <c r="W160" s="90">
        <f>SUM(AC122:AE122)/1000</f>
        <v>12.687500000000004</v>
      </c>
      <c r="X160" s="153">
        <f>SUM(T160:W160)</f>
        <v>42.395833333333343</v>
      </c>
      <c r="Y160" s="68"/>
      <c r="Z160" s="68"/>
    </row>
    <row r="161" spans="1:32">
      <c r="A161" s="116" t="s">
        <v>57</v>
      </c>
      <c r="B161" s="62"/>
      <c r="C161" s="62"/>
      <c r="D161" s="62"/>
      <c r="E161" s="62"/>
      <c r="F161" s="118">
        <f>SUM(F123:H123)/1000</f>
        <v>0</v>
      </c>
      <c r="G161" s="90">
        <f>SUM(I123:K123)/1000</f>
        <v>0</v>
      </c>
      <c r="H161" s="90">
        <f>SUM(L123:N123)/1000</f>
        <v>0</v>
      </c>
      <c r="I161" s="90">
        <f>SUM(O123:Q123)/1000</f>
        <v>0</v>
      </c>
      <c r="J161" s="153">
        <f>SUM(F161:I161)</f>
        <v>0</v>
      </c>
      <c r="K161" s="68"/>
      <c r="L161" s="68"/>
      <c r="T161" s="118">
        <f>SUM(T123:V123)/1000</f>
        <v>0</v>
      </c>
      <c r="U161" s="90">
        <f>SUM(W123:Y123)/1000</f>
        <v>0</v>
      </c>
      <c r="V161" s="90">
        <f>SUM(Z123:AB123)/1000</f>
        <v>0</v>
      </c>
      <c r="W161" s="90">
        <f>SUM(AC123:AE123)/1000</f>
        <v>0</v>
      </c>
      <c r="X161" s="153">
        <f>SUM(T161:W161)</f>
        <v>0</v>
      </c>
      <c r="Y161" s="68"/>
      <c r="Z161" s="68"/>
    </row>
    <row r="162" spans="1:32">
      <c r="A162" s="116" t="s">
        <v>58</v>
      </c>
      <c r="B162" s="62"/>
      <c r="C162" s="62"/>
      <c r="D162" s="62"/>
      <c r="E162" s="62"/>
      <c r="F162" s="118">
        <f>SUM(F124:H124)/1000</f>
        <v>0</v>
      </c>
      <c r="G162" s="90">
        <f>SUM(I124:K124)/1000</f>
        <v>0</v>
      </c>
      <c r="H162" s="90">
        <f>SUM(L124:N124)/1000</f>
        <v>0</v>
      </c>
      <c r="I162" s="90">
        <f>SUM(O124:Q124)/1000</f>
        <v>0</v>
      </c>
      <c r="J162" s="153">
        <f>SUM(F162:I162)</f>
        <v>0</v>
      </c>
      <c r="K162" s="68"/>
      <c r="L162" s="68"/>
      <c r="T162" s="118">
        <f>SUM(T124:V124)/1000</f>
        <v>0</v>
      </c>
      <c r="U162" s="90">
        <f>SUM(W124:Y124)/1000</f>
        <v>0</v>
      </c>
      <c r="V162" s="90">
        <f>SUM(Z124:AB124)/1000</f>
        <v>0</v>
      </c>
      <c r="W162" s="90">
        <f>SUM(AC124:AE124)/1000</f>
        <v>0</v>
      </c>
      <c r="X162" s="153">
        <f>SUM(T162:W162)</f>
        <v>0</v>
      </c>
      <c r="Y162" s="68"/>
      <c r="Z162" s="68"/>
    </row>
    <row r="163" spans="1:32" ht="14" thickBot="1">
      <c r="A163" s="355" t="s">
        <v>59</v>
      </c>
      <c r="B163" s="356"/>
      <c r="C163" s="356"/>
      <c r="D163" s="356"/>
      <c r="E163" s="356"/>
      <c r="F163" s="741">
        <f>SUM(F159:F162)</f>
        <v>98.999333333333325</v>
      </c>
      <c r="G163" s="329">
        <f>SUM(G159:G162)</f>
        <v>187.26218055555552</v>
      </c>
      <c r="H163" s="329">
        <f>SUM(H159:H162)</f>
        <v>265.99186111111112</v>
      </c>
      <c r="I163" s="329">
        <f>SUM(I159:I162)</f>
        <v>397.87762500000002</v>
      </c>
      <c r="J163" s="357">
        <f>SUM(J159:J162)</f>
        <v>950.13099999999997</v>
      </c>
      <c r="K163" s="68"/>
      <c r="L163" s="68"/>
      <c r="T163" s="741">
        <f>SUM(T159:T162)</f>
        <v>565.57437500000003</v>
      </c>
      <c r="U163" s="329">
        <f>SUM(U159:U162)</f>
        <v>713.61031249999996</v>
      </c>
      <c r="V163" s="329">
        <f>SUM(V159:V162)</f>
        <v>982.50239583333337</v>
      </c>
      <c r="W163" s="329">
        <f>SUM(W159:W162)</f>
        <v>1120.538125</v>
      </c>
      <c r="X163" s="357">
        <f>SUM(X159:X162)</f>
        <v>3382.2252083333337</v>
      </c>
      <c r="Y163" s="68"/>
      <c r="Z163" s="68"/>
    </row>
    <row r="164" spans="1:32" ht="14" thickTop="1">
      <c r="A164" s="116"/>
      <c r="B164" s="62"/>
      <c r="C164" s="62"/>
      <c r="D164" s="62"/>
      <c r="E164" s="62"/>
      <c r="F164" s="90"/>
      <c r="G164" s="90"/>
      <c r="H164" s="62"/>
      <c r="I164" s="90"/>
      <c r="J164" s="92"/>
      <c r="K164" s="68"/>
      <c r="L164" s="68"/>
      <c r="T164" s="90"/>
      <c r="U164" s="90"/>
      <c r="V164" s="62"/>
      <c r="W164" s="90"/>
      <c r="X164" s="92"/>
      <c r="Y164" s="68"/>
      <c r="Z164" s="68"/>
    </row>
    <row r="165" spans="1:32">
      <c r="R165" s="55"/>
      <c r="S165" s="54"/>
      <c r="AF165" s="55"/>
    </row>
    <row r="166" spans="1:32">
      <c r="A166" s="53" t="s">
        <v>165</v>
      </c>
      <c r="B166" s="155"/>
      <c r="F166" s="54">
        <f>+Dev!F87</f>
        <v>7802.083333333333</v>
      </c>
      <c r="G166" s="54">
        <f>+Dev!G87</f>
        <v>7802.083333333333</v>
      </c>
      <c r="H166" s="54">
        <f>+Dev!H87</f>
        <v>15604.166666666666</v>
      </c>
      <c r="I166" s="54">
        <f>+Dev!I87</f>
        <v>15604.166666666666</v>
      </c>
      <c r="J166" s="54">
        <f>+Dev!J87</f>
        <v>23963.541666666664</v>
      </c>
      <c r="K166" s="54">
        <f>+Dev!K87</f>
        <v>31208.333333333332</v>
      </c>
      <c r="L166" s="54">
        <f>+Dev!L87</f>
        <v>32208.333333333332</v>
      </c>
      <c r="M166" s="54">
        <f>+Dev!M87</f>
        <v>45010.416666666664</v>
      </c>
      <c r="N166" s="54">
        <f>+Dev!N87</f>
        <v>61614.583333333336</v>
      </c>
      <c r="O166" s="54">
        <f>+Dev!O87</f>
        <v>67859.375</v>
      </c>
      <c r="P166" s="54">
        <f>+Dev!P87</f>
        <v>89135.416666666657</v>
      </c>
      <c r="Q166" s="54">
        <f>+Dev!Q87</f>
        <v>100281.25</v>
      </c>
      <c r="R166" s="156">
        <f>+Dev!R87</f>
        <v>498093.75</v>
      </c>
      <c r="T166" s="54">
        <f>+Dev!T87</f>
        <v>110079.375</v>
      </c>
      <c r="U166" s="54">
        <f>+Dev!U87</f>
        <v>110079.375</v>
      </c>
      <c r="V166" s="54">
        <f>+Dev!V87</f>
        <v>116379.375</v>
      </c>
      <c r="W166" s="54">
        <f>+Dev!W87</f>
        <v>136379.375</v>
      </c>
      <c r="X166" s="54">
        <f>+Dev!X87</f>
        <v>117379.375</v>
      </c>
      <c r="Y166" s="54">
        <f>+Dev!Y87</f>
        <v>138508.125</v>
      </c>
      <c r="Z166" s="54">
        <f>+Dev!Z87</f>
        <v>148052.1875</v>
      </c>
      <c r="AA166" s="54">
        <f>+Dev!AA87</f>
        <v>157257.1875</v>
      </c>
      <c r="AB166" s="54">
        <f>+Dev!AB87</f>
        <v>173612.8125</v>
      </c>
      <c r="AC166" s="54">
        <f>+Dev!AC87</f>
        <v>183117.8125</v>
      </c>
      <c r="AD166" s="54">
        <f>+Dev!AD87</f>
        <v>201527.8125</v>
      </c>
      <c r="AE166" s="54">
        <f>+Dev!AE87</f>
        <v>211308.125</v>
      </c>
      <c r="AF166" s="156">
        <f>+Dev!AF87</f>
        <v>1803680.9375</v>
      </c>
    </row>
    <row r="167" spans="1:32">
      <c r="A167" s="53" t="s">
        <v>166</v>
      </c>
      <c r="B167" s="155"/>
      <c r="F167" s="54">
        <f>+IT!F87</f>
        <v>0</v>
      </c>
      <c r="G167" s="54">
        <f>+IT!G87</f>
        <v>0</v>
      </c>
      <c r="H167" s="54">
        <f>+IT!H87</f>
        <v>0</v>
      </c>
      <c r="I167" s="54">
        <f>+IT!I87</f>
        <v>0</v>
      </c>
      <c r="J167" s="54">
        <f>+IT!J87</f>
        <v>0</v>
      </c>
      <c r="K167" s="54">
        <f>+IT!K87</f>
        <v>0</v>
      </c>
      <c r="L167" s="54">
        <f>+IT!L87</f>
        <v>0</v>
      </c>
      <c r="M167" s="54">
        <f>+IT!M87</f>
        <v>0</v>
      </c>
      <c r="N167" s="54">
        <f>+IT!N87</f>
        <v>0</v>
      </c>
      <c r="O167" s="54">
        <f>+IT!O87</f>
        <v>0</v>
      </c>
      <c r="P167" s="54">
        <f>+IT!P87</f>
        <v>0</v>
      </c>
      <c r="Q167" s="54">
        <f>+IT!Q87</f>
        <v>0</v>
      </c>
      <c r="R167" s="156">
        <f>+IT!R87</f>
        <v>0</v>
      </c>
      <c r="T167" s="54">
        <f>+IT!T87</f>
        <v>0</v>
      </c>
      <c r="U167" s="54">
        <f>+IT!U87</f>
        <v>0</v>
      </c>
      <c r="V167" s="54">
        <f>+IT!V87</f>
        <v>0</v>
      </c>
      <c r="W167" s="54">
        <f>+IT!W87</f>
        <v>0</v>
      </c>
      <c r="X167" s="54">
        <f>+IT!X87</f>
        <v>8605.625</v>
      </c>
      <c r="Y167" s="54">
        <f>+IT!Y87</f>
        <v>8605.625</v>
      </c>
      <c r="Z167" s="54">
        <f>+IT!Z87</f>
        <v>8054.375</v>
      </c>
      <c r="AA167" s="54">
        <f>+IT!AA87</f>
        <v>8054.375</v>
      </c>
      <c r="AB167" s="54">
        <f>+IT!AB87</f>
        <v>8054.375</v>
      </c>
      <c r="AC167" s="54">
        <f>+IT!AC87</f>
        <v>8054.375</v>
      </c>
      <c r="AD167" s="54">
        <f>+IT!AD87</f>
        <v>8054.375</v>
      </c>
      <c r="AE167" s="54">
        <f>+IT!AE87</f>
        <v>8054.375</v>
      </c>
      <c r="AF167" s="156">
        <f>+IT!AF87</f>
        <v>65537.5</v>
      </c>
    </row>
    <row r="168" spans="1:32">
      <c r="A168" s="53" t="s">
        <v>169</v>
      </c>
      <c r="B168" s="155"/>
      <c r="F168" s="54">
        <f>+'Cust Supp'!F87</f>
        <v>0</v>
      </c>
      <c r="G168" s="54">
        <f>+'Cust Supp'!G87</f>
        <v>0</v>
      </c>
      <c r="H168" s="54">
        <f>+'Cust Supp'!H87</f>
        <v>0</v>
      </c>
      <c r="I168" s="54">
        <f>+'Cust Supp'!I87</f>
        <v>0</v>
      </c>
      <c r="J168" s="54">
        <f>+'Cust Supp'!J87</f>
        <v>0</v>
      </c>
      <c r="K168" s="54">
        <f>+'Cust Supp'!K87</f>
        <v>0</v>
      </c>
      <c r="L168" s="54">
        <f>+'Cust Supp'!L87</f>
        <v>0</v>
      </c>
      <c r="M168" s="54">
        <f>+'Cust Supp'!M87</f>
        <v>0</v>
      </c>
      <c r="N168" s="54">
        <f>+'Cust Supp'!N87</f>
        <v>0</v>
      </c>
      <c r="O168" s="54">
        <f>+'Cust Supp'!O87</f>
        <v>0</v>
      </c>
      <c r="P168" s="54">
        <f>+'Cust Supp'!P87</f>
        <v>0</v>
      </c>
      <c r="Q168" s="54">
        <f>+'Cust Supp'!Q87</f>
        <v>0</v>
      </c>
      <c r="R168" s="156">
        <f>+'Cust Supp'!R87</f>
        <v>0</v>
      </c>
      <c r="T168" s="54">
        <f>+'Cust Supp'!T87</f>
        <v>0</v>
      </c>
      <c r="U168" s="54">
        <f>+'Cust Supp'!U87</f>
        <v>0</v>
      </c>
      <c r="V168" s="54">
        <f>+'Cust Supp'!V87</f>
        <v>0</v>
      </c>
      <c r="W168" s="54">
        <f>+'Cust Supp'!W87</f>
        <v>0</v>
      </c>
      <c r="X168" s="54">
        <f>+'Cust Supp'!X87</f>
        <v>0</v>
      </c>
      <c r="Y168" s="54">
        <f>+'Cust Supp'!Y87</f>
        <v>0</v>
      </c>
      <c r="Z168" s="54">
        <f>+'Cust Supp'!Z87</f>
        <v>0</v>
      </c>
      <c r="AA168" s="54">
        <f>+'Cust Supp'!AA87</f>
        <v>0</v>
      </c>
      <c r="AB168" s="54">
        <f>+'Cust Supp'!AB87</f>
        <v>0</v>
      </c>
      <c r="AC168" s="54">
        <f>+'Cust Supp'!AC87</f>
        <v>0</v>
      </c>
      <c r="AD168" s="54">
        <f>+'Cust Supp'!AD87</f>
        <v>0</v>
      </c>
      <c r="AE168" s="54">
        <f>+'Cust Supp'!AE87</f>
        <v>0</v>
      </c>
      <c r="AF168" s="156">
        <f>+'Cust Supp'!AF87</f>
        <v>0</v>
      </c>
    </row>
    <row r="169" spans="1:32">
      <c r="A169" s="53" t="s">
        <v>170</v>
      </c>
      <c r="B169" s="155"/>
      <c r="F169" s="54">
        <f>+'QA Testing'!F87</f>
        <v>0</v>
      </c>
      <c r="G169" s="54">
        <f>+'QA Testing'!G87</f>
        <v>0</v>
      </c>
      <c r="H169" s="54">
        <f>+'QA Testing'!H87</f>
        <v>0</v>
      </c>
      <c r="I169" s="54">
        <f>+'QA Testing'!I87</f>
        <v>0</v>
      </c>
      <c r="J169" s="54">
        <f>+'QA Testing'!J87</f>
        <v>0</v>
      </c>
      <c r="K169" s="54">
        <f>+'QA Testing'!K87</f>
        <v>0</v>
      </c>
      <c r="L169" s="54">
        <f>+'QA Testing'!L87</f>
        <v>0</v>
      </c>
      <c r="M169" s="54">
        <f>+'QA Testing'!M87</f>
        <v>0</v>
      </c>
      <c r="N169" s="54">
        <f>+'QA Testing'!N87</f>
        <v>0</v>
      </c>
      <c r="O169" s="54">
        <f>+'QA Testing'!O87</f>
        <v>0</v>
      </c>
      <c r="P169" s="54">
        <f>+'QA Testing'!P87</f>
        <v>0</v>
      </c>
      <c r="Q169" s="54">
        <f>+'QA Testing'!Q87</f>
        <v>0</v>
      </c>
      <c r="R169" s="156">
        <f>+'QA Testing'!R87</f>
        <v>0</v>
      </c>
      <c r="T169" s="54">
        <f>+'QA Testing'!T87</f>
        <v>0</v>
      </c>
      <c r="U169" s="54">
        <f>+'QA Testing'!U87</f>
        <v>0</v>
      </c>
      <c r="V169" s="54">
        <f>+'QA Testing'!V87</f>
        <v>0</v>
      </c>
      <c r="W169" s="54">
        <f>+'QA Testing'!W87</f>
        <v>0</v>
      </c>
      <c r="X169" s="54">
        <f>+'QA Testing'!X87</f>
        <v>0</v>
      </c>
      <c r="Y169" s="54">
        <f>+'QA Testing'!Y87</f>
        <v>0</v>
      </c>
      <c r="Z169" s="54">
        <f>+'QA Testing'!Z87</f>
        <v>0</v>
      </c>
      <c r="AA169" s="54">
        <f>+'QA Testing'!AA87</f>
        <v>0</v>
      </c>
      <c r="AB169" s="54">
        <f>+'QA Testing'!AB87</f>
        <v>0</v>
      </c>
      <c r="AC169" s="54">
        <f>+'QA Testing'!AC87</f>
        <v>0</v>
      </c>
      <c r="AD169" s="54">
        <f>+'QA Testing'!AD87</f>
        <v>0</v>
      </c>
      <c r="AE169" s="54">
        <f>+'QA Testing'!AE87</f>
        <v>0</v>
      </c>
      <c r="AF169" s="156">
        <f>+'QA Testing'!AF87</f>
        <v>0</v>
      </c>
    </row>
    <row r="170" spans="1:32">
      <c r="A170" s="53" t="s">
        <v>167</v>
      </c>
      <c r="B170" s="155"/>
      <c r="F170" s="54">
        <f>+Operations!F87</f>
        <v>0</v>
      </c>
      <c r="G170" s="54">
        <f>+Operations!G87</f>
        <v>0</v>
      </c>
      <c r="H170" s="54">
        <f>+Operations!H87</f>
        <v>0</v>
      </c>
      <c r="I170" s="54">
        <f>+Operations!I87</f>
        <v>0</v>
      </c>
      <c r="J170" s="54">
        <f>+Operations!J87</f>
        <v>0</v>
      </c>
      <c r="K170" s="54">
        <f>+Operations!K87</f>
        <v>0</v>
      </c>
      <c r="L170" s="54">
        <f>+Operations!L87</f>
        <v>0</v>
      </c>
      <c r="M170" s="54">
        <f>+Operations!M87</f>
        <v>6575</v>
      </c>
      <c r="N170" s="54">
        <f>+Operations!N87</f>
        <v>6575</v>
      </c>
      <c r="O170" s="54">
        <f>+Operations!O87</f>
        <v>6575</v>
      </c>
      <c r="P170" s="54">
        <f>+Operations!P87</f>
        <v>6575</v>
      </c>
      <c r="Q170" s="54">
        <f>+Operations!Q87</f>
        <v>6575</v>
      </c>
      <c r="R170" s="156">
        <f>+Operations!R87</f>
        <v>32875</v>
      </c>
      <c r="T170" s="54">
        <f>+Operations!T87</f>
        <v>7376.25</v>
      </c>
      <c r="U170" s="54">
        <f>+Operations!U87</f>
        <v>7376.25</v>
      </c>
      <c r="V170" s="54">
        <f>+Operations!V87</f>
        <v>7376.25</v>
      </c>
      <c r="W170" s="54">
        <f>+Operations!W87</f>
        <v>7376.25</v>
      </c>
      <c r="X170" s="54">
        <f>+Operations!X87</f>
        <v>15981.875</v>
      </c>
      <c r="Y170" s="54">
        <f>+Operations!Y87</f>
        <v>15981.875</v>
      </c>
      <c r="Z170" s="54">
        <f>+Operations!Z87</f>
        <v>14958.125</v>
      </c>
      <c r="AA170" s="54">
        <f>+Operations!AA87</f>
        <v>14958.125</v>
      </c>
      <c r="AB170" s="54">
        <f>+Operations!AB87</f>
        <v>14958.125</v>
      </c>
      <c r="AC170" s="54">
        <f>+Operations!AC87</f>
        <v>23012.5</v>
      </c>
      <c r="AD170" s="54">
        <f>+Operations!AD87</f>
        <v>23012.5</v>
      </c>
      <c r="AE170" s="54">
        <f>+Operations!AE87</f>
        <v>23012.5</v>
      </c>
      <c r="AF170" s="156">
        <f>+Operations!AF87</f>
        <v>175380.625</v>
      </c>
    </row>
    <row r="171" spans="1:32">
      <c r="A171" s="53" t="s">
        <v>168</v>
      </c>
      <c r="B171" s="155"/>
      <c r="F171" s="54">
        <f>+'Dev #2'!F87</f>
        <v>0</v>
      </c>
      <c r="G171" s="54">
        <f>+'Dev #2'!G87</f>
        <v>0</v>
      </c>
      <c r="H171" s="54">
        <f>+'Dev #2'!H87</f>
        <v>0</v>
      </c>
      <c r="I171" s="54">
        <f>+'Dev #2'!I87</f>
        <v>0</v>
      </c>
      <c r="J171" s="54">
        <f>+'Dev #2'!J87</f>
        <v>0</v>
      </c>
      <c r="K171" s="54">
        <f>+'Dev #2'!K87</f>
        <v>0</v>
      </c>
      <c r="L171" s="54">
        <f>+'Dev #2'!L87</f>
        <v>0</v>
      </c>
      <c r="M171" s="54">
        <f>+'Dev #2'!M87</f>
        <v>0</v>
      </c>
      <c r="N171" s="54">
        <f>+'Dev #2'!N87</f>
        <v>0</v>
      </c>
      <c r="O171" s="54">
        <f>+'Dev #2'!O87</f>
        <v>0</v>
      </c>
      <c r="P171" s="54">
        <f>+'Dev #2'!P87</f>
        <v>0</v>
      </c>
      <c r="Q171" s="54">
        <f>+'Dev #2'!Q87</f>
        <v>0</v>
      </c>
      <c r="R171" s="156">
        <f>+'Dev #2'!R87</f>
        <v>0</v>
      </c>
      <c r="T171" s="54">
        <f>+'Dev #2'!T87</f>
        <v>0</v>
      </c>
      <c r="U171" s="54">
        <f>+'Dev #2'!U87</f>
        <v>0</v>
      </c>
      <c r="V171" s="54">
        <f>+'Dev #2'!V87</f>
        <v>0</v>
      </c>
      <c r="W171" s="54">
        <f>+'Dev #2'!W87</f>
        <v>0</v>
      </c>
      <c r="X171" s="54">
        <f>+'Dev #2'!X87</f>
        <v>0</v>
      </c>
      <c r="Y171" s="54">
        <f>+'Dev #2'!Y87</f>
        <v>0</v>
      </c>
      <c r="Z171" s="54">
        <f>+'Dev #2'!Z87</f>
        <v>0</v>
      </c>
      <c r="AA171" s="54">
        <f>+'Dev #2'!AA87</f>
        <v>0</v>
      </c>
      <c r="AB171" s="54">
        <f>+'Dev #2'!AB87</f>
        <v>0</v>
      </c>
      <c r="AC171" s="54">
        <f>+'Dev #2'!AC87</f>
        <v>0</v>
      </c>
      <c r="AD171" s="54">
        <f>+'Dev #2'!AD87</f>
        <v>0</v>
      </c>
      <c r="AE171" s="54">
        <f>+'Dev #2'!AE87</f>
        <v>0</v>
      </c>
      <c r="AF171" s="156">
        <f>+'Dev #2'!AF87</f>
        <v>0</v>
      </c>
    </row>
    <row r="172" spans="1:32">
      <c r="A172" s="53" t="s">
        <v>62</v>
      </c>
      <c r="B172" s="155"/>
      <c r="F172" s="54">
        <f>+Sales!F87</f>
        <v>6356</v>
      </c>
      <c r="G172" s="54">
        <f>+Sales!G87</f>
        <v>0</v>
      </c>
      <c r="H172" s="54">
        <f>+Sales!H87</f>
        <v>0</v>
      </c>
      <c r="I172" s="54">
        <f>+Sales!I87</f>
        <v>7610.416666666667</v>
      </c>
      <c r="J172" s="54">
        <f>+Sales!J87</f>
        <v>13966.416666666668</v>
      </c>
      <c r="K172" s="54">
        <f>+Sales!K87</f>
        <v>7610.416666666667</v>
      </c>
      <c r="L172" s="54">
        <f>+Sales!L87</f>
        <v>8122.916666666667</v>
      </c>
      <c r="M172" s="54">
        <f>+Sales!M87</f>
        <v>13974.916666666668</v>
      </c>
      <c r="N172" s="54">
        <f>+Sales!N87</f>
        <v>8122.916666666667</v>
      </c>
      <c r="O172" s="54">
        <f>+Sales!O87</f>
        <v>13974.916666666668</v>
      </c>
      <c r="P172" s="54">
        <f>+Sales!P87</f>
        <v>8122.916666666667</v>
      </c>
      <c r="Q172" s="54">
        <f>+Sales!Q87</f>
        <v>8122.916666666667</v>
      </c>
      <c r="R172" s="156">
        <f>+Sales!R87</f>
        <v>95984.75</v>
      </c>
      <c r="T172" s="54">
        <f>+Sales!T87</f>
        <v>16963.4375</v>
      </c>
      <c r="U172" s="54">
        <f>+Sales!U87</f>
        <v>24055.3125</v>
      </c>
      <c r="V172" s="54">
        <f>+Sales!V87</f>
        <v>29162.8125</v>
      </c>
      <c r="W172" s="54">
        <f>+Sales!W87</f>
        <v>29162.8125</v>
      </c>
      <c r="X172" s="54">
        <f>+Sales!X87</f>
        <v>29162.8125</v>
      </c>
      <c r="Y172" s="54">
        <f>+Sales!Y87</f>
        <v>31432.8125</v>
      </c>
      <c r="Z172" s="54">
        <f>+Sales!Z87</f>
        <v>29627.1875</v>
      </c>
      <c r="AA172" s="54">
        <f>+Sales!AA87</f>
        <v>137795.9375</v>
      </c>
      <c r="AB172" s="54">
        <f>+Sales!AB87</f>
        <v>41133.4375</v>
      </c>
      <c r="AC172" s="54">
        <f>+Sales!AC87</f>
        <v>52639.6875</v>
      </c>
      <c r="AD172" s="54">
        <f>+Sales!AD87</f>
        <v>52639.6875</v>
      </c>
      <c r="AE172" s="54">
        <f>+Sales!AE87</f>
        <v>52639.6875</v>
      </c>
      <c r="AF172" s="156">
        <f>+Sales!AF87</f>
        <v>526415.625</v>
      </c>
    </row>
    <row r="173" spans="1:32">
      <c r="A173" s="53" t="s">
        <v>63</v>
      </c>
      <c r="B173" s="155"/>
      <c r="F173" s="54">
        <f>+Mktg!F87</f>
        <v>1666.6666666666667</v>
      </c>
      <c r="G173" s="54">
        <f>+Mktg!G87</f>
        <v>1666.6666666666667</v>
      </c>
      <c r="H173" s="54">
        <f>+Mktg!H87</f>
        <v>1666.6666666666667</v>
      </c>
      <c r="I173" s="54">
        <f>+Mktg!I87</f>
        <v>1666.6666666666667</v>
      </c>
      <c r="J173" s="54">
        <f>+Mktg!J87</f>
        <v>1666.6666666666667</v>
      </c>
      <c r="K173" s="54">
        <f>+Mktg!K87</f>
        <v>1666.6666666666667</v>
      </c>
      <c r="L173" s="54">
        <f>+Mktg!L87</f>
        <v>1666.6666666666667</v>
      </c>
      <c r="M173" s="54">
        <f>+Mktg!M87</f>
        <v>1666.6666666666667</v>
      </c>
      <c r="N173" s="54">
        <f>+Mktg!N87</f>
        <v>1666.6666666666667</v>
      </c>
      <c r="O173" s="54">
        <f>+Mktg!O87</f>
        <v>1666.6666666666667</v>
      </c>
      <c r="P173" s="54">
        <f>+Mktg!P87</f>
        <v>1666.6666666666667</v>
      </c>
      <c r="Q173" s="54">
        <f>+Mktg!Q87</f>
        <v>1666.6666666666667</v>
      </c>
      <c r="R173" s="156">
        <f>+Mktg!R87</f>
        <v>20000</v>
      </c>
      <c r="T173" s="54">
        <f>+Mktg!T87</f>
        <v>2916.6666666666665</v>
      </c>
      <c r="U173" s="54">
        <f>+Mktg!U87</f>
        <v>2916.6666666666665</v>
      </c>
      <c r="V173" s="54">
        <f>+Mktg!V87</f>
        <v>2916.6666666666665</v>
      </c>
      <c r="W173" s="54">
        <f>+Mktg!W87</f>
        <v>2916.6666666666665</v>
      </c>
      <c r="X173" s="54">
        <f>+Mktg!X87</f>
        <v>2916.6666666666665</v>
      </c>
      <c r="Y173" s="54">
        <f>+Mktg!Y87</f>
        <v>12136.979166666666</v>
      </c>
      <c r="Z173" s="54">
        <f>+Mktg!Z87</f>
        <v>11546.354166666666</v>
      </c>
      <c r="AA173" s="54">
        <f>+Mktg!AA87</f>
        <v>11546.354166666666</v>
      </c>
      <c r="AB173" s="54">
        <f>+Mktg!AB87</f>
        <v>11546.354166666666</v>
      </c>
      <c r="AC173" s="54">
        <f>+Mktg!AC87</f>
        <v>11546.354166666666</v>
      </c>
      <c r="AD173" s="54">
        <f>+Mktg!AD87</f>
        <v>11546.354166666666</v>
      </c>
      <c r="AE173" s="54">
        <f>+Mktg!AE87</f>
        <v>11546.354166666666</v>
      </c>
      <c r="AF173" s="156">
        <f>+Mktg!AF87</f>
        <v>95998.4375</v>
      </c>
    </row>
    <row r="174" spans="1:32">
      <c r="A174" s="53" t="s">
        <v>163</v>
      </c>
      <c r="B174" s="155"/>
      <c r="F174" s="54">
        <f>+'Prod Mgmt'!F87</f>
        <v>0</v>
      </c>
      <c r="G174" s="54">
        <f>+'Prod Mgmt'!G87</f>
        <v>0</v>
      </c>
      <c r="H174" s="54">
        <f>+'Prod Mgmt'!H87</f>
        <v>0</v>
      </c>
      <c r="I174" s="54">
        <f>+'Prod Mgmt'!I87</f>
        <v>6575</v>
      </c>
      <c r="J174" s="54">
        <f>+'Prod Mgmt'!J87</f>
        <v>6575</v>
      </c>
      <c r="K174" s="54">
        <f>+'Prod Mgmt'!K87</f>
        <v>6575</v>
      </c>
      <c r="L174" s="54">
        <f>+'Prod Mgmt'!L87</f>
        <v>6575</v>
      </c>
      <c r="M174" s="54">
        <f>+'Prod Mgmt'!M87</f>
        <v>6575</v>
      </c>
      <c r="N174" s="54">
        <f>+'Prod Mgmt'!N87</f>
        <v>6575</v>
      </c>
      <c r="O174" s="54">
        <f>+'Prod Mgmt'!O87</f>
        <v>6575</v>
      </c>
      <c r="P174" s="54">
        <f>+'Prod Mgmt'!P87</f>
        <v>6575</v>
      </c>
      <c r="Q174" s="54">
        <f>+'Prod Mgmt'!Q87</f>
        <v>6575</v>
      </c>
      <c r="R174" s="156">
        <f>+'Prod Mgmt'!R87</f>
        <v>59175</v>
      </c>
      <c r="T174" s="54">
        <f>+'Prod Mgmt'!T87</f>
        <v>7376.25</v>
      </c>
      <c r="U174" s="54">
        <f>+'Prod Mgmt'!U87</f>
        <v>7376.25</v>
      </c>
      <c r="V174" s="54">
        <f>+'Prod Mgmt'!V87</f>
        <v>7376.25</v>
      </c>
      <c r="W174" s="54">
        <f>+'Prod Mgmt'!W87</f>
        <v>7376.25</v>
      </c>
      <c r="X174" s="54">
        <f>+'Prod Mgmt'!X87</f>
        <v>7376.25</v>
      </c>
      <c r="Y174" s="54">
        <f>+'Prod Mgmt'!Y87</f>
        <v>7376.25</v>
      </c>
      <c r="Z174" s="54">
        <f>+'Prod Mgmt'!Z87</f>
        <v>6903.75</v>
      </c>
      <c r="AA174" s="54">
        <f>+'Prod Mgmt'!AA87</f>
        <v>6903.75</v>
      </c>
      <c r="AB174" s="54">
        <f>+'Prod Mgmt'!AB87</f>
        <v>15533.4375</v>
      </c>
      <c r="AC174" s="54">
        <f>+'Prod Mgmt'!AC87</f>
        <v>15533.4375</v>
      </c>
      <c r="AD174" s="54">
        <f>+'Prod Mgmt'!AD87</f>
        <v>15533.4375</v>
      </c>
      <c r="AE174" s="54">
        <f>+'Prod Mgmt'!AE87</f>
        <v>15533.4375</v>
      </c>
      <c r="AF174" s="156">
        <f>+'Prod Mgmt'!AF87</f>
        <v>120198.75</v>
      </c>
    </row>
    <row r="175" spans="1:32">
      <c r="A175" s="53" t="s">
        <v>176</v>
      </c>
      <c r="B175" s="155"/>
      <c r="F175" s="54">
        <f>+'Biz Dev'!F87</f>
        <v>0</v>
      </c>
      <c r="G175" s="54">
        <f>+'Biz Dev'!G87</f>
        <v>0</v>
      </c>
      <c r="H175" s="54">
        <f>+'Biz Dev'!H87</f>
        <v>0</v>
      </c>
      <c r="I175" s="54">
        <f>+'Biz Dev'!I87</f>
        <v>0</v>
      </c>
      <c r="J175" s="54">
        <f>+'Biz Dev'!J87</f>
        <v>0</v>
      </c>
      <c r="K175" s="54">
        <f>+'Biz Dev'!K87</f>
        <v>0</v>
      </c>
      <c r="L175" s="54">
        <f>+'Biz Dev'!L87</f>
        <v>0</v>
      </c>
      <c r="M175" s="54">
        <f>+'Biz Dev'!M87</f>
        <v>0</v>
      </c>
      <c r="N175" s="54">
        <f>+'Biz Dev'!N87</f>
        <v>0</v>
      </c>
      <c r="O175" s="54">
        <f>+'Biz Dev'!O87</f>
        <v>0</v>
      </c>
      <c r="P175" s="54">
        <f>+'Biz Dev'!P87</f>
        <v>0</v>
      </c>
      <c r="Q175" s="54">
        <f>+'Biz Dev'!Q87</f>
        <v>0</v>
      </c>
      <c r="R175" s="156">
        <f>+'Biz Dev'!R87</f>
        <v>0</v>
      </c>
      <c r="T175" s="54">
        <f>+'Biz Dev'!T87</f>
        <v>0</v>
      </c>
      <c r="U175" s="54">
        <f>+'Biz Dev'!U87</f>
        <v>0</v>
      </c>
      <c r="V175" s="54">
        <f>+'Biz Dev'!V87</f>
        <v>0</v>
      </c>
      <c r="W175" s="54">
        <f>+'Biz Dev'!W87</f>
        <v>0</v>
      </c>
      <c r="X175" s="54">
        <f>+'Biz Dev'!X87</f>
        <v>0</v>
      </c>
      <c r="Y175" s="54">
        <f>+'Biz Dev'!Y87</f>
        <v>12293.75</v>
      </c>
      <c r="Z175" s="54">
        <f>+'Biz Dev'!Z87</f>
        <v>11506.25</v>
      </c>
      <c r="AA175" s="54">
        <f>+'Biz Dev'!AA87</f>
        <v>11506.25</v>
      </c>
      <c r="AB175" s="54">
        <f>+'Biz Dev'!AB87</f>
        <v>11506.25</v>
      </c>
      <c r="AC175" s="54">
        <f>+'Biz Dev'!AC87</f>
        <v>11506.25</v>
      </c>
      <c r="AD175" s="54">
        <f>+'Biz Dev'!AD87</f>
        <v>11506.25</v>
      </c>
      <c r="AE175" s="54">
        <f>+'Biz Dev'!AE87</f>
        <v>11506.25</v>
      </c>
      <c r="AF175" s="156">
        <f>+'Biz Dev'!AF87</f>
        <v>81331.25</v>
      </c>
    </row>
    <row r="176" spans="1:32">
      <c r="A176" s="53" t="s">
        <v>77</v>
      </c>
      <c r="B176" s="155"/>
      <c r="F176" s="54">
        <f>+'G&amp;A'!F87</f>
        <v>18686.666666666668</v>
      </c>
      <c r="G176" s="54">
        <f>+'G&amp;A'!G87</f>
        <v>18686.666666666668</v>
      </c>
      <c r="H176" s="54">
        <f>+'G&amp;A'!H87</f>
        <v>18686.666666666668</v>
      </c>
      <c r="I176" s="54">
        <f>+'G&amp;A'!I87</f>
        <v>18686.666666666668</v>
      </c>
      <c r="J176" s="54">
        <f>+'G&amp;A'!J87</f>
        <v>18686.666666666668</v>
      </c>
      <c r="K176" s="54">
        <f>+'G&amp;A'!K87</f>
        <v>22686.666666666668</v>
      </c>
      <c r="L176" s="54">
        <f>+'G&amp;A'!L87</f>
        <v>18386.666666666668</v>
      </c>
      <c r="M176" s="54">
        <f>+'G&amp;A'!M87</f>
        <v>18386.666666666668</v>
      </c>
      <c r="N176" s="54">
        <f>+'G&amp;A'!N87</f>
        <v>18386.666666666668</v>
      </c>
      <c r="O176" s="54">
        <f>+'G&amp;A'!O87</f>
        <v>18386.666666666668</v>
      </c>
      <c r="P176" s="54">
        <f>+'G&amp;A'!P87</f>
        <v>18386.666666666668</v>
      </c>
      <c r="Q176" s="54">
        <f>+'G&amp;A'!Q87</f>
        <v>23386.666666666668</v>
      </c>
      <c r="R176" s="156">
        <f>+'G&amp;A'!R87</f>
        <v>231440</v>
      </c>
      <c r="T176" s="54">
        <f>+'G&amp;A'!T87</f>
        <v>32678.229166666668</v>
      </c>
      <c r="U176" s="54">
        <f>+'G&amp;A'!U87</f>
        <v>32678.229166666668</v>
      </c>
      <c r="V176" s="54">
        <f>+'G&amp;A'!V87</f>
        <v>33678.229166666664</v>
      </c>
      <c r="W176" s="54">
        <f>+'G&amp;A'!W87</f>
        <v>32678.229166666668</v>
      </c>
      <c r="X176" s="54">
        <f>+'G&amp;A'!X87</f>
        <v>39325.104166666664</v>
      </c>
      <c r="Y176" s="54">
        <f>+'G&amp;A'!Y87</f>
        <v>39825.104166666664</v>
      </c>
      <c r="Z176" s="54">
        <f>+'G&amp;A'!Z87</f>
        <v>37801.354166666664</v>
      </c>
      <c r="AA176" s="54">
        <f>+'G&amp;A'!AA87</f>
        <v>37801.354166666664</v>
      </c>
      <c r="AB176" s="54">
        <f>+'G&amp;A'!AB87</f>
        <v>39801.354166666664</v>
      </c>
      <c r="AC176" s="54">
        <f>+'G&amp;A'!AC87</f>
        <v>47006.354166666664</v>
      </c>
      <c r="AD176" s="54">
        <f>+'G&amp;A'!AD87</f>
        <v>48006.354166666664</v>
      </c>
      <c r="AE176" s="54">
        <f>+'G&amp;A'!AE87</f>
        <v>50006.354166666664</v>
      </c>
      <c r="AF176" s="156">
        <f>+'G&amp;A'!AF87</f>
        <v>471286.25</v>
      </c>
    </row>
    <row r="177" spans="1:32" ht="2.25" customHeight="1">
      <c r="R177" s="157"/>
      <c r="AF177" s="157"/>
    </row>
    <row r="178" spans="1:32" ht="2.25" customHeight="1"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9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9"/>
    </row>
    <row r="179" spans="1:32">
      <c r="R179" s="157"/>
      <c r="AF179" s="157"/>
    </row>
    <row r="180" spans="1:32">
      <c r="A180" s="53" t="s">
        <v>463</v>
      </c>
      <c r="F180" s="54">
        <f t="shared" ref="F180:R180" si="126">SUM(F166:F179)</f>
        <v>34511.416666666664</v>
      </c>
      <c r="G180" s="54">
        <f t="shared" si="126"/>
        <v>28155.416666666668</v>
      </c>
      <c r="H180" s="54">
        <f t="shared" si="126"/>
        <v>35957.5</v>
      </c>
      <c r="I180" s="54">
        <f t="shared" si="126"/>
        <v>50142.916666666672</v>
      </c>
      <c r="J180" s="54">
        <f t="shared" si="126"/>
        <v>64858.291666666657</v>
      </c>
      <c r="K180" s="54">
        <f t="shared" si="126"/>
        <v>69747.083333333328</v>
      </c>
      <c r="L180" s="54">
        <f t="shared" si="126"/>
        <v>66959.583333333328</v>
      </c>
      <c r="M180" s="54">
        <f t="shared" si="126"/>
        <v>92188.666666666672</v>
      </c>
      <c r="N180" s="54">
        <f t="shared" si="126"/>
        <v>102940.83333333336</v>
      </c>
      <c r="O180" s="54">
        <f t="shared" si="126"/>
        <v>115037.62500000001</v>
      </c>
      <c r="P180" s="54">
        <f t="shared" si="126"/>
        <v>130461.66666666667</v>
      </c>
      <c r="Q180" s="54">
        <f t="shared" si="126"/>
        <v>146607.5</v>
      </c>
      <c r="R180" s="156">
        <f t="shared" si="126"/>
        <v>937568.5</v>
      </c>
      <c r="T180" s="54">
        <f t="shared" ref="T180:AF180" si="127">SUM(T166:T179)</f>
        <v>177390.20833333331</v>
      </c>
      <c r="U180" s="54">
        <f t="shared" si="127"/>
        <v>184482.08333333331</v>
      </c>
      <c r="V180" s="54">
        <f t="shared" si="127"/>
        <v>196889.58333333331</v>
      </c>
      <c r="W180" s="54">
        <f t="shared" si="127"/>
        <v>215889.58333333331</v>
      </c>
      <c r="X180" s="54">
        <f t="shared" si="127"/>
        <v>220747.70833333331</v>
      </c>
      <c r="Y180" s="54">
        <f t="shared" si="127"/>
        <v>266160.52083333331</v>
      </c>
      <c r="Z180" s="54">
        <f t="shared" si="127"/>
        <v>268449.58333333331</v>
      </c>
      <c r="AA180" s="54">
        <f t="shared" si="127"/>
        <v>385823.33333333337</v>
      </c>
      <c r="AB180" s="54">
        <f t="shared" si="127"/>
        <v>316146.14583333331</v>
      </c>
      <c r="AC180" s="54">
        <f t="shared" si="127"/>
        <v>352416.77083333337</v>
      </c>
      <c r="AD180" s="54">
        <f t="shared" si="127"/>
        <v>371826.77083333337</v>
      </c>
      <c r="AE180" s="54">
        <f t="shared" si="127"/>
        <v>383607.08333333337</v>
      </c>
      <c r="AF180" s="156">
        <f t="shared" si="127"/>
        <v>3339829.375</v>
      </c>
    </row>
    <row r="181" spans="1:32">
      <c r="R181" s="157"/>
      <c r="AF181" s="157"/>
    </row>
    <row r="182" spans="1:32">
      <c r="A182" s="53" t="s">
        <v>78</v>
      </c>
      <c r="F182" s="54">
        <f t="shared" ref="F182:R182" si="128">+F87</f>
        <v>34511.416666666664</v>
      </c>
      <c r="G182" s="54">
        <f t="shared" si="128"/>
        <v>28155.416666666668</v>
      </c>
      <c r="H182" s="54">
        <f t="shared" si="128"/>
        <v>35957.499999999993</v>
      </c>
      <c r="I182" s="54">
        <f t="shared" si="128"/>
        <v>50142.916666666664</v>
      </c>
      <c r="J182" s="54">
        <f t="shared" si="128"/>
        <v>64858.291666666664</v>
      </c>
      <c r="K182" s="54">
        <f t="shared" si="128"/>
        <v>69747.083333333328</v>
      </c>
      <c r="L182" s="54">
        <f t="shared" si="128"/>
        <v>66959.583333333328</v>
      </c>
      <c r="M182" s="54">
        <f t="shared" si="128"/>
        <v>92188.666666666657</v>
      </c>
      <c r="N182" s="54">
        <f t="shared" si="128"/>
        <v>102940.83333333333</v>
      </c>
      <c r="O182" s="54">
        <f t="shared" si="128"/>
        <v>115037.62500000001</v>
      </c>
      <c r="P182" s="54">
        <f t="shared" si="128"/>
        <v>130461.66666666667</v>
      </c>
      <c r="Q182" s="54">
        <f t="shared" si="128"/>
        <v>146607.5</v>
      </c>
      <c r="R182" s="156">
        <f t="shared" si="128"/>
        <v>937568.5</v>
      </c>
      <c r="T182" s="54">
        <f t="shared" ref="T182:AF182" si="129">+T87</f>
        <v>177390.20833333331</v>
      </c>
      <c r="U182" s="54">
        <f t="shared" si="129"/>
        <v>184482.08333333331</v>
      </c>
      <c r="V182" s="54">
        <f t="shared" si="129"/>
        <v>196889.58333333331</v>
      </c>
      <c r="W182" s="54">
        <f t="shared" si="129"/>
        <v>215889.58333333331</v>
      </c>
      <c r="X182" s="54">
        <f t="shared" si="129"/>
        <v>220747.70833333331</v>
      </c>
      <c r="Y182" s="54">
        <f t="shared" si="129"/>
        <v>266160.52083333331</v>
      </c>
      <c r="Z182" s="54">
        <f t="shared" si="129"/>
        <v>268449.58333333331</v>
      </c>
      <c r="AA182" s="54">
        <f t="shared" si="129"/>
        <v>385823.33333333337</v>
      </c>
      <c r="AB182" s="54">
        <f t="shared" si="129"/>
        <v>316146.14583333337</v>
      </c>
      <c r="AC182" s="54">
        <f t="shared" si="129"/>
        <v>352416.77083333337</v>
      </c>
      <c r="AD182" s="54">
        <f t="shared" si="129"/>
        <v>371826.77083333337</v>
      </c>
      <c r="AE182" s="54">
        <f t="shared" si="129"/>
        <v>383607.08333333337</v>
      </c>
      <c r="AF182" s="156">
        <f t="shared" si="129"/>
        <v>3339829.375</v>
      </c>
    </row>
    <row r="183" spans="1:32">
      <c r="R183" s="157"/>
      <c r="AF183" s="157"/>
    </row>
    <row r="184" spans="1:32">
      <c r="A184" s="53" t="s">
        <v>8</v>
      </c>
      <c r="D184" s="62" t="s">
        <v>183</v>
      </c>
      <c r="F184" s="160">
        <f>+F182-F180</f>
        <v>0</v>
      </c>
      <c r="G184" s="160">
        <f t="shared" ref="G184:R184" si="130">+G182-G180</f>
        <v>0</v>
      </c>
      <c r="H184" s="160">
        <f t="shared" si="130"/>
        <v>0</v>
      </c>
      <c r="I184" s="160">
        <f t="shared" si="130"/>
        <v>0</v>
      </c>
      <c r="J184" s="160">
        <f t="shared" si="130"/>
        <v>0</v>
      </c>
      <c r="K184" s="160">
        <f t="shared" si="130"/>
        <v>0</v>
      </c>
      <c r="L184" s="160">
        <f t="shared" si="130"/>
        <v>0</v>
      </c>
      <c r="M184" s="160">
        <f t="shared" si="130"/>
        <v>0</v>
      </c>
      <c r="N184" s="160">
        <f t="shared" si="130"/>
        <v>0</v>
      </c>
      <c r="O184" s="160">
        <f t="shared" si="130"/>
        <v>0</v>
      </c>
      <c r="P184" s="160">
        <f t="shared" si="130"/>
        <v>0</v>
      </c>
      <c r="Q184" s="160">
        <f t="shared" si="130"/>
        <v>0</v>
      </c>
      <c r="R184" s="162">
        <f t="shared" si="130"/>
        <v>0</v>
      </c>
      <c r="T184" s="160">
        <f>+T182-T180</f>
        <v>0</v>
      </c>
      <c r="U184" s="160">
        <f t="shared" ref="U184:AF184" si="131">+U182-U180</f>
        <v>0</v>
      </c>
      <c r="V184" s="160">
        <f t="shared" si="131"/>
        <v>0</v>
      </c>
      <c r="W184" s="160">
        <f t="shared" si="131"/>
        <v>0</v>
      </c>
      <c r="X184" s="160">
        <f t="shared" si="131"/>
        <v>0</v>
      </c>
      <c r="Y184" s="160">
        <f t="shared" si="131"/>
        <v>0</v>
      </c>
      <c r="Z184" s="160">
        <f t="shared" si="131"/>
        <v>0</v>
      </c>
      <c r="AA184" s="160">
        <f t="shared" si="131"/>
        <v>0</v>
      </c>
      <c r="AB184" s="160">
        <f t="shared" si="131"/>
        <v>0</v>
      </c>
      <c r="AC184" s="160">
        <f t="shared" si="131"/>
        <v>0</v>
      </c>
      <c r="AD184" s="160">
        <f t="shared" si="131"/>
        <v>0</v>
      </c>
      <c r="AE184" s="160">
        <f t="shared" si="131"/>
        <v>0</v>
      </c>
      <c r="AF184" s="162">
        <f t="shared" si="131"/>
        <v>0</v>
      </c>
    </row>
    <row r="185" spans="1:32">
      <c r="R185" s="55"/>
      <c r="AF185" s="55"/>
    </row>
    <row r="186" spans="1:32">
      <c r="R186" s="55"/>
      <c r="AF186" s="55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54" orientation="landscape"/>
  <headerFooter>
    <oddHeader>&amp;R_x000D__x000D_</oddHeader>
    <oddFooter>&amp;L&amp;"Arial,Italic"Confidential&amp;C&amp;P of &amp;N&amp;R&amp;D  &amp;T</oddFooter>
  </headerFooter>
  <colBreaks count="1" manualBreakCount="1">
    <brk id="5" min="1" max="81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8"/>
  <sheetViews>
    <sheetView zoomScale="110" zoomScaleNormal="110" zoomScalePageLayoutView="110" workbookViewId="0">
      <pane xSplit="5" ySplit="3" topLeftCell="F4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/>
  <cols>
    <col min="1" max="1" width="34.5" style="53" customWidth="1"/>
    <col min="2" max="4" width="5.6640625" style="53" customWidth="1"/>
    <col min="5" max="5" width="1.8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A1" s="896" t="s">
        <v>220</v>
      </c>
      <c r="H1" s="266"/>
      <c r="M1" s="266"/>
      <c r="V1" s="266"/>
      <c r="AA1" s="266"/>
    </row>
    <row r="2" spans="1:33" ht="16">
      <c r="A2" s="57" t="s">
        <v>103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/>
      <c r="C4" s="154"/>
      <c r="D4" s="154"/>
      <c r="F4" s="267">
        <f>+Dev!F4+IT!F4+'Cust Supp'!F4+'QA Testing'!F4+Operations!F4+'Dev #2'!F4</f>
        <v>1</v>
      </c>
      <c r="G4" s="267">
        <f>+Dev!G4+IT!G4+'Cust Supp'!G4+'QA Testing'!G4+Operations!G4+'Dev #2'!G4</f>
        <v>1</v>
      </c>
      <c r="H4" s="267">
        <f>+Dev!H4+IT!H4+'Cust Supp'!H4+'QA Testing'!H4+Operations!H4+'Dev #2'!H4</f>
        <v>2</v>
      </c>
      <c r="I4" s="267">
        <f>+Dev!I4+IT!I4+'Cust Supp'!I4+'QA Testing'!I4+Operations!I4+'Dev #2'!I4</f>
        <v>2</v>
      </c>
      <c r="J4" s="267">
        <f>+Dev!J4+IT!J4+'Cust Supp'!J4+'QA Testing'!J4+Operations!J4+'Dev #2'!J4</f>
        <v>3</v>
      </c>
      <c r="K4" s="267">
        <f>+Dev!K4+IT!K4+'Cust Supp'!K4+'QA Testing'!K4+Operations!K4+'Dev #2'!K4</f>
        <v>4</v>
      </c>
      <c r="L4" s="267">
        <f>+Dev!L4+IT!L4+'Cust Supp'!L4+'QA Testing'!L4+Operations!L4+'Dev #2'!L4</f>
        <v>4</v>
      </c>
      <c r="M4" s="267">
        <f>+Dev!M4+IT!M4+'Cust Supp'!M4+'QA Testing'!M4+Operations!M4+'Dev #2'!M4</f>
        <v>6.5</v>
      </c>
      <c r="N4" s="267">
        <f>+Dev!N4+IT!N4+'Cust Supp'!N4+'QA Testing'!N4+Operations!N4+'Dev #2'!N4</f>
        <v>8.5</v>
      </c>
      <c r="O4" s="267">
        <f>+Dev!O4+IT!O4+'Cust Supp'!O4+'QA Testing'!O4+Operations!O4+'Dev #2'!O4</f>
        <v>9.5</v>
      </c>
      <c r="P4" s="267">
        <f>+Dev!P4+IT!P4+'Cust Supp'!P4+'QA Testing'!P4+Operations!P4+'Dev #2'!P4</f>
        <v>12</v>
      </c>
      <c r="Q4" s="267">
        <f>+Dev!Q4+IT!Q4+'Cust Supp'!Q4+'QA Testing'!Q4+Operations!Q4+'Dev #2'!Q4</f>
        <v>13</v>
      </c>
      <c r="R4" s="67">
        <f>SUM(F4:Q4)/12</f>
        <v>5.541666666666667</v>
      </c>
      <c r="S4" s="65"/>
      <c r="T4" s="267">
        <f>+Dev!T4+IT!T4+'Cust Supp'!T4+'QA Testing'!T4+Operations!T4+'Dev #2'!T4</f>
        <v>13</v>
      </c>
      <c r="U4" s="267">
        <f>+Dev!U4+IT!U4+'Cust Supp'!U4+'QA Testing'!U4+Operations!U4+'Dev #2'!U4</f>
        <v>13</v>
      </c>
      <c r="V4" s="267">
        <f>+Dev!V4+IT!V4+'Cust Supp'!V4+'QA Testing'!V4+Operations!V4+'Dev #2'!V4</f>
        <v>13.5</v>
      </c>
      <c r="W4" s="267">
        <f>+Dev!W4+IT!W4+'Cust Supp'!W4+'QA Testing'!W4+Operations!W4+'Dev #2'!W4</f>
        <v>13.5</v>
      </c>
      <c r="X4" s="267">
        <f>+Dev!X4+IT!X4+'Cust Supp'!X4+'QA Testing'!X4+Operations!X4+'Dev #2'!X4</f>
        <v>15.5</v>
      </c>
      <c r="Y4" s="267">
        <f>+Dev!Y4+IT!Y4+'Cust Supp'!Y4+'QA Testing'!Y4+Operations!Y4+'Dev #2'!Y4</f>
        <v>17.5</v>
      </c>
      <c r="Z4" s="267">
        <f>+Dev!Z4+IT!Z4+'Cust Supp'!Z4+'QA Testing'!Z4+Operations!Z4+'Dev #2'!Z4</f>
        <v>18</v>
      </c>
      <c r="AA4" s="267">
        <f>+Dev!AA4+IT!AA4+'Cust Supp'!AA4+'QA Testing'!AA4+Operations!AA4+'Dev #2'!AA4</f>
        <v>18</v>
      </c>
      <c r="AB4" s="267">
        <f>+Dev!AB4+IT!AB4+'Cust Supp'!AB4+'QA Testing'!AB4+Operations!AB4+'Dev #2'!AB4</f>
        <v>18</v>
      </c>
      <c r="AC4" s="267">
        <f>+Dev!AC4+IT!AC4+'Cust Supp'!AC4+'QA Testing'!AC4+Operations!AC4+'Dev #2'!AC4</f>
        <v>20.5</v>
      </c>
      <c r="AD4" s="267">
        <f>+Dev!AD4+IT!AD4+'Cust Supp'!AD4+'QA Testing'!AD4+Operations!AD4+'Dev #2'!AD4</f>
        <v>22.5</v>
      </c>
      <c r="AE4" s="267">
        <f>+Dev!AE4+IT!AE4+'Cust Supp'!AE4+'QA Testing'!AE4+Operations!AE4+'Dev #2'!AE4</f>
        <v>22.5</v>
      </c>
      <c r="AF4" s="67">
        <f>SUM(T4:AE4)/12</f>
        <v>17.125</v>
      </c>
      <c r="AG4" s="65"/>
    </row>
    <row r="5" spans="1:33">
      <c r="C5" s="154"/>
      <c r="D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154"/>
      <c r="D6" s="154"/>
      <c r="E6" s="53"/>
      <c r="F6" s="268">
        <f>+Dev!F6+IT!F6+'Cust Supp'!F6+'QA Testing'!F6+Operations!F6+'Dev #2'!F6</f>
        <v>5833.333333333333</v>
      </c>
      <c r="G6" s="268">
        <f>+Dev!G6+IT!G6+'Cust Supp'!G6+'QA Testing'!G6+Operations!G6+'Dev #2'!G6</f>
        <v>5833.333333333333</v>
      </c>
      <c r="H6" s="268">
        <f>+Dev!H6+IT!H6+'Cust Supp'!H6+'QA Testing'!H6+Operations!H6+'Dev #2'!H6</f>
        <v>11666.666666666666</v>
      </c>
      <c r="I6" s="268">
        <f>+Dev!I6+IT!I6+'Cust Supp'!I6+'QA Testing'!I6+Operations!I6+'Dev #2'!I6</f>
        <v>11666.666666666666</v>
      </c>
      <c r="J6" s="268">
        <f>+Dev!J6+IT!J6+'Cust Supp'!J6+'QA Testing'!J6+Operations!J6+'Dev #2'!J6</f>
        <v>17916.666666666664</v>
      </c>
      <c r="K6" s="268">
        <f>+Dev!K6+IT!K6+'Cust Supp'!K6+'QA Testing'!K6+Operations!K6+'Dev #2'!K6</f>
        <v>23333.333333333332</v>
      </c>
      <c r="L6" s="268">
        <f>+Dev!L6+IT!L6+'Cust Supp'!L6+'QA Testing'!L6+Operations!L6+'Dev #2'!L6</f>
        <v>23333.333333333332</v>
      </c>
      <c r="M6" s="268">
        <f>+Dev!M6+IT!M6+'Cust Supp'!M6+'QA Testing'!M6+Operations!M6+'Dev #2'!M6</f>
        <v>34166.666666666664</v>
      </c>
      <c r="N6" s="268">
        <f>+Dev!N6+IT!N6+'Cust Supp'!N6+'QA Testing'!N6+Operations!N6+'Dev #2'!N6</f>
        <v>45833.333333333336</v>
      </c>
      <c r="O6" s="268">
        <f>+Dev!O6+IT!O6+'Cust Supp'!O6+'QA Testing'!O6+Operations!O6+'Dev #2'!O6</f>
        <v>51250</v>
      </c>
      <c r="P6" s="268">
        <f>+Dev!P6+IT!P6+'Cust Supp'!P6+'QA Testing'!P6+Operations!P6+'Dev #2'!P6</f>
        <v>64166.666666666664</v>
      </c>
      <c r="Q6" s="268">
        <f>+Dev!Q6+IT!Q6+'Cust Supp'!Q6+'QA Testing'!Q6+Operations!Q6+'Dev #2'!Q6</f>
        <v>72500</v>
      </c>
      <c r="R6" s="269">
        <f>SUM(F6:Q6)</f>
        <v>367500</v>
      </c>
      <c r="S6" s="270">
        <f t="shared" ref="S6:S11" si="0">+R6/R$87</f>
        <v>0.69213112824436462</v>
      </c>
      <c r="T6" s="268">
        <f>+Dev!T6+IT!T6+'Cust Supp'!T6+'QA Testing'!T6+Operations!T6+'Dev #2'!T6</f>
        <v>76125</v>
      </c>
      <c r="U6" s="268">
        <f>+Dev!U6+IT!U6+'Cust Supp'!U6+'QA Testing'!U6+Operations!U6+'Dev #2'!U6</f>
        <v>76125</v>
      </c>
      <c r="V6" s="268">
        <f>+Dev!V6+IT!V6+'Cust Supp'!V6+'QA Testing'!V6+Operations!V6+'Dev #2'!V6</f>
        <v>76125</v>
      </c>
      <c r="W6" s="268">
        <f>+Dev!W6+IT!W6+'Cust Supp'!W6+'QA Testing'!W6+Operations!W6+'Dev #2'!W6</f>
        <v>76125</v>
      </c>
      <c r="X6" s="268">
        <f>+Dev!X6+IT!X6+'Cust Supp'!X6+'QA Testing'!X6+Operations!X6+'Dev #2'!X6</f>
        <v>88375</v>
      </c>
      <c r="Y6" s="268">
        <f>+Dev!Y6+IT!Y6+'Cust Supp'!Y6+'QA Testing'!Y6+Operations!Y6+'Dev #2'!Y6</f>
        <v>104125</v>
      </c>
      <c r="Z6" s="268">
        <f>+Dev!Z6+IT!Z6+'Cust Supp'!Z6+'QA Testing'!Z6+Operations!Z6+'Dev #2'!Z6</f>
        <v>111562.5</v>
      </c>
      <c r="AA6" s="268">
        <f>+Dev!AA6+IT!AA6+'Cust Supp'!AA6+'QA Testing'!AA6+Operations!AA6+'Dev #2'!AA6</f>
        <v>118562.5</v>
      </c>
      <c r="AB6" s="268">
        <f>+Dev!AB6+IT!AB6+'Cust Supp'!AB6+'QA Testing'!AB6+Operations!AB6+'Dev #2'!AB6</f>
        <v>126437.5</v>
      </c>
      <c r="AC6" s="268">
        <f>+Dev!AC6+IT!AC6+'Cust Supp'!AC6+'QA Testing'!AC6+Operations!AC6+'Dev #2'!AC6</f>
        <v>139562.5</v>
      </c>
      <c r="AD6" s="268">
        <f>+Dev!AD6+IT!AD6+'Cust Supp'!AD6+'QA Testing'!AD6+Operations!AD6+'Dev #2'!AD6</f>
        <v>153562.5</v>
      </c>
      <c r="AE6" s="268">
        <f>+Dev!AE6+IT!AE6+'Cust Supp'!AE6+'QA Testing'!AE6+Operations!AE6+'Dev #2'!AE6</f>
        <v>161000</v>
      </c>
      <c r="AF6" s="269">
        <f>SUM(T6:AE6)</f>
        <v>1307687.5</v>
      </c>
      <c r="AG6" s="270">
        <f t="shared" ref="AG6:AG11" si="1">+AF6/AF$87</f>
        <v>0.63958138492005689</v>
      </c>
    </row>
    <row r="7" spans="1:33" s="62" customFormat="1">
      <c r="A7" s="53" t="s">
        <v>14</v>
      </c>
      <c r="B7" s="53"/>
      <c r="C7" s="154"/>
      <c r="D7" s="154"/>
      <c r="E7" s="53"/>
      <c r="F7" s="268">
        <f>+Dev!F7+IT!F7+'Cust Supp'!F7+'QA Testing'!F7+Operations!F7+'Dev #2'!F7</f>
        <v>0</v>
      </c>
      <c r="G7" s="268">
        <f>+Dev!G7+IT!G7+'Cust Supp'!G7+'QA Testing'!G7+Operations!G7+'Dev #2'!G7</f>
        <v>0</v>
      </c>
      <c r="H7" s="268">
        <f>+Dev!H7+IT!H7+'Cust Supp'!H7+'QA Testing'!H7+Operations!H7+'Dev #2'!H7</f>
        <v>0</v>
      </c>
      <c r="I7" s="268">
        <f>+Dev!I7+IT!I7+'Cust Supp'!I7+'QA Testing'!I7+Operations!I7+'Dev #2'!I7</f>
        <v>0</v>
      </c>
      <c r="J7" s="268">
        <f>+Dev!J7+IT!J7+'Cust Supp'!J7+'QA Testing'!J7+Operations!J7+'Dev #2'!J7</f>
        <v>0</v>
      </c>
      <c r="K7" s="268">
        <f>+Dev!K7+IT!K7+'Cust Supp'!K7+'QA Testing'!K7+Operations!K7+'Dev #2'!K7</f>
        <v>0</v>
      </c>
      <c r="L7" s="268">
        <f>+Dev!L7+IT!L7+'Cust Supp'!L7+'QA Testing'!L7+Operations!L7+'Dev #2'!L7</f>
        <v>0</v>
      </c>
      <c r="M7" s="268">
        <f>+Dev!M7+IT!M7+'Cust Supp'!M7+'QA Testing'!M7+Operations!M7+'Dev #2'!M7</f>
        <v>0</v>
      </c>
      <c r="N7" s="268">
        <f>+Dev!N7+IT!N7+'Cust Supp'!N7+'QA Testing'!N7+Operations!N7+'Dev #2'!N7</f>
        <v>0</v>
      </c>
      <c r="O7" s="268">
        <f>+Dev!O7+IT!O7+'Cust Supp'!O7+'QA Testing'!O7+Operations!O7+'Dev #2'!O7</f>
        <v>0</v>
      </c>
      <c r="P7" s="268">
        <f>+Dev!P7+IT!P7+'Cust Supp'!P7+'QA Testing'!P7+Operations!P7+'Dev #2'!P7</f>
        <v>0</v>
      </c>
      <c r="Q7" s="268">
        <f>+Dev!Q7+IT!Q7+'Cust Supp'!Q7+'QA Testing'!Q7+Operations!Q7+'Dev #2'!Q7</f>
        <v>0</v>
      </c>
      <c r="R7" s="269">
        <f>SUM(F7:Q7)</f>
        <v>0</v>
      </c>
      <c r="S7" s="270">
        <f t="shared" si="0"/>
        <v>0</v>
      </c>
      <c r="T7" s="268">
        <f>+Dev!T7+IT!T7+'Cust Supp'!T7+'QA Testing'!T7+Operations!T7+'Dev #2'!T7</f>
        <v>0</v>
      </c>
      <c r="U7" s="268">
        <f>+Dev!U7+IT!U7+'Cust Supp'!U7+'QA Testing'!U7+Operations!U7+'Dev #2'!U7</f>
        <v>0</v>
      </c>
      <c r="V7" s="268">
        <f>+Dev!V7+IT!V7+'Cust Supp'!V7+'QA Testing'!V7+Operations!V7+'Dev #2'!V7</f>
        <v>0</v>
      </c>
      <c r="W7" s="268">
        <f>+Dev!W7+IT!W7+'Cust Supp'!W7+'QA Testing'!W7+Operations!W7+'Dev #2'!W7</f>
        <v>0</v>
      </c>
      <c r="X7" s="268">
        <f>+Dev!X7+IT!X7+'Cust Supp'!X7+'QA Testing'!X7+Operations!X7+'Dev #2'!X7</f>
        <v>0</v>
      </c>
      <c r="Y7" s="268">
        <f>+Dev!Y7+IT!Y7+'Cust Supp'!Y7+'QA Testing'!Y7+Operations!Y7+'Dev #2'!Y7</f>
        <v>0</v>
      </c>
      <c r="Z7" s="268">
        <f>+Dev!Z7+IT!Z7+'Cust Supp'!Z7+'QA Testing'!Z7+Operations!Z7+'Dev #2'!Z7</f>
        <v>0</v>
      </c>
      <c r="AA7" s="268">
        <f>+Dev!AA7+IT!AA7+'Cust Supp'!AA7+'QA Testing'!AA7+Operations!AA7+'Dev #2'!AA7</f>
        <v>0</v>
      </c>
      <c r="AB7" s="268">
        <f>+Dev!AB7+IT!AB7+'Cust Supp'!AB7+'QA Testing'!AB7+Operations!AB7+'Dev #2'!AB7</f>
        <v>0</v>
      </c>
      <c r="AC7" s="268">
        <f>+Dev!AC7+IT!AC7+'Cust Supp'!AC7+'QA Testing'!AC7+Operations!AC7+'Dev #2'!AC7</f>
        <v>0</v>
      </c>
      <c r="AD7" s="268">
        <f>+Dev!AD7+IT!AD7+'Cust Supp'!AD7+'QA Testing'!AD7+Operations!AD7+'Dev #2'!AD7</f>
        <v>0</v>
      </c>
      <c r="AE7" s="268">
        <f>+Dev!AE7+IT!AE7+'Cust Supp'!AE7+'QA Testing'!AE7+Operations!AE7+'Dev #2'!AE7</f>
        <v>0</v>
      </c>
      <c r="AF7" s="269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9"/>
      <c r="D8" s="69"/>
      <c r="E8" s="72"/>
      <c r="F8" s="268">
        <f>+Dev!F8+IT!F8+'Cust Supp'!F8+'QA Testing'!F8+Operations!F8+'Dev #2'!F8</f>
        <v>0</v>
      </c>
      <c r="G8" s="268">
        <f>+Dev!G8+IT!G8+'Cust Supp'!G8+'QA Testing'!G8+Operations!G8+'Dev #2'!G8</f>
        <v>0</v>
      </c>
      <c r="H8" s="268">
        <f>+Dev!H8+IT!H8+'Cust Supp'!H8+'QA Testing'!H8+Operations!H8+'Dev #2'!H8</f>
        <v>0</v>
      </c>
      <c r="I8" s="268">
        <f>+Dev!I8+IT!I8+'Cust Supp'!I8+'QA Testing'!I8+Operations!I8+'Dev #2'!I8</f>
        <v>0</v>
      </c>
      <c r="J8" s="268">
        <f>+Dev!J8+IT!J8+'Cust Supp'!J8+'QA Testing'!J8+Operations!J8+'Dev #2'!J8</f>
        <v>0</v>
      </c>
      <c r="K8" s="268">
        <f>+Dev!K8+IT!K8+'Cust Supp'!K8+'QA Testing'!K8+Operations!K8+'Dev #2'!K8</f>
        <v>0</v>
      </c>
      <c r="L8" s="268">
        <f>+Dev!L8+IT!L8+'Cust Supp'!L8+'QA Testing'!L8+Operations!L8+'Dev #2'!L8</f>
        <v>0</v>
      </c>
      <c r="M8" s="268">
        <f>+Dev!M8+IT!M8+'Cust Supp'!M8+'QA Testing'!M8+Operations!M8+'Dev #2'!M8</f>
        <v>0</v>
      </c>
      <c r="N8" s="268">
        <f>+Dev!N8+IT!N8+'Cust Supp'!N8+'QA Testing'!N8+Operations!N8+'Dev #2'!N8</f>
        <v>0</v>
      </c>
      <c r="O8" s="268">
        <f>+Dev!O8+IT!O8+'Cust Supp'!O8+'QA Testing'!O8+Operations!O8+'Dev #2'!O8</f>
        <v>0</v>
      </c>
      <c r="P8" s="268">
        <f>+Dev!P8+IT!P8+'Cust Supp'!P8+'QA Testing'!P8+Operations!P8+'Dev #2'!P8</f>
        <v>0</v>
      </c>
      <c r="Q8" s="268">
        <f>+Dev!Q8+IT!Q8+'Cust Supp'!Q8+'QA Testing'!Q8+Operations!Q8+'Dev #2'!Q8</f>
        <v>0</v>
      </c>
      <c r="R8" s="269">
        <f>SUM(F8:Q8)</f>
        <v>0</v>
      </c>
      <c r="S8" s="65">
        <f t="shared" si="0"/>
        <v>0</v>
      </c>
      <c r="T8" s="268">
        <f>+Dev!T8+IT!T8+'Cust Supp'!T8+'QA Testing'!T8+Operations!T8+'Dev #2'!T8</f>
        <v>0</v>
      </c>
      <c r="U8" s="268">
        <f>+Dev!U8+IT!U8+'Cust Supp'!U8+'QA Testing'!U8+Operations!U8+'Dev #2'!U8</f>
        <v>0</v>
      </c>
      <c r="V8" s="268">
        <f>+Dev!V8+IT!V8+'Cust Supp'!V8+'QA Testing'!V8+Operations!V8+'Dev #2'!V8</f>
        <v>0</v>
      </c>
      <c r="W8" s="268">
        <f>+Dev!W8+IT!W8+'Cust Supp'!W8+'QA Testing'!W8+Operations!W8+'Dev #2'!W8</f>
        <v>0</v>
      </c>
      <c r="X8" s="268">
        <f>+Dev!X8+IT!X8+'Cust Supp'!X8+'QA Testing'!X8+Operations!X8+'Dev #2'!X8</f>
        <v>0</v>
      </c>
      <c r="Y8" s="268">
        <f>+Dev!Y8+IT!Y8+'Cust Supp'!Y8+'QA Testing'!Y8+Operations!Y8+'Dev #2'!Y8</f>
        <v>0</v>
      </c>
      <c r="Z8" s="268">
        <f>+Dev!Z8+IT!Z8+'Cust Supp'!Z8+'QA Testing'!Z8+Operations!Z8+'Dev #2'!Z8</f>
        <v>0</v>
      </c>
      <c r="AA8" s="268">
        <f>+Dev!AA8+IT!AA8+'Cust Supp'!AA8+'QA Testing'!AA8+Operations!AA8+'Dev #2'!AA8</f>
        <v>0</v>
      </c>
      <c r="AB8" s="268">
        <f>+Dev!AB8+IT!AB8+'Cust Supp'!AB8+'QA Testing'!AB8+Operations!AB8+'Dev #2'!AB8</f>
        <v>0</v>
      </c>
      <c r="AC8" s="268">
        <f>+Dev!AC8+IT!AC8+'Cust Supp'!AC8+'QA Testing'!AC8+Operations!AC8+'Dev #2'!AC8</f>
        <v>0</v>
      </c>
      <c r="AD8" s="268">
        <f>+Dev!AD8+IT!AD8+'Cust Supp'!AD8+'QA Testing'!AD8+Operations!AD8+'Dev #2'!AD8</f>
        <v>0</v>
      </c>
      <c r="AE8" s="268">
        <f>+Dev!AE8+IT!AE8+'Cust Supp'!AE8+'QA Testing'!AE8+Operations!AE8+'Dev #2'!AE8</f>
        <v>0</v>
      </c>
      <c r="AF8" s="269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154"/>
      <c r="D9" s="154"/>
      <c r="E9" s="72"/>
      <c r="F9" s="268">
        <f>+Dev!F9+IT!F9+'Cust Supp'!F9+'QA Testing'!F9+Operations!F9+'Dev #2'!F9</f>
        <v>393.75</v>
      </c>
      <c r="G9" s="268">
        <f>+Dev!G9+IT!G9+'Cust Supp'!G9+'QA Testing'!G9+Operations!G9+'Dev #2'!G9</f>
        <v>393.75</v>
      </c>
      <c r="H9" s="268">
        <f>+Dev!H9+IT!H9+'Cust Supp'!H9+'QA Testing'!H9+Operations!H9+'Dev #2'!H9</f>
        <v>787.5</v>
      </c>
      <c r="I9" s="268">
        <f>+Dev!I9+IT!I9+'Cust Supp'!I9+'QA Testing'!I9+Operations!I9+'Dev #2'!I9</f>
        <v>787.5</v>
      </c>
      <c r="J9" s="268">
        <f>+Dev!J9+IT!J9+'Cust Supp'!J9+'QA Testing'!J9+Operations!J9+'Dev #2'!J9</f>
        <v>1209.3749999999998</v>
      </c>
      <c r="K9" s="268">
        <f>+Dev!K9+IT!K9+'Cust Supp'!K9+'QA Testing'!K9+Operations!K9+'Dev #2'!K9</f>
        <v>1575</v>
      </c>
      <c r="L9" s="268">
        <f>+Dev!L9+IT!L9+'Cust Supp'!L9+'QA Testing'!L9+Operations!L9+'Dev #2'!L9</f>
        <v>1575</v>
      </c>
      <c r="M9" s="268">
        <f>+Dev!M9+IT!M9+'Cust Supp'!M9+'QA Testing'!M9+Operations!M9+'Dev #2'!M9</f>
        <v>2193.7499999999995</v>
      </c>
      <c r="N9" s="268">
        <f>+Dev!N9+IT!N9+'Cust Supp'!N9+'QA Testing'!N9+Operations!N9+'Dev #2'!N9</f>
        <v>2981.25</v>
      </c>
      <c r="O9" s="268">
        <f>+Dev!O9+IT!O9+'Cust Supp'!O9+'QA Testing'!O9+Operations!O9+'Dev #2'!O9</f>
        <v>3346.875</v>
      </c>
      <c r="P9" s="268">
        <f>+Dev!P9+IT!P9+'Cust Supp'!P9+'QA Testing'!P9+Operations!P9+'Dev #2'!P9</f>
        <v>4218.75</v>
      </c>
      <c r="Q9" s="268">
        <f>+Dev!Q9+IT!Q9+'Cust Supp'!Q9+'QA Testing'!Q9+Operations!Q9+'Dev #2'!Q9</f>
        <v>4781.25</v>
      </c>
      <c r="R9" s="269">
        <f>SUM(F9:Q9)</f>
        <v>24243.75</v>
      </c>
      <c r="S9" s="270">
        <f t="shared" si="0"/>
        <v>4.5659466776528754E-2</v>
      </c>
      <c r="T9" s="268">
        <f>+Dev!T9+IT!T9+'Cust Supp'!T9+'QA Testing'!T9+Operations!T9+'Dev #2'!T9</f>
        <v>10276.875</v>
      </c>
      <c r="U9" s="268">
        <f>+Dev!U9+IT!U9+'Cust Supp'!U9+'QA Testing'!U9+Operations!U9+'Dev #2'!U9</f>
        <v>10276.875</v>
      </c>
      <c r="V9" s="268">
        <f>+Dev!V9+IT!V9+'Cust Supp'!V9+'QA Testing'!V9+Operations!V9+'Dev #2'!V9</f>
        <v>10276.875</v>
      </c>
      <c r="W9" s="268">
        <f>+Dev!W9+IT!W9+'Cust Supp'!W9+'QA Testing'!W9+Operations!W9+'Dev #2'!W9</f>
        <v>10276.875</v>
      </c>
      <c r="X9" s="268">
        <f>+Dev!X9+IT!X9+'Cust Supp'!X9+'QA Testing'!X9+Operations!X9+'Dev #2'!X9</f>
        <v>11930.625</v>
      </c>
      <c r="Y9" s="268">
        <f>+Dev!Y9+IT!Y9+'Cust Supp'!Y9+'QA Testing'!Y9+Operations!Y9+'Dev #2'!Y9</f>
        <v>14056.875</v>
      </c>
      <c r="Z9" s="268">
        <f>+Dev!Z9+IT!Z9+'Cust Supp'!Z9+'QA Testing'!Z9+Operations!Z9+'Dev #2'!Z9</f>
        <v>5020.3125</v>
      </c>
      <c r="AA9" s="268">
        <f>+Dev!AA9+IT!AA9+'Cust Supp'!AA9+'QA Testing'!AA9+Operations!AA9+'Dev #2'!AA9</f>
        <v>5335.3125</v>
      </c>
      <c r="AB9" s="268">
        <f>+Dev!AB9+IT!AB9+'Cust Supp'!AB9+'QA Testing'!AB9+Operations!AB9+'Dev #2'!AB9</f>
        <v>5689.6875</v>
      </c>
      <c r="AC9" s="268">
        <f>+Dev!AC9+IT!AC9+'Cust Supp'!AC9+'QA Testing'!AC9+Operations!AC9+'Dev #2'!AC9</f>
        <v>6280.3125</v>
      </c>
      <c r="AD9" s="268">
        <f>+Dev!AD9+IT!AD9+'Cust Supp'!AD9+'QA Testing'!AD9+Operations!AD9+'Dev #2'!AD9</f>
        <v>6910.3125</v>
      </c>
      <c r="AE9" s="268">
        <f>+Dev!AE9+IT!AE9+'Cust Supp'!AE9+'QA Testing'!AE9+Operations!AE9+'Dev #2'!AE9</f>
        <v>7245</v>
      </c>
      <c r="AF9" s="269">
        <f>SUM(T9:AE9)</f>
        <v>103575.9375</v>
      </c>
      <c r="AG9" s="270">
        <f t="shared" si="1"/>
        <v>5.0658312135462992E-2</v>
      </c>
    </row>
    <row r="10" spans="1:33" s="62" customFormat="1">
      <c r="A10" s="53" t="s">
        <v>105</v>
      </c>
      <c r="B10" s="53"/>
      <c r="C10" s="154"/>
      <c r="D10" s="154"/>
      <c r="E10" s="53"/>
      <c r="F10" s="268">
        <f>+Dev!F10+IT!F10+'Cust Supp'!F10+'QA Testing'!F10+Operations!F10+'Dev #2'!F10</f>
        <v>0</v>
      </c>
      <c r="G10" s="268">
        <f>+Dev!G10+IT!G10+'Cust Supp'!G10+'QA Testing'!G10+Operations!G10+'Dev #2'!G10</f>
        <v>0</v>
      </c>
      <c r="H10" s="268">
        <f>+Dev!H10+IT!H10+'Cust Supp'!H10+'QA Testing'!H10+Operations!H10+'Dev #2'!H10</f>
        <v>0</v>
      </c>
      <c r="I10" s="268">
        <f>+Dev!I10+IT!I10+'Cust Supp'!I10+'QA Testing'!I10+Operations!I10+'Dev #2'!I10</f>
        <v>0</v>
      </c>
      <c r="J10" s="268">
        <f>+Dev!J10+IT!J10+'Cust Supp'!J10+'QA Testing'!J10+Operations!J10+'Dev #2'!J10</f>
        <v>0</v>
      </c>
      <c r="K10" s="268">
        <f>+Dev!K10+IT!K10+'Cust Supp'!K10+'QA Testing'!K10+Operations!K10+'Dev #2'!K10</f>
        <v>0</v>
      </c>
      <c r="L10" s="268">
        <f>+Dev!L10+IT!L10+'Cust Supp'!L10+'QA Testing'!L10+Operations!L10+'Dev #2'!L10</f>
        <v>0</v>
      </c>
      <c r="M10" s="268">
        <f>+Dev!M10+IT!M10+'Cust Supp'!M10+'QA Testing'!M10+Operations!M10+'Dev #2'!M10</f>
        <v>0</v>
      </c>
      <c r="N10" s="268">
        <f>+Dev!N10+IT!N10+'Cust Supp'!N10+'QA Testing'!N10+Operations!N10+'Dev #2'!N10</f>
        <v>0</v>
      </c>
      <c r="O10" s="268">
        <f>+Dev!O10+IT!O10+'Cust Supp'!O10+'QA Testing'!O10+Operations!O10+'Dev #2'!O10</f>
        <v>0</v>
      </c>
      <c r="P10" s="268">
        <f>+Dev!P10+IT!P10+'Cust Supp'!P10+'QA Testing'!P10+Operations!P10+'Dev #2'!P10</f>
        <v>0</v>
      </c>
      <c r="Q10" s="268">
        <f>+Dev!Q10+IT!Q10+'Cust Supp'!Q10+'QA Testing'!Q10+Operations!Q10+'Dev #2'!Q10</f>
        <v>0</v>
      </c>
      <c r="R10" s="274">
        <f>SUM(F10:Q10)</f>
        <v>0</v>
      </c>
      <c r="S10" s="270">
        <f t="shared" si="0"/>
        <v>0</v>
      </c>
      <c r="T10" s="268">
        <f>+Dev!T10+IT!T10+'Cust Supp'!T10+'QA Testing'!T10+Operations!T10+'Dev #2'!T10</f>
        <v>0</v>
      </c>
      <c r="U10" s="268">
        <f>+Dev!U10+IT!U10+'Cust Supp'!U10+'QA Testing'!U10+Operations!U10+'Dev #2'!U10</f>
        <v>0</v>
      </c>
      <c r="V10" s="268">
        <f>+Dev!V10+IT!V10+'Cust Supp'!V10+'QA Testing'!V10+Operations!V10+'Dev #2'!V10</f>
        <v>0</v>
      </c>
      <c r="W10" s="268">
        <f>+Dev!W10+IT!W10+'Cust Supp'!W10+'QA Testing'!W10+Operations!W10+'Dev #2'!W10</f>
        <v>0</v>
      </c>
      <c r="X10" s="268">
        <f>+Dev!X10+IT!X10+'Cust Supp'!X10+'QA Testing'!X10+Operations!X10+'Dev #2'!X10</f>
        <v>0</v>
      </c>
      <c r="Y10" s="268">
        <f>+Dev!Y10+IT!Y10+'Cust Supp'!Y10+'QA Testing'!Y10+Operations!Y10+'Dev #2'!Y10</f>
        <v>0</v>
      </c>
      <c r="Z10" s="268">
        <f>+Dev!Z10+IT!Z10+'Cust Supp'!Z10+'QA Testing'!Z10+Operations!Z10+'Dev #2'!Z10</f>
        <v>0</v>
      </c>
      <c r="AA10" s="268">
        <f>+Dev!AA10+IT!AA10+'Cust Supp'!AA10+'QA Testing'!AA10+Operations!AA10+'Dev #2'!AA10</f>
        <v>0</v>
      </c>
      <c r="AB10" s="268">
        <f>+Dev!AB10+IT!AB10+'Cust Supp'!AB10+'QA Testing'!AB10+Operations!AB10+'Dev #2'!AB10</f>
        <v>0</v>
      </c>
      <c r="AC10" s="268">
        <f>+Dev!AC10+IT!AC10+'Cust Supp'!AC10+'QA Testing'!AC10+Operations!AC10+'Dev #2'!AC10</f>
        <v>0</v>
      </c>
      <c r="AD10" s="268">
        <f>+Dev!AD10+IT!AD10+'Cust Supp'!AD10+'QA Testing'!AD10+Operations!AD10+'Dev #2'!AD10</f>
        <v>0</v>
      </c>
      <c r="AE10" s="268">
        <f>+Dev!AE10+IT!AE10+'Cust Supp'!AE10+'QA Testing'!AE10+Operations!AE10+'Dev #2'!AE10</f>
        <v>0</v>
      </c>
      <c r="AF10" s="274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C11" s="66"/>
      <c r="D11" s="66"/>
      <c r="F11" s="275">
        <f t="shared" ref="F11:R11" si="2">SUM(F6:F10)</f>
        <v>6227.083333333333</v>
      </c>
      <c r="G11" s="275">
        <f t="shared" si="2"/>
        <v>6227.083333333333</v>
      </c>
      <c r="H11" s="275">
        <f t="shared" si="2"/>
        <v>12454.166666666666</v>
      </c>
      <c r="I11" s="275">
        <f t="shared" si="2"/>
        <v>12454.166666666666</v>
      </c>
      <c r="J11" s="275">
        <f t="shared" si="2"/>
        <v>19126.041666666664</v>
      </c>
      <c r="K11" s="275">
        <f t="shared" si="2"/>
        <v>24908.333333333332</v>
      </c>
      <c r="L11" s="275">
        <f t="shared" si="2"/>
        <v>24908.333333333332</v>
      </c>
      <c r="M11" s="275">
        <f t="shared" si="2"/>
        <v>36360.416666666664</v>
      </c>
      <c r="N11" s="275">
        <f t="shared" si="2"/>
        <v>48814.583333333336</v>
      </c>
      <c r="O11" s="275">
        <f t="shared" si="2"/>
        <v>54596.875</v>
      </c>
      <c r="P11" s="275">
        <f t="shared" si="2"/>
        <v>68385.416666666657</v>
      </c>
      <c r="Q11" s="275">
        <f t="shared" si="2"/>
        <v>77281.25</v>
      </c>
      <c r="R11" s="276">
        <f t="shared" si="2"/>
        <v>391743.75</v>
      </c>
      <c r="S11" s="87">
        <f t="shared" si="0"/>
        <v>0.73779059502089339</v>
      </c>
      <c r="T11" s="275">
        <f t="shared" ref="T11:AF11" si="3">SUM(T6:T10)</f>
        <v>86401.875</v>
      </c>
      <c r="U11" s="275">
        <f t="shared" si="3"/>
        <v>86401.875</v>
      </c>
      <c r="V11" s="275">
        <f t="shared" si="3"/>
        <v>86401.875</v>
      </c>
      <c r="W11" s="275">
        <f t="shared" si="3"/>
        <v>86401.875</v>
      </c>
      <c r="X11" s="275">
        <f t="shared" si="3"/>
        <v>100305.625</v>
      </c>
      <c r="Y11" s="275">
        <f t="shared" si="3"/>
        <v>118181.875</v>
      </c>
      <c r="Z11" s="275">
        <f t="shared" si="3"/>
        <v>116582.8125</v>
      </c>
      <c r="AA11" s="275">
        <f t="shared" si="3"/>
        <v>123897.8125</v>
      </c>
      <c r="AB11" s="275">
        <f t="shared" si="3"/>
        <v>132127.1875</v>
      </c>
      <c r="AC11" s="275">
        <f t="shared" si="3"/>
        <v>145842.8125</v>
      </c>
      <c r="AD11" s="275">
        <f t="shared" si="3"/>
        <v>160472.8125</v>
      </c>
      <c r="AE11" s="275">
        <f t="shared" si="3"/>
        <v>168245</v>
      </c>
      <c r="AF11" s="276">
        <f t="shared" si="3"/>
        <v>1411263.4375</v>
      </c>
      <c r="AG11" s="87">
        <f t="shared" si="1"/>
        <v>0.69023969705551991</v>
      </c>
    </row>
    <row r="12" spans="1:33" s="62" customFormat="1">
      <c r="C12" s="66"/>
      <c r="D12" s="66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69"/>
      <c r="S12" s="270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69"/>
      <c r="AG12" s="270"/>
    </row>
    <row r="13" spans="1:33" s="62" customFormat="1" ht="12.5" customHeight="1">
      <c r="A13" s="53" t="s">
        <v>18</v>
      </c>
      <c r="B13" s="53"/>
      <c r="C13" s="154"/>
      <c r="D13" s="154"/>
      <c r="E13" s="53"/>
      <c r="F13" s="268">
        <f>+Dev!F13+IT!F13+'Cust Supp'!F13+'QA Testing'!F13+Operations!F13+'Dev #2'!F13</f>
        <v>0</v>
      </c>
      <c r="G13" s="268">
        <f>+Dev!G13+IT!G13+'Cust Supp'!G13+'QA Testing'!G13+Operations!G13+'Dev #2'!G13</f>
        <v>0</v>
      </c>
      <c r="H13" s="268">
        <f>+Dev!H13+IT!H13+'Cust Supp'!H13+'QA Testing'!H13+Operations!H13+'Dev #2'!H13</f>
        <v>0</v>
      </c>
      <c r="I13" s="268">
        <f>+Dev!I13+IT!I13+'Cust Supp'!I13+'QA Testing'!I13+Operations!I13+'Dev #2'!I13</f>
        <v>0</v>
      </c>
      <c r="J13" s="268">
        <f>+Dev!J13+IT!J13+'Cust Supp'!J13+'QA Testing'!J13+Operations!J13+'Dev #2'!J13</f>
        <v>0</v>
      </c>
      <c r="K13" s="268">
        <f>+Dev!K13+IT!K13+'Cust Supp'!K13+'QA Testing'!K13+Operations!K13+'Dev #2'!K13</f>
        <v>0</v>
      </c>
      <c r="L13" s="268">
        <f>+Dev!L13+IT!L13+'Cust Supp'!L13+'QA Testing'!L13+Operations!L13+'Dev #2'!L13</f>
        <v>0</v>
      </c>
      <c r="M13" s="268">
        <f>+Dev!M13+IT!M13+'Cust Supp'!M13+'QA Testing'!M13+Operations!M13+'Dev #2'!M13</f>
        <v>0</v>
      </c>
      <c r="N13" s="268">
        <f>+Dev!N13+IT!N13+'Cust Supp'!N13+'QA Testing'!N13+Operations!N13+'Dev #2'!N13</f>
        <v>0</v>
      </c>
      <c r="O13" s="268">
        <f>+Dev!O13+IT!O13+'Cust Supp'!O13+'QA Testing'!O13+Operations!O13+'Dev #2'!O13</f>
        <v>0</v>
      </c>
      <c r="P13" s="268">
        <f>+Dev!P13+IT!P13+'Cust Supp'!P13+'QA Testing'!P13+Operations!P13+'Dev #2'!P13</f>
        <v>0</v>
      </c>
      <c r="Q13" s="268">
        <f>+Dev!Q13+IT!Q13+'Cust Supp'!Q13+'QA Testing'!Q13+Operations!Q13+'Dev #2'!Q13</f>
        <v>0</v>
      </c>
      <c r="R13" s="269">
        <f t="shared" ref="R13:R20" si="4">SUM(F13:Q13)</f>
        <v>0</v>
      </c>
      <c r="S13" s="270">
        <f t="shared" ref="S13:S21" si="5">+R13/R$87</f>
        <v>0</v>
      </c>
      <c r="T13" s="268">
        <f>+Dev!T13+IT!T13+'Cust Supp'!T13+'QA Testing'!T13+Operations!T13+'Dev #2'!T13</f>
        <v>0</v>
      </c>
      <c r="U13" s="268">
        <f>+Dev!U13+IT!U13+'Cust Supp'!U13+'QA Testing'!U13+Operations!U13+'Dev #2'!U13</f>
        <v>0</v>
      </c>
      <c r="V13" s="268">
        <f>+Dev!V13+IT!V13+'Cust Supp'!V13+'QA Testing'!V13+Operations!V13+'Dev #2'!V13</f>
        <v>0</v>
      </c>
      <c r="W13" s="268">
        <f>+Dev!W13+IT!W13+'Cust Supp'!W13+'QA Testing'!W13+Operations!W13+'Dev #2'!W13</f>
        <v>0</v>
      </c>
      <c r="X13" s="268">
        <f>+Dev!X13+IT!X13+'Cust Supp'!X13+'QA Testing'!X13+Operations!X13+'Dev #2'!X13</f>
        <v>0</v>
      </c>
      <c r="Y13" s="268">
        <f>+Dev!Y13+IT!Y13+'Cust Supp'!Y13+'QA Testing'!Y13+Operations!Y13+'Dev #2'!Y13</f>
        <v>0</v>
      </c>
      <c r="Z13" s="268">
        <f>+Dev!Z13+IT!Z13+'Cust Supp'!Z13+'QA Testing'!Z13+Operations!Z13+'Dev #2'!Z13</f>
        <v>0</v>
      </c>
      <c r="AA13" s="268">
        <f>+Dev!AA13+IT!AA13+'Cust Supp'!AA13+'QA Testing'!AA13+Operations!AA13+'Dev #2'!AA13</f>
        <v>0</v>
      </c>
      <c r="AB13" s="268">
        <f>+Dev!AB13+IT!AB13+'Cust Supp'!AB13+'QA Testing'!AB13+Operations!AB13+'Dev #2'!AB13</f>
        <v>0</v>
      </c>
      <c r="AC13" s="268">
        <f>+Dev!AC13+IT!AC13+'Cust Supp'!AC13+'QA Testing'!AC13+Operations!AC13+'Dev #2'!AC13</f>
        <v>0</v>
      </c>
      <c r="AD13" s="268">
        <f>+Dev!AD13+IT!AD13+'Cust Supp'!AD13+'QA Testing'!AD13+Operations!AD13+'Dev #2'!AD13</f>
        <v>0</v>
      </c>
      <c r="AE13" s="268">
        <f>+Dev!AE13+IT!AE13+'Cust Supp'!AE13+'QA Testing'!AE13+Operations!AE13+'Dev #2'!AE13</f>
        <v>0</v>
      </c>
      <c r="AF13" s="269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53"/>
      <c r="C14" s="154"/>
      <c r="D14" s="154"/>
      <c r="E14" s="53"/>
      <c r="F14" s="268">
        <f>+Dev!F14+IT!F14+'Cust Supp'!F14+'QA Testing'!F14+Operations!F14+'Dev #2'!F14</f>
        <v>0</v>
      </c>
      <c r="G14" s="268">
        <f>+Dev!G14+IT!G14+'Cust Supp'!G14+'QA Testing'!G14+Operations!G14+'Dev #2'!G14</f>
        <v>0</v>
      </c>
      <c r="H14" s="268">
        <f>+Dev!H14+IT!H14+'Cust Supp'!H14+'QA Testing'!H14+Operations!H14+'Dev #2'!H14</f>
        <v>0</v>
      </c>
      <c r="I14" s="268">
        <f>+Dev!I14+IT!I14+'Cust Supp'!I14+'QA Testing'!I14+Operations!I14+'Dev #2'!I14</f>
        <v>0</v>
      </c>
      <c r="J14" s="268">
        <f>+Dev!J14+IT!J14+'Cust Supp'!J14+'QA Testing'!J14+Operations!J14+'Dev #2'!J14</f>
        <v>0</v>
      </c>
      <c r="K14" s="268">
        <f>+Dev!K14+IT!K14+'Cust Supp'!K14+'QA Testing'!K14+Operations!K14+'Dev #2'!K14</f>
        <v>0</v>
      </c>
      <c r="L14" s="268">
        <f>+Dev!L14+IT!L14+'Cust Supp'!L14+'QA Testing'!L14+Operations!L14+'Dev #2'!L14</f>
        <v>0</v>
      </c>
      <c r="M14" s="268">
        <f>+Dev!M14+IT!M14+'Cust Supp'!M14+'QA Testing'!M14+Operations!M14+'Dev #2'!M14</f>
        <v>0</v>
      </c>
      <c r="N14" s="268">
        <f>+Dev!N14+IT!N14+'Cust Supp'!N14+'QA Testing'!N14+Operations!N14+'Dev #2'!N14</f>
        <v>0</v>
      </c>
      <c r="O14" s="268">
        <f>+Dev!O14+IT!O14+'Cust Supp'!O14+'QA Testing'!O14+Operations!O14+'Dev #2'!O14</f>
        <v>0</v>
      </c>
      <c r="P14" s="268">
        <f>+Dev!P14+IT!P14+'Cust Supp'!P14+'QA Testing'!P14+Operations!P14+'Dev #2'!P14</f>
        <v>0</v>
      </c>
      <c r="Q14" s="268">
        <f>+Dev!Q14+IT!Q14+'Cust Supp'!Q14+'QA Testing'!Q14+Operations!Q14+'Dev #2'!Q14</f>
        <v>0</v>
      </c>
      <c r="R14" s="269">
        <f t="shared" si="4"/>
        <v>0</v>
      </c>
      <c r="S14" s="270">
        <f t="shared" si="5"/>
        <v>0</v>
      </c>
      <c r="T14" s="268">
        <f>+Dev!T14+IT!T14+'Cust Supp'!T14+'QA Testing'!T14+Operations!T14+'Dev #2'!T14</f>
        <v>0</v>
      </c>
      <c r="U14" s="268">
        <f>+Dev!U14+IT!U14+'Cust Supp'!U14+'QA Testing'!U14+Operations!U14+'Dev #2'!U14</f>
        <v>0</v>
      </c>
      <c r="V14" s="268">
        <f>+Dev!V14+IT!V14+'Cust Supp'!V14+'QA Testing'!V14+Operations!V14+'Dev #2'!V14</f>
        <v>0</v>
      </c>
      <c r="W14" s="268">
        <f>+Dev!W14+IT!W14+'Cust Supp'!W14+'QA Testing'!W14+Operations!W14+'Dev #2'!W14</f>
        <v>0</v>
      </c>
      <c r="X14" s="268">
        <f>+Dev!X14+IT!X14+'Cust Supp'!X14+'QA Testing'!X14+Operations!X14+'Dev #2'!X14</f>
        <v>0</v>
      </c>
      <c r="Y14" s="268">
        <f>+Dev!Y14+IT!Y14+'Cust Supp'!Y14+'QA Testing'!Y14+Operations!Y14+'Dev #2'!Y14</f>
        <v>0</v>
      </c>
      <c r="Z14" s="268">
        <f>+Dev!Z14+IT!Z14+'Cust Supp'!Z14+'QA Testing'!Z14+Operations!Z14+'Dev #2'!Z14</f>
        <v>0</v>
      </c>
      <c r="AA14" s="268">
        <f>+Dev!AA14+IT!AA14+'Cust Supp'!AA14+'QA Testing'!AA14+Operations!AA14+'Dev #2'!AA14</f>
        <v>0</v>
      </c>
      <c r="AB14" s="268">
        <f>+Dev!AB14+IT!AB14+'Cust Supp'!AB14+'QA Testing'!AB14+Operations!AB14+'Dev #2'!AB14</f>
        <v>0</v>
      </c>
      <c r="AC14" s="268">
        <f>+Dev!AC14+IT!AC14+'Cust Supp'!AC14+'QA Testing'!AC14+Operations!AC14+'Dev #2'!AC14</f>
        <v>0</v>
      </c>
      <c r="AD14" s="268">
        <f>+Dev!AD14+IT!AD14+'Cust Supp'!AD14+'QA Testing'!AD14+Operations!AD14+'Dev #2'!AD14</f>
        <v>0</v>
      </c>
      <c r="AE14" s="268">
        <f>+Dev!AE14+IT!AE14+'Cust Supp'!AE14+'QA Testing'!AE14+Operations!AE14+'Dev #2'!AE14</f>
        <v>0</v>
      </c>
      <c r="AF14" s="269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53"/>
      <c r="C15" s="154"/>
      <c r="D15" s="154"/>
      <c r="E15" s="53"/>
      <c r="F15" s="268">
        <f>+Dev!F15+IT!F15+'Cust Supp'!F15+'QA Testing'!F15+Operations!F15+'Dev #2'!F15</f>
        <v>0</v>
      </c>
      <c r="G15" s="268">
        <f>+Dev!G15+IT!G15+'Cust Supp'!G15+'QA Testing'!G15+Operations!G15+'Dev #2'!G15</f>
        <v>0</v>
      </c>
      <c r="H15" s="268">
        <f>+Dev!H15+IT!H15+'Cust Supp'!H15+'QA Testing'!H15+Operations!H15+'Dev #2'!H15</f>
        <v>0</v>
      </c>
      <c r="I15" s="268">
        <f>+Dev!I15+IT!I15+'Cust Supp'!I15+'QA Testing'!I15+Operations!I15+'Dev #2'!I15</f>
        <v>0</v>
      </c>
      <c r="J15" s="268">
        <f>+Dev!J15+IT!J15+'Cust Supp'!J15+'QA Testing'!J15+Operations!J15+'Dev #2'!J15</f>
        <v>0</v>
      </c>
      <c r="K15" s="268">
        <f>+Dev!K15+IT!K15+'Cust Supp'!K15+'QA Testing'!K15+Operations!K15+'Dev #2'!K15</f>
        <v>0</v>
      </c>
      <c r="L15" s="268">
        <f>+Dev!L15+IT!L15+'Cust Supp'!L15+'QA Testing'!L15+Operations!L15+'Dev #2'!L15</f>
        <v>0</v>
      </c>
      <c r="M15" s="268">
        <f>+Dev!M15+IT!M15+'Cust Supp'!M15+'QA Testing'!M15+Operations!M15+'Dev #2'!M15</f>
        <v>0</v>
      </c>
      <c r="N15" s="268">
        <f>+Dev!N15+IT!N15+'Cust Supp'!N15+'QA Testing'!N15+Operations!N15+'Dev #2'!N15</f>
        <v>1000</v>
      </c>
      <c r="O15" s="268">
        <f>+Dev!O15+IT!O15+'Cust Supp'!O15+'QA Testing'!O15+Operations!O15+'Dev #2'!O15</f>
        <v>0</v>
      </c>
      <c r="P15" s="268">
        <f>+Dev!P15+IT!P15+'Cust Supp'!P15+'QA Testing'!P15+Operations!P15+'Dev #2'!P15</f>
        <v>0</v>
      </c>
      <c r="Q15" s="268">
        <f>+Dev!Q15+IT!Q15+'Cust Supp'!Q15+'QA Testing'!Q15+Operations!Q15+'Dev #2'!Q15</f>
        <v>0</v>
      </c>
      <c r="R15" s="269">
        <f t="shared" si="4"/>
        <v>1000</v>
      </c>
      <c r="S15" s="270">
        <f t="shared" si="5"/>
        <v>1.8833500088282031E-3</v>
      </c>
      <c r="T15" s="268">
        <f>+Dev!T15+IT!T15+'Cust Supp'!T15+'QA Testing'!T15+Operations!T15+'Dev #2'!T15</f>
        <v>0</v>
      </c>
      <c r="U15" s="268">
        <f>+Dev!U15+IT!U15+'Cust Supp'!U15+'QA Testing'!U15+Operations!U15+'Dev #2'!U15</f>
        <v>0</v>
      </c>
      <c r="V15" s="268">
        <f>+Dev!V15+IT!V15+'Cust Supp'!V15+'QA Testing'!V15+Operations!V15+'Dev #2'!V15</f>
        <v>0</v>
      </c>
      <c r="W15" s="268">
        <f>+Dev!W15+IT!W15+'Cust Supp'!W15+'QA Testing'!W15+Operations!W15+'Dev #2'!W15</f>
        <v>0</v>
      </c>
      <c r="X15" s="268">
        <f>+Dev!X15+IT!X15+'Cust Supp'!X15+'QA Testing'!X15+Operations!X15+'Dev #2'!X15</f>
        <v>1000</v>
      </c>
      <c r="Y15" s="268">
        <f>+Dev!Y15+IT!Y15+'Cust Supp'!Y15+'QA Testing'!Y15+Operations!Y15+'Dev #2'!Y15</f>
        <v>0</v>
      </c>
      <c r="Z15" s="268">
        <f>+Dev!Z15+IT!Z15+'Cust Supp'!Z15+'QA Testing'!Z15+Operations!Z15+'Dev #2'!Z15</f>
        <v>0</v>
      </c>
      <c r="AA15" s="268">
        <f>+Dev!AA15+IT!AA15+'Cust Supp'!AA15+'QA Testing'!AA15+Operations!AA15+'Dev #2'!AA15</f>
        <v>0</v>
      </c>
      <c r="AB15" s="268">
        <f>+Dev!AB15+IT!AB15+'Cust Supp'!AB15+'QA Testing'!AB15+Operations!AB15+'Dev #2'!AB15</f>
        <v>1000</v>
      </c>
      <c r="AC15" s="268">
        <f>+Dev!AC15+IT!AC15+'Cust Supp'!AC15+'QA Testing'!AC15+Operations!AC15+'Dev #2'!AC15</f>
        <v>0</v>
      </c>
      <c r="AD15" s="268">
        <f>+Dev!AD15+IT!AD15+'Cust Supp'!AD15+'QA Testing'!AD15+Operations!AD15+'Dev #2'!AD15</f>
        <v>0</v>
      </c>
      <c r="AE15" s="268">
        <f>+Dev!AE15+IT!AE15+'Cust Supp'!AE15+'QA Testing'!AE15+Operations!AE15+'Dev #2'!AE15</f>
        <v>0</v>
      </c>
      <c r="AF15" s="269">
        <f t="shared" si="6"/>
        <v>2000</v>
      </c>
      <c r="AG15" s="270">
        <f t="shared" si="7"/>
        <v>9.7818689085895044E-4</v>
      </c>
    </row>
    <row r="16" spans="1:33" s="62" customFormat="1">
      <c r="A16" s="53" t="s">
        <v>21</v>
      </c>
      <c r="B16" s="53"/>
      <c r="C16" s="154"/>
      <c r="D16" s="154"/>
      <c r="E16" s="53"/>
      <c r="F16" s="268">
        <f>+Dev!F16+IT!F16+'Cust Supp'!F16+'QA Testing'!F16+Operations!F16+'Dev #2'!F16</f>
        <v>1458.3333333333333</v>
      </c>
      <c r="G16" s="268">
        <f>+Dev!G16+IT!G16+'Cust Supp'!G16+'QA Testing'!G16+Operations!G16+'Dev #2'!G16</f>
        <v>1458.3333333333333</v>
      </c>
      <c r="H16" s="268">
        <f>+Dev!H16+IT!H16+'Cust Supp'!H16+'QA Testing'!H16+Operations!H16+'Dev #2'!H16</f>
        <v>2916.6666666666665</v>
      </c>
      <c r="I16" s="268">
        <f>+Dev!I16+IT!I16+'Cust Supp'!I16+'QA Testing'!I16+Operations!I16+'Dev #2'!I16</f>
        <v>2916.6666666666665</v>
      </c>
      <c r="J16" s="268">
        <f>+Dev!J16+IT!J16+'Cust Supp'!J16+'QA Testing'!J16+Operations!J16+'Dev #2'!J16</f>
        <v>4479.1666666666661</v>
      </c>
      <c r="K16" s="268">
        <f>+Dev!K16+IT!K16+'Cust Supp'!K16+'QA Testing'!K16+Operations!K16+'Dev #2'!K16</f>
        <v>5833.333333333333</v>
      </c>
      <c r="L16" s="268">
        <f>+Dev!L16+IT!L16+'Cust Supp'!L16+'QA Testing'!L16+Operations!L16+'Dev #2'!L16</f>
        <v>5833.333333333333</v>
      </c>
      <c r="M16" s="268">
        <f>+Dev!M16+IT!M16+'Cust Supp'!M16+'QA Testing'!M16+Operations!M16+'Dev #2'!M16</f>
        <v>8541.6666666666661</v>
      </c>
      <c r="N16" s="268">
        <f>+Dev!N16+IT!N16+'Cust Supp'!N16+'QA Testing'!N16+Operations!N16+'Dev #2'!N16</f>
        <v>11458.333333333334</v>
      </c>
      <c r="O16" s="268">
        <f>+Dev!O16+IT!O16+'Cust Supp'!O16+'QA Testing'!O16+Operations!O16+'Dev #2'!O16</f>
        <v>12812.5</v>
      </c>
      <c r="P16" s="268">
        <f>+Dev!P16+IT!P16+'Cust Supp'!P16+'QA Testing'!P16+Operations!P16+'Dev #2'!P16</f>
        <v>16041.666666666666</v>
      </c>
      <c r="Q16" s="268">
        <f>+Dev!Q16+IT!Q16+'Cust Supp'!Q16+'QA Testing'!Q16+Operations!Q16+'Dev #2'!Q16</f>
        <v>18125</v>
      </c>
      <c r="R16" s="269">
        <f t="shared" si="4"/>
        <v>91875</v>
      </c>
      <c r="S16" s="65">
        <f t="shared" si="5"/>
        <v>0.17303278206109116</v>
      </c>
      <c r="T16" s="268">
        <f>+Dev!T16+IT!T16+'Cust Supp'!T16+'QA Testing'!T16+Operations!T16+'Dev #2'!T16</f>
        <v>19031.25</v>
      </c>
      <c r="U16" s="268">
        <f>+Dev!U16+IT!U16+'Cust Supp'!U16+'QA Testing'!U16+Operations!U16+'Dev #2'!U16</f>
        <v>19031.25</v>
      </c>
      <c r="V16" s="268">
        <f>+Dev!V16+IT!V16+'Cust Supp'!V16+'QA Testing'!V16+Operations!V16+'Dev #2'!V16</f>
        <v>19031.25</v>
      </c>
      <c r="W16" s="268">
        <f>+Dev!W16+IT!W16+'Cust Supp'!W16+'QA Testing'!W16+Operations!W16+'Dev #2'!W16</f>
        <v>19031.25</v>
      </c>
      <c r="X16" s="268">
        <f>+Dev!X16+IT!X16+'Cust Supp'!X16+'QA Testing'!X16+Operations!X16+'Dev #2'!X16</f>
        <v>22093.75</v>
      </c>
      <c r="Y16" s="268">
        <f>+Dev!Y16+IT!Y16+'Cust Supp'!Y16+'QA Testing'!Y16+Operations!Y16+'Dev #2'!Y16</f>
        <v>26031.25</v>
      </c>
      <c r="Z16" s="268">
        <f>+Dev!Z16+IT!Z16+'Cust Supp'!Z16+'QA Testing'!Z16+Operations!Z16+'Dev #2'!Z16</f>
        <v>27890.625</v>
      </c>
      <c r="AA16" s="268">
        <f>+Dev!AA16+IT!AA16+'Cust Supp'!AA16+'QA Testing'!AA16+Operations!AA16+'Dev #2'!AA16</f>
        <v>29640.625</v>
      </c>
      <c r="AB16" s="268">
        <f>+Dev!AB16+IT!AB16+'Cust Supp'!AB16+'QA Testing'!AB16+Operations!AB16+'Dev #2'!AB16</f>
        <v>31609.375</v>
      </c>
      <c r="AC16" s="268">
        <f>+Dev!AC16+IT!AC16+'Cust Supp'!AC16+'QA Testing'!AC16+Operations!AC16+'Dev #2'!AC16</f>
        <v>34890.625</v>
      </c>
      <c r="AD16" s="268">
        <f>+Dev!AD16+IT!AD16+'Cust Supp'!AD16+'QA Testing'!AD16+Operations!AD16+'Dev #2'!AD16</f>
        <v>38390.625</v>
      </c>
      <c r="AE16" s="268">
        <f>+Dev!AE16+IT!AE16+'Cust Supp'!AE16+'QA Testing'!AE16+Operations!AE16+'Dev #2'!AE16</f>
        <v>40250</v>
      </c>
      <c r="AF16" s="269">
        <f t="shared" si="6"/>
        <v>326921.875</v>
      </c>
      <c r="AG16" s="65">
        <f t="shared" si="7"/>
        <v>0.15989534623001422</v>
      </c>
    </row>
    <row r="17" spans="1:33" s="62" customFormat="1">
      <c r="A17" s="53" t="s">
        <v>22</v>
      </c>
      <c r="B17" s="53"/>
      <c r="C17" s="154"/>
      <c r="D17" s="154"/>
      <c r="E17" s="53"/>
      <c r="F17" s="268">
        <f>+Dev!F17+IT!F17+'Cust Supp'!F17+'QA Testing'!F17+Operations!F17+'Dev #2'!F17</f>
        <v>116.66666666666666</v>
      </c>
      <c r="G17" s="268">
        <f>+Dev!G17+IT!G17+'Cust Supp'!G17+'QA Testing'!G17+Operations!G17+'Dev #2'!G17</f>
        <v>116.66666666666666</v>
      </c>
      <c r="H17" s="268">
        <f>+Dev!H17+IT!H17+'Cust Supp'!H17+'QA Testing'!H17+Operations!H17+'Dev #2'!H17</f>
        <v>233.33333333333331</v>
      </c>
      <c r="I17" s="268">
        <f>+Dev!I17+IT!I17+'Cust Supp'!I17+'QA Testing'!I17+Operations!I17+'Dev #2'!I17</f>
        <v>233.33333333333331</v>
      </c>
      <c r="J17" s="268">
        <f>+Dev!J17+IT!J17+'Cust Supp'!J17+'QA Testing'!J17+Operations!J17+'Dev #2'!J17</f>
        <v>358.33333333333331</v>
      </c>
      <c r="K17" s="268">
        <f>+Dev!K17+IT!K17+'Cust Supp'!K17+'QA Testing'!K17+Operations!K17+'Dev #2'!K17</f>
        <v>466.66666666666663</v>
      </c>
      <c r="L17" s="268">
        <f>+Dev!L17+IT!L17+'Cust Supp'!L17+'QA Testing'!L17+Operations!L17+'Dev #2'!L17</f>
        <v>466.66666666666663</v>
      </c>
      <c r="M17" s="268">
        <f>+Dev!M17+IT!M17+'Cust Supp'!M17+'QA Testing'!M17+Operations!M17+'Dev #2'!M17</f>
        <v>683.33333333333326</v>
      </c>
      <c r="N17" s="268">
        <f>+Dev!N17+IT!N17+'Cust Supp'!N17+'QA Testing'!N17+Operations!N17+'Dev #2'!N17</f>
        <v>916.66666666666674</v>
      </c>
      <c r="O17" s="268">
        <f>+Dev!O17+IT!O17+'Cust Supp'!O17+'QA Testing'!O17+Operations!O17+'Dev #2'!O17</f>
        <v>1025</v>
      </c>
      <c r="P17" s="268">
        <f>+Dev!P17+IT!P17+'Cust Supp'!P17+'QA Testing'!P17+Operations!P17+'Dev #2'!P17</f>
        <v>1283.3333333333333</v>
      </c>
      <c r="Q17" s="268">
        <f>+Dev!Q17+IT!Q17+'Cust Supp'!Q17+'QA Testing'!Q17+Operations!Q17+'Dev #2'!Q17</f>
        <v>1450</v>
      </c>
      <c r="R17" s="269">
        <f t="shared" si="4"/>
        <v>7350</v>
      </c>
      <c r="S17" s="270">
        <f t="shared" si="5"/>
        <v>1.3842622564887294E-2</v>
      </c>
      <c r="T17" s="268">
        <f>+Dev!T17+IT!T17+'Cust Supp'!T17+'QA Testing'!T17+Operations!T17+'Dev #2'!T17</f>
        <v>1522.5</v>
      </c>
      <c r="U17" s="268">
        <f>+Dev!U17+IT!U17+'Cust Supp'!U17+'QA Testing'!U17+Operations!U17+'Dev #2'!U17</f>
        <v>1522.5</v>
      </c>
      <c r="V17" s="268">
        <f>+Dev!V17+IT!V17+'Cust Supp'!V17+'QA Testing'!V17+Operations!V17+'Dev #2'!V17</f>
        <v>1522.5</v>
      </c>
      <c r="W17" s="268">
        <f>+Dev!W17+IT!W17+'Cust Supp'!W17+'QA Testing'!W17+Operations!W17+'Dev #2'!W17</f>
        <v>1522.5</v>
      </c>
      <c r="X17" s="268">
        <f>+Dev!X17+IT!X17+'Cust Supp'!X17+'QA Testing'!X17+Operations!X17+'Dev #2'!X17</f>
        <v>1767.5</v>
      </c>
      <c r="Y17" s="268">
        <f>+Dev!Y17+IT!Y17+'Cust Supp'!Y17+'QA Testing'!Y17+Operations!Y17+'Dev #2'!Y17</f>
        <v>2082.5</v>
      </c>
      <c r="Z17" s="268">
        <f>+Dev!Z17+IT!Z17+'Cust Supp'!Z17+'QA Testing'!Z17+Operations!Z17+'Dev #2'!Z17</f>
        <v>2231.25</v>
      </c>
      <c r="AA17" s="268">
        <f>+Dev!AA17+IT!AA17+'Cust Supp'!AA17+'QA Testing'!AA17+Operations!AA17+'Dev #2'!AA17</f>
        <v>2371.25</v>
      </c>
      <c r="AB17" s="268">
        <f>+Dev!AB17+IT!AB17+'Cust Supp'!AB17+'QA Testing'!AB17+Operations!AB17+'Dev #2'!AB17</f>
        <v>2528.75</v>
      </c>
      <c r="AC17" s="268">
        <f>+Dev!AC17+IT!AC17+'Cust Supp'!AC17+'QA Testing'!AC17+Operations!AC17+'Dev #2'!AC17</f>
        <v>2791.25</v>
      </c>
      <c r="AD17" s="268">
        <f>+Dev!AD17+IT!AD17+'Cust Supp'!AD17+'QA Testing'!AD17+Operations!AD17+'Dev #2'!AD17</f>
        <v>3071.25</v>
      </c>
      <c r="AE17" s="268">
        <f>+Dev!AE17+IT!AE17+'Cust Supp'!AE17+'QA Testing'!AE17+Operations!AE17+'Dev #2'!AE17</f>
        <v>3220</v>
      </c>
      <c r="AF17" s="269">
        <f t="shared" si="6"/>
        <v>26153.75</v>
      </c>
      <c r="AG17" s="270">
        <f t="shared" si="7"/>
        <v>1.2791627698401139E-2</v>
      </c>
    </row>
    <row r="18" spans="1:33" s="62" customFormat="1">
      <c r="A18" s="53" t="s">
        <v>23</v>
      </c>
      <c r="B18" s="53"/>
      <c r="C18" s="154"/>
      <c r="D18" s="154"/>
      <c r="E18" s="53"/>
      <c r="F18" s="268">
        <f>+Dev!F18+IT!F18+'Cust Supp'!F18+'QA Testing'!F18+Operations!F18+'Dev #2'!F18</f>
        <v>0</v>
      </c>
      <c r="G18" s="268">
        <f>+Dev!G18+IT!G18+'Cust Supp'!G18+'QA Testing'!G18+Operations!G18+'Dev #2'!G18</f>
        <v>0</v>
      </c>
      <c r="H18" s="268">
        <f>+Dev!H18+IT!H18+'Cust Supp'!H18+'QA Testing'!H18+Operations!H18+'Dev #2'!H18</f>
        <v>0</v>
      </c>
      <c r="I18" s="268">
        <f>+Dev!I18+IT!I18+'Cust Supp'!I18+'QA Testing'!I18+Operations!I18+'Dev #2'!I18</f>
        <v>0</v>
      </c>
      <c r="J18" s="268">
        <f>+Dev!J18+IT!J18+'Cust Supp'!J18+'QA Testing'!J18+Operations!J18+'Dev #2'!J18</f>
        <v>0</v>
      </c>
      <c r="K18" s="268">
        <f>+Dev!K18+IT!K18+'Cust Supp'!K18+'QA Testing'!K18+Operations!K18+'Dev #2'!K18</f>
        <v>0</v>
      </c>
      <c r="L18" s="268">
        <f>+Dev!L18+IT!L18+'Cust Supp'!L18+'QA Testing'!L18+Operations!L18+'Dev #2'!L18</f>
        <v>0</v>
      </c>
      <c r="M18" s="268">
        <f>+Dev!M18+IT!M18+'Cust Supp'!M18+'QA Testing'!M18+Operations!M18+'Dev #2'!M18</f>
        <v>0</v>
      </c>
      <c r="N18" s="268">
        <f>+Dev!N18+IT!N18+'Cust Supp'!N18+'QA Testing'!N18+Operations!N18+'Dev #2'!N18</f>
        <v>0</v>
      </c>
      <c r="O18" s="268">
        <f>+Dev!O18+IT!O18+'Cust Supp'!O18+'QA Testing'!O18+Operations!O18+'Dev #2'!O18</f>
        <v>0</v>
      </c>
      <c r="P18" s="268">
        <f>+Dev!P18+IT!P18+'Cust Supp'!P18+'QA Testing'!P18+Operations!P18+'Dev #2'!P18</f>
        <v>0</v>
      </c>
      <c r="Q18" s="268">
        <f>+Dev!Q18+IT!Q18+'Cust Supp'!Q18+'QA Testing'!Q18+Operations!Q18+'Dev #2'!Q18</f>
        <v>0</v>
      </c>
      <c r="R18" s="269">
        <f t="shared" si="4"/>
        <v>0</v>
      </c>
      <c r="S18" s="270">
        <f t="shared" si="5"/>
        <v>0</v>
      </c>
      <c r="T18" s="268">
        <f>+Dev!T18+IT!T18+'Cust Supp'!T18+'QA Testing'!T18+Operations!T18+'Dev #2'!T18</f>
        <v>0</v>
      </c>
      <c r="U18" s="268">
        <f>+Dev!U18+IT!U18+'Cust Supp'!U18+'QA Testing'!U18+Operations!U18+'Dev #2'!U18</f>
        <v>0</v>
      </c>
      <c r="V18" s="268">
        <f>+Dev!V18+IT!V18+'Cust Supp'!V18+'QA Testing'!V18+Operations!V18+'Dev #2'!V18</f>
        <v>0</v>
      </c>
      <c r="W18" s="268">
        <f>+Dev!W18+IT!W18+'Cust Supp'!W18+'QA Testing'!W18+Operations!W18+'Dev #2'!W18</f>
        <v>0</v>
      </c>
      <c r="X18" s="268">
        <f>+Dev!X18+IT!X18+'Cust Supp'!X18+'QA Testing'!X18+Operations!X18+'Dev #2'!X18</f>
        <v>0</v>
      </c>
      <c r="Y18" s="268">
        <f>+Dev!Y18+IT!Y18+'Cust Supp'!Y18+'QA Testing'!Y18+Operations!Y18+'Dev #2'!Y18</f>
        <v>0</v>
      </c>
      <c r="Z18" s="268">
        <f>+Dev!Z18+IT!Z18+'Cust Supp'!Z18+'QA Testing'!Z18+Operations!Z18+'Dev #2'!Z18</f>
        <v>0</v>
      </c>
      <c r="AA18" s="268">
        <f>+Dev!AA18+IT!AA18+'Cust Supp'!AA18+'QA Testing'!AA18+Operations!AA18+'Dev #2'!AA18</f>
        <v>0</v>
      </c>
      <c r="AB18" s="268">
        <f>+Dev!AB18+IT!AB18+'Cust Supp'!AB18+'QA Testing'!AB18+Operations!AB18+'Dev #2'!AB18</f>
        <v>0</v>
      </c>
      <c r="AC18" s="268">
        <f>+Dev!AC18+IT!AC18+'Cust Supp'!AC18+'QA Testing'!AC18+Operations!AC18+'Dev #2'!AC18</f>
        <v>0</v>
      </c>
      <c r="AD18" s="268">
        <f>+Dev!AD18+IT!AD18+'Cust Supp'!AD18+'QA Testing'!AD18+Operations!AD18+'Dev #2'!AD18</f>
        <v>0</v>
      </c>
      <c r="AE18" s="268">
        <f>+Dev!AE18+IT!AE18+'Cust Supp'!AE18+'QA Testing'!AE18+Operations!AE18+'Dev #2'!AE18</f>
        <v>0</v>
      </c>
      <c r="AF18" s="269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53"/>
      <c r="C19" s="154"/>
      <c r="D19" s="154"/>
      <c r="E19" s="53"/>
      <c r="F19" s="268">
        <f>+Dev!F19+IT!F19+'Cust Supp'!F19+'QA Testing'!F19+Operations!F19+'Dev #2'!F19</f>
        <v>0</v>
      </c>
      <c r="G19" s="268">
        <f>+Dev!G19+IT!G19+'Cust Supp'!G19+'QA Testing'!G19+Operations!G19+'Dev #2'!G19</f>
        <v>0</v>
      </c>
      <c r="H19" s="268">
        <f>+Dev!H19+IT!H19+'Cust Supp'!H19+'QA Testing'!H19+Operations!H19+'Dev #2'!H19</f>
        <v>0</v>
      </c>
      <c r="I19" s="268">
        <f>+Dev!I19+IT!I19+'Cust Supp'!I19+'QA Testing'!I19+Operations!I19+'Dev #2'!I19</f>
        <v>0</v>
      </c>
      <c r="J19" s="268">
        <f>+Dev!J19+IT!J19+'Cust Supp'!J19+'QA Testing'!J19+Operations!J19+'Dev #2'!J19</f>
        <v>0</v>
      </c>
      <c r="K19" s="268">
        <f>+Dev!K19+IT!K19+'Cust Supp'!K19+'QA Testing'!K19+Operations!K19+'Dev #2'!K19</f>
        <v>0</v>
      </c>
      <c r="L19" s="268">
        <f>+Dev!L19+IT!L19+'Cust Supp'!L19+'QA Testing'!L19+Operations!L19+'Dev #2'!L19</f>
        <v>1000</v>
      </c>
      <c r="M19" s="268">
        <f>+Dev!M19+IT!M19+'Cust Supp'!M19+'QA Testing'!M19+Operations!M19+'Dev #2'!M19</f>
        <v>0</v>
      </c>
      <c r="N19" s="268">
        <f>+Dev!N19+IT!N19+'Cust Supp'!N19+'QA Testing'!N19+Operations!N19+'Dev #2'!N19</f>
        <v>0</v>
      </c>
      <c r="O19" s="268">
        <f>+Dev!O19+IT!O19+'Cust Supp'!O19+'QA Testing'!O19+Operations!O19+'Dev #2'!O19</f>
        <v>0</v>
      </c>
      <c r="P19" s="268">
        <f>+Dev!P19+IT!P19+'Cust Supp'!P19+'QA Testing'!P19+Operations!P19+'Dev #2'!P19</f>
        <v>0</v>
      </c>
      <c r="Q19" s="268">
        <f>+Dev!Q19+IT!Q19+'Cust Supp'!Q19+'QA Testing'!Q19+Operations!Q19+'Dev #2'!Q19</f>
        <v>0</v>
      </c>
      <c r="R19" s="269">
        <f t="shared" si="4"/>
        <v>1000</v>
      </c>
      <c r="S19" s="270">
        <f t="shared" si="5"/>
        <v>1.8833500088282031E-3</v>
      </c>
      <c r="T19" s="268">
        <f>+Dev!T19+IT!T19+'Cust Supp'!T19+'QA Testing'!T19+Operations!T19+'Dev #2'!T19</f>
        <v>0</v>
      </c>
      <c r="U19" s="268">
        <f>+Dev!U19+IT!U19+'Cust Supp'!U19+'QA Testing'!U19+Operations!U19+'Dev #2'!U19</f>
        <v>0</v>
      </c>
      <c r="V19" s="268">
        <f>+Dev!V19+IT!V19+'Cust Supp'!V19+'QA Testing'!V19+Operations!V19+'Dev #2'!V19</f>
        <v>0</v>
      </c>
      <c r="W19" s="268">
        <f>+Dev!W19+IT!W19+'Cust Supp'!W19+'QA Testing'!W19+Operations!W19+'Dev #2'!W19</f>
        <v>0</v>
      </c>
      <c r="X19" s="268">
        <f>+Dev!X19+IT!X19+'Cust Supp'!X19+'QA Testing'!X19+Operations!X19+'Dev #2'!X19</f>
        <v>0</v>
      </c>
      <c r="Y19" s="268">
        <f>+Dev!Y19+IT!Y19+'Cust Supp'!Y19+'QA Testing'!Y19+Operations!Y19+'Dev #2'!Y19</f>
        <v>0</v>
      </c>
      <c r="Z19" s="268">
        <f>+Dev!Z19+IT!Z19+'Cust Supp'!Z19+'QA Testing'!Z19+Operations!Z19+'Dev #2'!Z19</f>
        <v>0</v>
      </c>
      <c r="AA19" s="268">
        <f>+Dev!AA19+IT!AA19+'Cust Supp'!AA19+'QA Testing'!AA19+Operations!AA19+'Dev #2'!AA19</f>
        <v>0</v>
      </c>
      <c r="AB19" s="268">
        <f>+Dev!AB19+IT!AB19+'Cust Supp'!AB19+'QA Testing'!AB19+Operations!AB19+'Dev #2'!AB19</f>
        <v>5000</v>
      </c>
      <c r="AC19" s="268">
        <f>+Dev!AC19+IT!AC19+'Cust Supp'!AC19+'QA Testing'!AC19+Operations!AC19+'Dev #2'!AC19</f>
        <v>0</v>
      </c>
      <c r="AD19" s="268">
        <f>+Dev!AD19+IT!AD19+'Cust Supp'!AD19+'QA Testing'!AD19+Operations!AD19+'Dev #2'!AD19</f>
        <v>0</v>
      </c>
      <c r="AE19" s="268">
        <f>+Dev!AE19+IT!AE19+'Cust Supp'!AE19+'QA Testing'!AE19+Operations!AE19+'Dev #2'!AE19</f>
        <v>0</v>
      </c>
      <c r="AF19" s="269">
        <f t="shared" si="6"/>
        <v>5000</v>
      </c>
      <c r="AG19" s="270">
        <f t="shared" si="7"/>
        <v>2.4454672271473762E-3</v>
      </c>
    </row>
    <row r="20" spans="1:33" s="62" customFormat="1">
      <c r="A20" s="53" t="s">
        <v>106</v>
      </c>
      <c r="B20" s="53"/>
      <c r="C20" s="154"/>
      <c r="D20" s="154"/>
      <c r="E20" s="53"/>
      <c r="F20" s="268">
        <f>+Dev!F20+IT!F20+'Cust Supp'!F20+'QA Testing'!F20+Operations!F20+'Dev #2'!F20</f>
        <v>0</v>
      </c>
      <c r="G20" s="268">
        <f>+Dev!G20+IT!G20+'Cust Supp'!G20+'QA Testing'!G20+Operations!G20+'Dev #2'!G20</f>
        <v>0</v>
      </c>
      <c r="H20" s="268">
        <f>+Dev!H20+IT!H20+'Cust Supp'!H20+'QA Testing'!H20+Operations!H20+'Dev #2'!H20</f>
        <v>0</v>
      </c>
      <c r="I20" s="268">
        <f>+Dev!I20+IT!I20+'Cust Supp'!I20+'QA Testing'!I20+Operations!I20+'Dev #2'!I20</f>
        <v>0</v>
      </c>
      <c r="J20" s="268">
        <f>+Dev!J20+IT!J20+'Cust Supp'!J20+'QA Testing'!J20+Operations!J20+'Dev #2'!J20</f>
        <v>0</v>
      </c>
      <c r="K20" s="268">
        <f>+Dev!K20+IT!K20+'Cust Supp'!K20+'QA Testing'!K20+Operations!K20+'Dev #2'!K20</f>
        <v>0</v>
      </c>
      <c r="L20" s="268">
        <f>+Dev!L20+IT!L20+'Cust Supp'!L20+'QA Testing'!L20+Operations!L20+'Dev #2'!L20</f>
        <v>0</v>
      </c>
      <c r="M20" s="268">
        <f>+Dev!M20+IT!M20+'Cust Supp'!M20+'QA Testing'!M20+Operations!M20+'Dev #2'!M20</f>
        <v>0</v>
      </c>
      <c r="N20" s="268">
        <f>+Dev!N20+IT!N20+'Cust Supp'!N20+'QA Testing'!N20+Operations!N20+'Dev #2'!N20</f>
        <v>0</v>
      </c>
      <c r="O20" s="268">
        <f>+Dev!O20+IT!O20+'Cust Supp'!O20+'QA Testing'!O20+Operations!O20+'Dev #2'!O20</f>
        <v>0</v>
      </c>
      <c r="P20" s="268">
        <f>+Dev!P20+IT!P20+'Cust Supp'!P20+'QA Testing'!P20+Operations!P20+'Dev #2'!P20</f>
        <v>0</v>
      </c>
      <c r="Q20" s="268">
        <f>+Dev!Q20+IT!Q20+'Cust Supp'!Q20+'QA Testing'!Q20+Operations!Q20+'Dev #2'!Q20</f>
        <v>0</v>
      </c>
      <c r="R20" s="269">
        <f t="shared" si="4"/>
        <v>0</v>
      </c>
      <c r="S20" s="270">
        <f t="shared" si="5"/>
        <v>0</v>
      </c>
      <c r="T20" s="268">
        <f>+Dev!T20+IT!T20+'Cust Supp'!T20+'QA Testing'!T20+Operations!T20+'Dev #2'!T20</f>
        <v>0</v>
      </c>
      <c r="U20" s="268">
        <f>+Dev!U20+IT!U20+'Cust Supp'!U20+'QA Testing'!U20+Operations!U20+'Dev #2'!U20</f>
        <v>0</v>
      </c>
      <c r="V20" s="268">
        <f>+Dev!V20+IT!V20+'Cust Supp'!V20+'QA Testing'!V20+Operations!V20+'Dev #2'!V20</f>
        <v>0</v>
      </c>
      <c r="W20" s="268">
        <f>+Dev!W20+IT!W20+'Cust Supp'!W20+'QA Testing'!W20+Operations!W20+'Dev #2'!W20</f>
        <v>0</v>
      </c>
      <c r="X20" s="268">
        <f>+Dev!X20+IT!X20+'Cust Supp'!X20+'QA Testing'!X20+Operations!X20+'Dev #2'!X20</f>
        <v>0</v>
      </c>
      <c r="Y20" s="268">
        <f>+Dev!Y20+IT!Y20+'Cust Supp'!Y20+'QA Testing'!Y20+Operations!Y20+'Dev #2'!Y20</f>
        <v>0</v>
      </c>
      <c r="Z20" s="268">
        <f>+Dev!Z20+IT!Z20+'Cust Supp'!Z20+'QA Testing'!Z20+Operations!Z20+'Dev #2'!Z20</f>
        <v>0</v>
      </c>
      <c r="AA20" s="268">
        <f>+Dev!AA20+IT!AA20+'Cust Supp'!AA20+'QA Testing'!AA20+Operations!AA20+'Dev #2'!AA20</f>
        <v>0</v>
      </c>
      <c r="AB20" s="268">
        <f>+Dev!AB20+IT!AB20+'Cust Supp'!AB20+'QA Testing'!AB20+Operations!AB20+'Dev #2'!AB20</f>
        <v>0</v>
      </c>
      <c r="AC20" s="268">
        <f>+Dev!AC20+IT!AC20+'Cust Supp'!AC20+'QA Testing'!AC20+Operations!AC20+'Dev #2'!AC20</f>
        <v>0</v>
      </c>
      <c r="AD20" s="268">
        <f>+Dev!AD20+IT!AD20+'Cust Supp'!AD20+'QA Testing'!AD20+Operations!AD20+'Dev #2'!AD20</f>
        <v>0</v>
      </c>
      <c r="AE20" s="268">
        <f>+Dev!AE20+IT!AE20+'Cust Supp'!AE20+'QA Testing'!AE20+Operations!AE20+'Dev #2'!AE20</f>
        <v>0</v>
      </c>
      <c r="AF20" s="269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C21" s="154"/>
      <c r="D21" s="154"/>
      <c r="F21" s="276">
        <f t="shared" ref="F21:R21" si="8">SUM(F13:F20)</f>
        <v>1575</v>
      </c>
      <c r="G21" s="276">
        <f t="shared" si="8"/>
        <v>1575</v>
      </c>
      <c r="H21" s="276">
        <f t="shared" si="8"/>
        <v>3150</v>
      </c>
      <c r="I21" s="276">
        <f t="shared" si="8"/>
        <v>3150</v>
      </c>
      <c r="J21" s="276">
        <f t="shared" si="8"/>
        <v>4837.4999999999991</v>
      </c>
      <c r="K21" s="276">
        <f t="shared" si="8"/>
        <v>6300</v>
      </c>
      <c r="L21" s="276">
        <f t="shared" si="8"/>
        <v>7300</v>
      </c>
      <c r="M21" s="276">
        <f t="shared" si="8"/>
        <v>9225</v>
      </c>
      <c r="N21" s="276">
        <f t="shared" si="8"/>
        <v>13375</v>
      </c>
      <c r="O21" s="276">
        <f t="shared" si="8"/>
        <v>13837.5</v>
      </c>
      <c r="P21" s="276">
        <f t="shared" si="8"/>
        <v>17325</v>
      </c>
      <c r="Q21" s="276">
        <f t="shared" si="8"/>
        <v>19575</v>
      </c>
      <c r="R21" s="276">
        <f t="shared" si="8"/>
        <v>101225</v>
      </c>
      <c r="S21" s="87">
        <f t="shared" si="5"/>
        <v>0.19064210464363487</v>
      </c>
      <c r="T21" s="276">
        <f t="shared" ref="T21:AF21" si="9">SUM(T13:T20)</f>
        <v>20553.75</v>
      </c>
      <c r="U21" s="276">
        <f t="shared" si="9"/>
        <v>20553.75</v>
      </c>
      <c r="V21" s="276">
        <f t="shared" si="9"/>
        <v>20553.75</v>
      </c>
      <c r="W21" s="276">
        <f t="shared" si="9"/>
        <v>20553.75</v>
      </c>
      <c r="X21" s="276">
        <f t="shared" si="9"/>
        <v>24861.25</v>
      </c>
      <c r="Y21" s="276">
        <f t="shared" si="9"/>
        <v>28113.75</v>
      </c>
      <c r="Z21" s="276">
        <f t="shared" si="9"/>
        <v>30121.875</v>
      </c>
      <c r="AA21" s="276">
        <f t="shared" si="9"/>
        <v>32011.875</v>
      </c>
      <c r="AB21" s="276">
        <f t="shared" si="9"/>
        <v>40138.125</v>
      </c>
      <c r="AC21" s="276">
        <f t="shared" si="9"/>
        <v>37681.875</v>
      </c>
      <c r="AD21" s="276">
        <f t="shared" si="9"/>
        <v>41461.875</v>
      </c>
      <c r="AE21" s="276">
        <f t="shared" si="9"/>
        <v>43470</v>
      </c>
      <c r="AF21" s="276">
        <f t="shared" si="9"/>
        <v>360075.625</v>
      </c>
      <c r="AG21" s="87">
        <f t="shared" si="7"/>
        <v>0.17611062804642169</v>
      </c>
    </row>
    <row r="22" spans="1:33" s="62" customFormat="1">
      <c r="A22" s="76"/>
      <c r="C22" s="154"/>
      <c r="D22" s="154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0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/>
      <c r="AE22" s="278"/>
      <c r="AF22" s="278"/>
      <c r="AG22" s="270"/>
    </row>
    <row r="23" spans="1:33" s="62" customFormat="1">
      <c r="A23" s="53" t="s">
        <v>27</v>
      </c>
      <c r="C23" s="154"/>
      <c r="D23" s="154"/>
      <c r="E23" s="53"/>
      <c r="F23" s="268">
        <f>+Dev!F23+IT!F23+'Cust Supp'!F23+'QA Testing'!F23+Operations!F23+'Dev #2'!F23</f>
        <v>0</v>
      </c>
      <c r="G23" s="268">
        <f>+Dev!G23+IT!G23+'Cust Supp'!G23+'QA Testing'!G23+Operations!G23+'Dev #2'!G23</f>
        <v>0</v>
      </c>
      <c r="H23" s="268">
        <f>+Dev!H23+IT!H23+'Cust Supp'!H23+'QA Testing'!H23+Operations!H23+'Dev #2'!H23</f>
        <v>0</v>
      </c>
      <c r="I23" s="268">
        <f>+Dev!I23+IT!I23+'Cust Supp'!I23+'QA Testing'!I23+Operations!I23+'Dev #2'!I23</f>
        <v>0</v>
      </c>
      <c r="J23" s="268">
        <f>+Dev!J23+IT!J23+'Cust Supp'!J23+'QA Testing'!J23+Operations!J23+'Dev #2'!J23</f>
        <v>0</v>
      </c>
      <c r="K23" s="268">
        <f>+Dev!K23+IT!K23+'Cust Supp'!K23+'QA Testing'!K23+Operations!K23+'Dev #2'!K23</f>
        <v>0</v>
      </c>
      <c r="L23" s="268">
        <f>+Dev!L23+IT!L23+'Cust Supp'!L23+'QA Testing'!L23+Operations!L23+'Dev #2'!L23</f>
        <v>0</v>
      </c>
      <c r="M23" s="268">
        <f>+Dev!M23+IT!M23+'Cust Supp'!M23+'QA Testing'!M23+Operations!M23+'Dev #2'!M23</f>
        <v>0</v>
      </c>
      <c r="N23" s="268">
        <f>+Dev!N23+IT!N23+'Cust Supp'!N23+'QA Testing'!N23+Operations!N23+'Dev #2'!N23</f>
        <v>0</v>
      </c>
      <c r="O23" s="268">
        <f>+Dev!O23+IT!O23+'Cust Supp'!O23+'QA Testing'!O23+Operations!O23+'Dev #2'!O23</f>
        <v>0</v>
      </c>
      <c r="P23" s="268">
        <f>+Dev!P23+IT!P23+'Cust Supp'!P23+'QA Testing'!P23+Operations!P23+'Dev #2'!P23</f>
        <v>0</v>
      </c>
      <c r="Q23" s="268">
        <f>+Dev!Q23+IT!Q23+'Cust Supp'!Q23+'QA Testing'!Q23+Operations!Q23+'Dev #2'!Q23</f>
        <v>0</v>
      </c>
      <c r="R23" s="269">
        <f>SUM(F23:Q23)</f>
        <v>0</v>
      </c>
      <c r="S23" s="65">
        <f t="shared" ref="S23:S28" si="10">+R23/R$87</f>
        <v>0</v>
      </c>
      <c r="T23" s="268">
        <f>+Dev!T23+IT!T23+'Cust Supp'!T23+'QA Testing'!T23+Operations!T23+'Dev #2'!T23</f>
        <v>0</v>
      </c>
      <c r="U23" s="268">
        <f>+Dev!U23+IT!U23+'Cust Supp'!U23+'QA Testing'!U23+Operations!U23+'Dev #2'!U23</f>
        <v>0</v>
      </c>
      <c r="V23" s="268">
        <f>+Dev!V23+IT!V23+'Cust Supp'!V23+'QA Testing'!V23+Operations!V23+'Dev #2'!V23</f>
        <v>0</v>
      </c>
      <c r="W23" s="268">
        <f>+Dev!W23+IT!W23+'Cust Supp'!W23+'QA Testing'!W23+Operations!W23+'Dev #2'!W23</f>
        <v>0</v>
      </c>
      <c r="X23" s="268">
        <f>+Dev!X23+IT!X23+'Cust Supp'!X23+'QA Testing'!X23+Operations!X23+'Dev #2'!X23</f>
        <v>0</v>
      </c>
      <c r="Y23" s="268">
        <f>+Dev!Y23+IT!Y23+'Cust Supp'!Y23+'QA Testing'!Y23+Operations!Y23+'Dev #2'!Y23</f>
        <v>0</v>
      </c>
      <c r="Z23" s="268">
        <f>+Dev!Z23+IT!Z23+'Cust Supp'!Z23+'QA Testing'!Z23+Operations!Z23+'Dev #2'!Z23</f>
        <v>0</v>
      </c>
      <c r="AA23" s="268">
        <f>+Dev!AA23+IT!AA23+'Cust Supp'!AA23+'QA Testing'!AA23+Operations!AA23+'Dev #2'!AA23</f>
        <v>0</v>
      </c>
      <c r="AB23" s="268">
        <f>+Dev!AB23+IT!AB23+'Cust Supp'!AB23+'QA Testing'!AB23+Operations!AB23+'Dev #2'!AB23</f>
        <v>0</v>
      </c>
      <c r="AC23" s="268">
        <f>+Dev!AC23+IT!AC23+'Cust Supp'!AC23+'QA Testing'!AC23+Operations!AC23+'Dev #2'!AC23</f>
        <v>0</v>
      </c>
      <c r="AD23" s="268">
        <f>+Dev!AD23+IT!AD23+'Cust Supp'!AD23+'QA Testing'!AD23+Operations!AD23+'Dev #2'!AD23</f>
        <v>0</v>
      </c>
      <c r="AE23" s="268">
        <f>+Dev!AE23+IT!AE23+'Cust Supp'!AE23+'QA Testing'!AE23+Operations!AE23+'Dev #2'!AE23</f>
        <v>0</v>
      </c>
      <c r="AF23" s="269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C24" s="154"/>
      <c r="D24" s="154"/>
      <c r="E24" s="53"/>
      <c r="F24" s="268">
        <f>+Dev!F24+IT!F24+'Cust Supp'!F24+'QA Testing'!F24+Operations!F24+'Dev #2'!F24</f>
        <v>0</v>
      </c>
      <c r="G24" s="268">
        <f>+Dev!G24+IT!G24+'Cust Supp'!G24+'QA Testing'!G24+Operations!G24+'Dev #2'!G24</f>
        <v>0</v>
      </c>
      <c r="H24" s="268">
        <f>+Dev!H24+IT!H24+'Cust Supp'!H24+'QA Testing'!H24+Operations!H24+'Dev #2'!H24</f>
        <v>0</v>
      </c>
      <c r="I24" s="268">
        <f>+Dev!I24+IT!I24+'Cust Supp'!I24+'QA Testing'!I24+Operations!I24+'Dev #2'!I24</f>
        <v>0</v>
      </c>
      <c r="J24" s="268">
        <f>+Dev!J24+IT!J24+'Cust Supp'!J24+'QA Testing'!J24+Operations!J24+'Dev #2'!J24</f>
        <v>0</v>
      </c>
      <c r="K24" s="268">
        <f>+Dev!K24+IT!K24+'Cust Supp'!K24+'QA Testing'!K24+Operations!K24+'Dev #2'!K24</f>
        <v>0</v>
      </c>
      <c r="L24" s="268">
        <f>+Dev!L24+IT!L24+'Cust Supp'!L24+'QA Testing'!L24+Operations!L24+'Dev #2'!L24</f>
        <v>0</v>
      </c>
      <c r="M24" s="268">
        <f>+Dev!M24+IT!M24+'Cust Supp'!M24+'QA Testing'!M24+Operations!M24+'Dev #2'!M24</f>
        <v>0</v>
      </c>
      <c r="N24" s="268">
        <f>+Dev!N24+IT!N24+'Cust Supp'!N24+'QA Testing'!N24+Operations!N24+'Dev #2'!N24</f>
        <v>0</v>
      </c>
      <c r="O24" s="268">
        <f>+Dev!O24+IT!O24+'Cust Supp'!O24+'QA Testing'!O24+Operations!O24+'Dev #2'!O24</f>
        <v>0</v>
      </c>
      <c r="P24" s="268">
        <f>+Dev!P24+IT!P24+'Cust Supp'!P24+'QA Testing'!P24+Operations!P24+'Dev #2'!P24</f>
        <v>0</v>
      </c>
      <c r="Q24" s="268">
        <f>+Dev!Q24+IT!Q24+'Cust Supp'!Q24+'QA Testing'!Q24+Operations!Q24+'Dev #2'!Q24</f>
        <v>0</v>
      </c>
      <c r="R24" s="269">
        <f>SUM(F24:Q24)</f>
        <v>0</v>
      </c>
      <c r="S24" s="65">
        <f t="shared" si="10"/>
        <v>0</v>
      </c>
      <c r="T24" s="268">
        <f>+Dev!T24+IT!T24+'Cust Supp'!T24+'QA Testing'!T24+Operations!T24+'Dev #2'!T24</f>
        <v>0</v>
      </c>
      <c r="U24" s="268">
        <f>+Dev!U24+IT!U24+'Cust Supp'!U24+'QA Testing'!U24+Operations!U24+'Dev #2'!U24</f>
        <v>0</v>
      </c>
      <c r="V24" s="268">
        <f>+Dev!V24+IT!V24+'Cust Supp'!V24+'QA Testing'!V24+Operations!V24+'Dev #2'!V24</f>
        <v>0</v>
      </c>
      <c r="W24" s="268">
        <f>+Dev!W24+IT!W24+'Cust Supp'!W24+'QA Testing'!W24+Operations!W24+'Dev #2'!W24</f>
        <v>0</v>
      </c>
      <c r="X24" s="268">
        <f>+Dev!X24+IT!X24+'Cust Supp'!X24+'QA Testing'!X24+Operations!X24+'Dev #2'!X24</f>
        <v>0</v>
      </c>
      <c r="Y24" s="268">
        <f>+Dev!Y24+IT!Y24+'Cust Supp'!Y24+'QA Testing'!Y24+Operations!Y24+'Dev #2'!Y24</f>
        <v>0</v>
      </c>
      <c r="Z24" s="268">
        <f>+Dev!Z24+IT!Z24+'Cust Supp'!Z24+'QA Testing'!Z24+Operations!Z24+'Dev #2'!Z24</f>
        <v>0</v>
      </c>
      <c r="AA24" s="268">
        <f>+Dev!AA24+IT!AA24+'Cust Supp'!AA24+'QA Testing'!AA24+Operations!AA24+'Dev #2'!AA24</f>
        <v>0</v>
      </c>
      <c r="AB24" s="268">
        <f>+Dev!AB24+IT!AB24+'Cust Supp'!AB24+'QA Testing'!AB24+Operations!AB24+'Dev #2'!AB24</f>
        <v>0</v>
      </c>
      <c r="AC24" s="268">
        <f>+Dev!AC24+IT!AC24+'Cust Supp'!AC24+'QA Testing'!AC24+Operations!AC24+'Dev #2'!AC24</f>
        <v>0</v>
      </c>
      <c r="AD24" s="268">
        <f>+Dev!AD24+IT!AD24+'Cust Supp'!AD24+'QA Testing'!AD24+Operations!AD24+'Dev #2'!AD24</f>
        <v>0</v>
      </c>
      <c r="AE24" s="268">
        <f>+Dev!AE24+IT!AE24+'Cust Supp'!AE24+'QA Testing'!AE24+Operations!AE24+'Dev #2'!AE24</f>
        <v>0</v>
      </c>
      <c r="AF24" s="269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C25" s="154"/>
      <c r="D25" s="154"/>
      <c r="E25" s="72"/>
      <c r="F25" s="268">
        <f>+Dev!F25+IT!F25+'Cust Supp'!F25+'QA Testing'!F25+Operations!F25+'Dev #2'!F25</f>
        <v>0</v>
      </c>
      <c r="G25" s="268">
        <f>+Dev!G25+IT!G25+'Cust Supp'!G25+'QA Testing'!G25+Operations!G25+'Dev #2'!G25</f>
        <v>0</v>
      </c>
      <c r="H25" s="268">
        <f>+Dev!H25+IT!H25+'Cust Supp'!H25+'QA Testing'!H25+Operations!H25+'Dev #2'!H25</f>
        <v>0</v>
      </c>
      <c r="I25" s="268">
        <f>+Dev!I25+IT!I25+'Cust Supp'!I25+'QA Testing'!I25+Operations!I25+'Dev #2'!I25</f>
        <v>0</v>
      </c>
      <c r="J25" s="268">
        <f>+Dev!J25+IT!J25+'Cust Supp'!J25+'QA Testing'!J25+Operations!J25+'Dev #2'!J25</f>
        <v>0</v>
      </c>
      <c r="K25" s="268">
        <f>+Dev!K25+IT!K25+'Cust Supp'!K25+'QA Testing'!K25+Operations!K25+'Dev #2'!K25</f>
        <v>0</v>
      </c>
      <c r="L25" s="268">
        <f>+Dev!L25+IT!L25+'Cust Supp'!L25+'QA Testing'!L25+Operations!L25+'Dev #2'!L25</f>
        <v>0</v>
      </c>
      <c r="M25" s="268">
        <f>+Dev!M25+IT!M25+'Cust Supp'!M25+'QA Testing'!M25+Operations!M25+'Dev #2'!M25</f>
        <v>0</v>
      </c>
      <c r="N25" s="268">
        <f>+Dev!N25+IT!N25+'Cust Supp'!N25+'QA Testing'!N25+Operations!N25+'Dev #2'!N25</f>
        <v>0</v>
      </c>
      <c r="O25" s="268">
        <f>+Dev!O25+IT!O25+'Cust Supp'!O25+'QA Testing'!O25+Operations!O25+'Dev #2'!O25</f>
        <v>0</v>
      </c>
      <c r="P25" s="268">
        <f>+Dev!P25+IT!P25+'Cust Supp'!P25+'QA Testing'!P25+Operations!P25+'Dev #2'!P25</f>
        <v>0</v>
      </c>
      <c r="Q25" s="268">
        <f>+Dev!Q25+IT!Q25+'Cust Supp'!Q25+'QA Testing'!Q25+Operations!Q25+'Dev #2'!Q25</f>
        <v>0</v>
      </c>
      <c r="R25" s="269">
        <f>SUM(F25:Q25)</f>
        <v>0</v>
      </c>
      <c r="S25" s="65">
        <f t="shared" si="10"/>
        <v>0</v>
      </c>
      <c r="T25" s="268">
        <f>+Dev!T25+IT!T25+'Cust Supp'!T25+'QA Testing'!T25+Operations!T25+'Dev #2'!T25</f>
        <v>0</v>
      </c>
      <c r="U25" s="268">
        <f>+Dev!U25+IT!U25+'Cust Supp'!U25+'QA Testing'!U25+Operations!U25+'Dev #2'!U25</f>
        <v>0</v>
      </c>
      <c r="V25" s="268">
        <f>+Dev!V25+IT!V25+'Cust Supp'!V25+'QA Testing'!V25+Operations!V25+'Dev #2'!V25</f>
        <v>0</v>
      </c>
      <c r="W25" s="268">
        <f>+Dev!W25+IT!W25+'Cust Supp'!W25+'QA Testing'!W25+Operations!W25+'Dev #2'!W25</f>
        <v>0</v>
      </c>
      <c r="X25" s="268">
        <f>+Dev!X25+IT!X25+'Cust Supp'!X25+'QA Testing'!X25+Operations!X25+'Dev #2'!X25</f>
        <v>0</v>
      </c>
      <c r="Y25" s="268">
        <f>+Dev!Y25+IT!Y25+'Cust Supp'!Y25+'QA Testing'!Y25+Operations!Y25+'Dev #2'!Y25</f>
        <v>0</v>
      </c>
      <c r="Z25" s="268">
        <f>+Dev!Z25+IT!Z25+'Cust Supp'!Z25+'QA Testing'!Z25+Operations!Z25+'Dev #2'!Z25</f>
        <v>0</v>
      </c>
      <c r="AA25" s="268">
        <f>+Dev!AA25+IT!AA25+'Cust Supp'!AA25+'QA Testing'!AA25+Operations!AA25+'Dev #2'!AA25</f>
        <v>0</v>
      </c>
      <c r="AB25" s="268">
        <f>+Dev!AB25+IT!AB25+'Cust Supp'!AB25+'QA Testing'!AB25+Operations!AB25+'Dev #2'!AB25</f>
        <v>0</v>
      </c>
      <c r="AC25" s="268">
        <f>+Dev!AC25+IT!AC25+'Cust Supp'!AC25+'QA Testing'!AC25+Operations!AC25+'Dev #2'!AC25</f>
        <v>0</v>
      </c>
      <c r="AD25" s="268">
        <f>+Dev!AD25+IT!AD25+'Cust Supp'!AD25+'QA Testing'!AD25+Operations!AD25+'Dev #2'!AD25</f>
        <v>0</v>
      </c>
      <c r="AE25" s="268">
        <f>+Dev!AE25+IT!AE25+'Cust Supp'!AE25+'QA Testing'!AE25+Operations!AE25+'Dev #2'!AE25</f>
        <v>0</v>
      </c>
      <c r="AF25" s="269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C26" s="154"/>
      <c r="D26" s="154"/>
      <c r="E26" s="72"/>
      <c r="F26" s="268">
        <f>+Dev!F26+IT!F26+'Cust Supp'!F26+'QA Testing'!F26+Operations!F26+'Dev #2'!F26</f>
        <v>0</v>
      </c>
      <c r="G26" s="268">
        <f>+Dev!G26+IT!G26+'Cust Supp'!G26+'QA Testing'!G26+Operations!G26+'Dev #2'!G26</f>
        <v>0</v>
      </c>
      <c r="H26" s="268">
        <f>+Dev!H26+IT!H26+'Cust Supp'!H26+'QA Testing'!H26+Operations!H26+'Dev #2'!H26</f>
        <v>0</v>
      </c>
      <c r="I26" s="268">
        <f>+Dev!I26+IT!I26+'Cust Supp'!I26+'QA Testing'!I26+Operations!I26+'Dev #2'!I26</f>
        <v>0</v>
      </c>
      <c r="J26" s="268">
        <f>+Dev!J26+IT!J26+'Cust Supp'!J26+'QA Testing'!J26+Operations!J26+'Dev #2'!J26</f>
        <v>0</v>
      </c>
      <c r="K26" s="268">
        <f>+Dev!K26+IT!K26+'Cust Supp'!K26+'QA Testing'!K26+Operations!K26+'Dev #2'!K26</f>
        <v>0</v>
      </c>
      <c r="L26" s="268">
        <f>+Dev!L26+IT!L26+'Cust Supp'!L26+'QA Testing'!L26+Operations!L26+'Dev #2'!L26</f>
        <v>0</v>
      </c>
      <c r="M26" s="268">
        <f>+Dev!M26+IT!M26+'Cust Supp'!M26+'QA Testing'!M26+Operations!M26+'Dev #2'!M26</f>
        <v>0</v>
      </c>
      <c r="N26" s="268">
        <f>+Dev!N26+IT!N26+'Cust Supp'!N26+'QA Testing'!N26+Operations!N26+'Dev #2'!N26</f>
        <v>0</v>
      </c>
      <c r="O26" s="268">
        <f>+Dev!O26+IT!O26+'Cust Supp'!O26+'QA Testing'!O26+Operations!O26+'Dev #2'!O26</f>
        <v>0</v>
      </c>
      <c r="P26" s="268">
        <f>+Dev!P26+IT!P26+'Cust Supp'!P26+'QA Testing'!P26+Operations!P26+'Dev #2'!P26</f>
        <v>0</v>
      </c>
      <c r="Q26" s="268">
        <f>+Dev!Q26+IT!Q26+'Cust Supp'!Q26+'QA Testing'!Q26+Operations!Q26+'Dev #2'!Q26</f>
        <v>0</v>
      </c>
      <c r="R26" s="269">
        <f>SUM(F26:Q26)</f>
        <v>0</v>
      </c>
      <c r="S26" s="65">
        <f t="shared" si="10"/>
        <v>0</v>
      </c>
      <c r="T26" s="268">
        <f>+Dev!T26+IT!T26+'Cust Supp'!T26+'QA Testing'!T26+Operations!T26+'Dev #2'!T26</f>
        <v>0</v>
      </c>
      <c r="U26" s="268">
        <f>+Dev!U26+IT!U26+'Cust Supp'!U26+'QA Testing'!U26+Operations!U26+'Dev #2'!U26</f>
        <v>0</v>
      </c>
      <c r="V26" s="268">
        <f>+Dev!V26+IT!V26+'Cust Supp'!V26+'QA Testing'!V26+Operations!V26+'Dev #2'!V26</f>
        <v>0</v>
      </c>
      <c r="W26" s="268">
        <f>+Dev!W26+IT!W26+'Cust Supp'!W26+'QA Testing'!W26+Operations!W26+'Dev #2'!W26</f>
        <v>0</v>
      </c>
      <c r="X26" s="268">
        <f>+Dev!X26+IT!X26+'Cust Supp'!X26+'QA Testing'!X26+Operations!X26+'Dev #2'!X26</f>
        <v>0</v>
      </c>
      <c r="Y26" s="268">
        <f>+Dev!Y26+IT!Y26+'Cust Supp'!Y26+'QA Testing'!Y26+Operations!Y26+'Dev #2'!Y26</f>
        <v>0</v>
      </c>
      <c r="Z26" s="268">
        <f>+Dev!Z26+IT!Z26+'Cust Supp'!Z26+'QA Testing'!Z26+Operations!Z26+'Dev #2'!Z26</f>
        <v>0</v>
      </c>
      <c r="AA26" s="268">
        <f>+Dev!AA26+IT!AA26+'Cust Supp'!AA26+'QA Testing'!AA26+Operations!AA26+'Dev #2'!AA26</f>
        <v>0</v>
      </c>
      <c r="AB26" s="268">
        <f>+Dev!AB26+IT!AB26+'Cust Supp'!AB26+'QA Testing'!AB26+Operations!AB26+'Dev #2'!AB26</f>
        <v>0</v>
      </c>
      <c r="AC26" s="268">
        <f>+Dev!AC26+IT!AC26+'Cust Supp'!AC26+'QA Testing'!AC26+Operations!AC26+'Dev #2'!AC26</f>
        <v>0</v>
      </c>
      <c r="AD26" s="268">
        <f>+Dev!AD26+IT!AD26+'Cust Supp'!AD26+'QA Testing'!AD26+Operations!AD26+'Dev #2'!AD26</f>
        <v>0</v>
      </c>
      <c r="AE26" s="268">
        <f>+Dev!AE26+IT!AE26+'Cust Supp'!AE26+'QA Testing'!AE26+Operations!AE26+'Dev #2'!AE26</f>
        <v>0</v>
      </c>
      <c r="AF26" s="269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C27" s="154"/>
      <c r="D27" s="154"/>
      <c r="E27" s="72"/>
      <c r="F27" s="268">
        <f>+Dev!F27+IT!F27+'Cust Supp'!F27+'QA Testing'!F27+Operations!F27+'Dev #2'!F27</f>
        <v>0</v>
      </c>
      <c r="G27" s="268">
        <f>+Dev!G27+IT!G27+'Cust Supp'!G27+'QA Testing'!G27+Operations!G27+'Dev #2'!G27</f>
        <v>0</v>
      </c>
      <c r="H27" s="268">
        <f>+Dev!H27+IT!H27+'Cust Supp'!H27+'QA Testing'!H27+Operations!H27+'Dev #2'!H27</f>
        <v>0</v>
      </c>
      <c r="I27" s="268">
        <f>+Dev!I27+IT!I27+'Cust Supp'!I27+'QA Testing'!I27+Operations!I27+'Dev #2'!I27</f>
        <v>0</v>
      </c>
      <c r="J27" s="268">
        <f>+Dev!J27+IT!J27+'Cust Supp'!J27+'QA Testing'!J27+Operations!J27+'Dev #2'!J27</f>
        <v>0</v>
      </c>
      <c r="K27" s="268">
        <f>+Dev!K27+IT!K27+'Cust Supp'!K27+'QA Testing'!K27+Operations!K27+'Dev #2'!K27</f>
        <v>0</v>
      </c>
      <c r="L27" s="268">
        <f>+Dev!L27+IT!L27+'Cust Supp'!L27+'QA Testing'!L27+Operations!L27+'Dev #2'!L27</f>
        <v>0</v>
      </c>
      <c r="M27" s="268">
        <f>+Dev!M27+IT!M27+'Cust Supp'!M27+'QA Testing'!M27+Operations!M27+'Dev #2'!M27</f>
        <v>0</v>
      </c>
      <c r="N27" s="268">
        <f>+Dev!N27+IT!N27+'Cust Supp'!N27+'QA Testing'!N27+Operations!N27+'Dev #2'!N27</f>
        <v>0</v>
      </c>
      <c r="O27" s="268">
        <f>+Dev!O27+IT!O27+'Cust Supp'!O27+'QA Testing'!O27+Operations!O27+'Dev #2'!O27</f>
        <v>0</v>
      </c>
      <c r="P27" s="268">
        <f>+Dev!P27+IT!P27+'Cust Supp'!P27+'QA Testing'!P27+Operations!P27+'Dev #2'!P27</f>
        <v>0</v>
      </c>
      <c r="Q27" s="268">
        <f>+Dev!Q27+IT!Q27+'Cust Supp'!Q27+'QA Testing'!Q27+Operations!Q27+'Dev #2'!Q27</f>
        <v>0</v>
      </c>
      <c r="R27" s="269">
        <f>SUM(F27:Q27)</f>
        <v>0</v>
      </c>
      <c r="S27" s="270">
        <f t="shared" si="10"/>
        <v>0</v>
      </c>
      <c r="T27" s="268">
        <f>+Dev!T27+IT!T27+'Cust Supp'!T27+'QA Testing'!T27+Operations!T27+'Dev #2'!T27</f>
        <v>0</v>
      </c>
      <c r="U27" s="268">
        <f>+Dev!U27+IT!U27+'Cust Supp'!U27+'QA Testing'!U27+Operations!U27+'Dev #2'!U27</f>
        <v>0</v>
      </c>
      <c r="V27" s="268">
        <f>+Dev!V27+IT!V27+'Cust Supp'!V27+'QA Testing'!V27+Operations!V27+'Dev #2'!V27</f>
        <v>0</v>
      </c>
      <c r="W27" s="268">
        <f>+Dev!W27+IT!W27+'Cust Supp'!W27+'QA Testing'!W27+Operations!W27+'Dev #2'!W27</f>
        <v>0</v>
      </c>
      <c r="X27" s="268">
        <f>+Dev!X27+IT!X27+'Cust Supp'!X27+'QA Testing'!X27+Operations!X27+'Dev #2'!X27</f>
        <v>0</v>
      </c>
      <c r="Y27" s="268">
        <f>+Dev!Y27+IT!Y27+'Cust Supp'!Y27+'QA Testing'!Y27+Operations!Y27+'Dev #2'!Y27</f>
        <v>0</v>
      </c>
      <c r="Z27" s="268">
        <f>+Dev!Z27+IT!Z27+'Cust Supp'!Z27+'QA Testing'!Z27+Operations!Z27+'Dev #2'!Z27</f>
        <v>0</v>
      </c>
      <c r="AA27" s="268">
        <f>+Dev!AA27+IT!AA27+'Cust Supp'!AA27+'QA Testing'!AA27+Operations!AA27+'Dev #2'!AA27</f>
        <v>0</v>
      </c>
      <c r="AB27" s="268">
        <f>+Dev!AB27+IT!AB27+'Cust Supp'!AB27+'QA Testing'!AB27+Operations!AB27+'Dev #2'!AB27</f>
        <v>0</v>
      </c>
      <c r="AC27" s="268">
        <f>+Dev!AC27+IT!AC27+'Cust Supp'!AC27+'QA Testing'!AC27+Operations!AC27+'Dev #2'!AC27</f>
        <v>0</v>
      </c>
      <c r="AD27" s="268">
        <f>+Dev!AD27+IT!AD27+'Cust Supp'!AD27+'QA Testing'!AD27+Operations!AD27+'Dev #2'!AD27</f>
        <v>0</v>
      </c>
      <c r="AE27" s="268">
        <f>+Dev!AE27+IT!AE27+'Cust Supp'!AE27+'QA Testing'!AE27+Operations!AE27+'Dev #2'!AE27</f>
        <v>0</v>
      </c>
      <c r="AF27" s="269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C28" s="154"/>
      <c r="D28" s="154"/>
      <c r="E28" s="85"/>
      <c r="F28" s="275">
        <f t="shared" ref="F28:R28" si="12">SUM(F23:F27)</f>
        <v>0</v>
      </c>
      <c r="G28" s="275">
        <f t="shared" si="12"/>
        <v>0</v>
      </c>
      <c r="H28" s="275">
        <f t="shared" si="12"/>
        <v>0</v>
      </c>
      <c r="I28" s="275">
        <f t="shared" si="12"/>
        <v>0</v>
      </c>
      <c r="J28" s="275">
        <f t="shared" si="12"/>
        <v>0</v>
      </c>
      <c r="K28" s="275">
        <f t="shared" si="12"/>
        <v>0</v>
      </c>
      <c r="L28" s="275">
        <f t="shared" si="12"/>
        <v>0</v>
      </c>
      <c r="M28" s="275">
        <f t="shared" si="12"/>
        <v>0</v>
      </c>
      <c r="N28" s="275">
        <f t="shared" si="12"/>
        <v>0</v>
      </c>
      <c r="O28" s="275">
        <f t="shared" si="12"/>
        <v>0</v>
      </c>
      <c r="P28" s="275">
        <f t="shared" si="12"/>
        <v>0</v>
      </c>
      <c r="Q28" s="275">
        <f t="shared" si="12"/>
        <v>0</v>
      </c>
      <c r="R28" s="276">
        <f t="shared" si="12"/>
        <v>0</v>
      </c>
      <c r="S28" s="87">
        <f t="shared" si="10"/>
        <v>0</v>
      </c>
      <c r="T28" s="275">
        <f t="shared" ref="T28:AF28" si="13">SUM(T23:T27)</f>
        <v>0</v>
      </c>
      <c r="U28" s="275">
        <f t="shared" si="13"/>
        <v>0</v>
      </c>
      <c r="V28" s="275">
        <f t="shared" si="13"/>
        <v>0</v>
      </c>
      <c r="W28" s="275">
        <f t="shared" si="13"/>
        <v>0</v>
      </c>
      <c r="X28" s="275">
        <f t="shared" si="13"/>
        <v>0</v>
      </c>
      <c r="Y28" s="275">
        <f t="shared" si="13"/>
        <v>0</v>
      </c>
      <c r="Z28" s="275">
        <f t="shared" si="13"/>
        <v>0</v>
      </c>
      <c r="AA28" s="275">
        <f t="shared" si="13"/>
        <v>0</v>
      </c>
      <c r="AB28" s="275">
        <f t="shared" si="13"/>
        <v>0</v>
      </c>
      <c r="AC28" s="275">
        <f t="shared" si="13"/>
        <v>0</v>
      </c>
      <c r="AD28" s="275">
        <f t="shared" si="13"/>
        <v>0</v>
      </c>
      <c r="AE28" s="275">
        <f t="shared" si="13"/>
        <v>0</v>
      </c>
      <c r="AF28" s="276">
        <f t="shared" si="13"/>
        <v>0</v>
      </c>
      <c r="AG28" s="87">
        <f t="shared" si="11"/>
        <v>0</v>
      </c>
    </row>
    <row r="29" spans="1:33" s="62" customFormat="1">
      <c r="A29" s="76"/>
      <c r="C29" s="154"/>
      <c r="D29" s="154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0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0"/>
    </row>
    <row r="30" spans="1:33" s="62" customFormat="1">
      <c r="A30" s="53" t="s">
        <v>33</v>
      </c>
      <c r="C30" s="69"/>
      <c r="D30" s="69"/>
      <c r="E30" s="53"/>
      <c r="F30" s="268">
        <f>+Dev!F30+IT!F30+'Cust Supp'!F30+'QA Testing'!F30+Operations!F30+'Dev #2'!F30</f>
        <v>0</v>
      </c>
      <c r="G30" s="268">
        <f>+Dev!G30+IT!G30+'Cust Supp'!G30+'QA Testing'!G30+Operations!G30+'Dev #2'!G30</f>
        <v>0</v>
      </c>
      <c r="H30" s="268">
        <f>+Dev!H30+IT!H30+'Cust Supp'!H30+'QA Testing'!H30+Operations!H30+'Dev #2'!H30</f>
        <v>0</v>
      </c>
      <c r="I30" s="268">
        <f>+Dev!I30+IT!I30+'Cust Supp'!I30+'QA Testing'!I30+Operations!I30+'Dev #2'!I30</f>
        <v>0</v>
      </c>
      <c r="J30" s="268">
        <f>+Dev!J30+IT!J30+'Cust Supp'!J30+'QA Testing'!J30+Operations!J30+'Dev #2'!J30</f>
        <v>0</v>
      </c>
      <c r="K30" s="268">
        <f>+Dev!K30+IT!K30+'Cust Supp'!K30+'QA Testing'!K30+Operations!K30+'Dev #2'!K30</f>
        <v>0</v>
      </c>
      <c r="L30" s="268">
        <f>+Dev!L30+IT!L30+'Cust Supp'!L30+'QA Testing'!L30+Operations!L30+'Dev #2'!L30</f>
        <v>0</v>
      </c>
      <c r="M30" s="268">
        <f>+Dev!M30+IT!M30+'Cust Supp'!M30+'QA Testing'!M30+Operations!M30+'Dev #2'!M30</f>
        <v>6000</v>
      </c>
      <c r="N30" s="268">
        <f>+Dev!N30+IT!N30+'Cust Supp'!N30+'QA Testing'!N30+Operations!N30+'Dev #2'!N30</f>
        <v>6000</v>
      </c>
      <c r="O30" s="268">
        <f>+Dev!O30+IT!O30+'Cust Supp'!O30+'QA Testing'!O30+Operations!O30+'Dev #2'!O30</f>
        <v>6000</v>
      </c>
      <c r="P30" s="268">
        <f>+Dev!P30+IT!P30+'Cust Supp'!P30+'QA Testing'!P30+Operations!P30+'Dev #2'!P30</f>
        <v>10000</v>
      </c>
      <c r="Q30" s="268">
        <f>+Dev!Q30+IT!Q30+'Cust Supp'!Q30+'QA Testing'!Q30+Operations!Q30+'Dev #2'!Q30</f>
        <v>10000</v>
      </c>
      <c r="R30" s="269">
        <f t="shared" ref="R30:R36" si="14">SUM(F30:Q30)</f>
        <v>38000</v>
      </c>
      <c r="S30" s="270">
        <f t="shared" ref="S30:S37" si="15">+R30/R$87</f>
        <v>7.156730033547172E-2</v>
      </c>
      <c r="T30" s="268">
        <f>+Dev!T30+IT!T30+'Cust Supp'!T30+'QA Testing'!T30+Operations!T30+'Dev #2'!T30</f>
        <v>10500</v>
      </c>
      <c r="U30" s="268">
        <f>+Dev!U30+IT!U30+'Cust Supp'!U30+'QA Testing'!U30+Operations!U30+'Dev #2'!U30</f>
        <v>10500</v>
      </c>
      <c r="V30" s="268">
        <f>+Dev!V30+IT!V30+'Cust Supp'!V30+'QA Testing'!V30+Operations!V30+'Dev #2'!V30</f>
        <v>16800</v>
      </c>
      <c r="W30" s="268">
        <f>+Dev!W30+IT!W30+'Cust Supp'!W30+'QA Testing'!W30+Operations!W30+'Dev #2'!W30</f>
        <v>16800</v>
      </c>
      <c r="X30" s="268">
        <f>+Dev!X30+IT!X30+'Cust Supp'!X30+'QA Testing'!X30+Operations!X30+'Dev #2'!X30</f>
        <v>16800</v>
      </c>
      <c r="Y30" s="268">
        <f>+Dev!Y30+IT!Y30+'Cust Supp'!Y30+'QA Testing'!Y30+Operations!Y30+'Dev #2'!Y30</f>
        <v>16800</v>
      </c>
      <c r="Z30" s="268">
        <f>+Dev!Z30+IT!Z30+'Cust Supp'!Z30+'QA Testing'!Z30+Operations!Z30+'Dev #2'!Z30</f>
        <v>24360</v>
      </c>
      <c r="AA30" s="268">
        <f>+Dev!AA30+IT!AA30+'Cust Supp'!AA30+'QA Testing'!AA30+Operations!AA30+'Dev #2'!AA30</f>
        <v>24360</v>
      </c>
      <c r="AB30" s="268">
        <f>+Dev!AB30+IT!AB30+'Cust Supp'!AB30+'QA Testing'!AB30+Operations!AB30+'Dev #2'!AB30</f>
        <v>24360</v>
      </c>
      <c r="AC30" s="268">
        <f>+Dev!AC30+IT!AC30+'Cust Supp'!AC30+'QA Testing'!AC30+Operations!AC30+'Dev #2'!AC30</f>
        <v>30660</v>
      </c>
      <c r="AD30" s="268">
        <f>+Dev!AD30+IT!AD30+'Cust Supp'!AD30+'QA Testing'!AD30+Operations!AD30+'Dev #2'!AD30</f>
        <v>30660</v>
      </c>
      <c r="AE30" s="268">
        <f>+Dev!AE30+IT!AE30+'Cust Supp'!AE30+'QA Testing'!AE30+Operations!AE30+'Dev #2'!AE30</f>
        <v>30660</v>
      </c>
      <c r="AF30" s="269">
        <f t="shared" ref="AF30:AF36" si="16">SUM(T30:AE30)</f>
        <v>253260</v>
      </c>
      <c r="AG30" s="270">
        <f t="shared" ref="AG30:AG37" si="17">+AF30/AF$87</f>
        <v>0.12386780598946891</v>
      </c>
    </row>
    <row r="31" spans="1:33" s="62" customFormat="1">
      <c r="A31" s="53" t="s">
        <v>34</v>
      </c>
      <c r="B31" s="53"/>
      <c r="C31" s="154"/>
      <c r="D31" s="154"/>
      <c r="E31" s="53"/>
      <c r="F31" s="268">
        <f>+Dev!F31+IT!F31+'Cust Supp'!F31+'QA Testing'!F31+Operations!F31+'Dev #2'!F31</f>
        <v>0</v>
      </c>
      <c r="G31" s="268">
        <f>+Dev!G31+IT!G31+'Cust Supp'!G31+'QA Testing'!G31+Operations!G31+'Dev #2'!G31</f>
        <v>0</v>
      </c>
      <c r="H31" s="268">
        <f>+Dev!H31+IT!H31+'Cust Supp'!H31+'QA Testing'!H31+Operations!H31+'Dev #2'!H31</f>
        <v>0</v>
      </c>
      <c r="I31" s="268">
        <f>+Dev!I31+IT!I31+'Cust Supp'!I31+'QA Testing'!I31+Operations!I31+'Dev #2'!I31</f>
        <v>0</v>
      </c>
      <c r="J31" s="268">
        <f>+Dev!J31+IT!J31+'Cust Supp'!J31+'QA Testing'!J31+Operations!J31+'Dev #2'!J31</f>
        <v>0</v>
      </c>
      <c r="K31" s="268">
        <f>+Dev!K31+IT!K31+'Cust Supp'!K31+'QA Testing'!K31+Operations!K31+'Dev #2'!K31</f>
        <v>0</v>
      </c>
      <c r="L31" s="268">
        <f>+Dev!L31+IT!L31+'Cust Supp'!L31+'QA Testing'!L31+Operations!L31+'Dev #2'!L31</f>
        <v>0</v>
      </c>
      <c r="M31" s="268">
        <f>+Dev!M31+IT!M31+'Cust Supp'!M31+'QA Testing'!M31+Operations!M31+'Dev #2'!M31</f>
        <v>0</v>
      </c>
      <c r="N31" s="268">
        <f>+Dev!N31+IT!N31+'Cust Supp'!N31+'QA Testing'!N31+Operations!N31+'Dev #2'!N31</f>
        <v>0</v>
      </c>
      <c r="O31" s="268">
        <f>+Dev!O31+IT!O31+'Cust Supp'!O31+'QA Testing'!O31+Operations!O31+'Dev #2'!O31</f>
        <v>0</v>
      </c>
      <c r="P31" s="268">
        <f>+Dev!P31+IT!P31+'Cust Supp'!P31+'QA Testing'!P31+Operations!P31+'Dev #2'!P31</f>
        <v>0</v>
      </c>
      <c r="Q31" s="268">
        <f>+Dev!Q31+IT!Q31+'Cust Supp'!Q31+'QA Testing'!Q31+Operations!Q31+'Dev #2'!Q31</f>
        <v>0</v>
      </c>
      <c r="R31" s="269">
        <f t="shared" si="14"/>
        <v>0</v>
      </c>
      <c r="S31" s="270">
        <f t="shared" si="15"/>
        <v>0</v>
      </c>
      <c r="T31" s="268">
        <f>+Dev!T31+IT!T31+'Cust Supp'!T31+'QA Testing'!T31+Operations!T31+'Dev #2'!T31</f>
        <v>0</v>
      </c>
      <c r="U31" s="268">
        <f>+Dev!U31+IT!U31+'Cust Supp'!U31+'QA Testing'!U31+Operations!U31+'Dev #2'!U31</f>
        <v>0</v>
      </c>
      <c r="V31" s="268">
        <f>+Dev!V31+IT!V31+'Cust Supp'!V31+'QA Testing'!V31+Operations!V31+'Dev #2'!V31</f>
        <v>0</v>
      </c>
      <c r="W31" s="268">
        <f>+Dev!W31+IT!W31+'Cust Supp'!W31+'QA Testing'!W31+Operations!W31+'Dev #2'!W31</f>
        <v>0</v>
      </c>
      <c r="X31" s="268">
        <f>+Dev!X31+IT!X31+'Cust Supp'!X31+'QA Testing'!X31+Operations!X31+'Dev #2'!X31</f>
        <v>0</v>
      </c>
      <c r="Y31" s="268">
        <f>+Dev!Y31+IT!Y31+'Cust Supp'!Y31+'QA Testing'!Y31+Operations!Y31+'Dev #2'!Y31</f>
        <v>0</v>
      </c>
      <c r="Z31" s="268">
        <f>+Dev!Z31+IT!Z31+'Cust Supp'!Z31+'QA Testing'!Z31+Operations!Z31+'Dev #2'!Z31</f>
        <v>0</v>
      </c>
      <c r="AA31" s="268">
        <f>+Dev!AA31+IT!AA31+'Cust Supp'!AA31+'QA Testing'!AA31+Operations!AA31+'Dev #2'!AA31</f>
        <v>0</v>
      </c>
      <c r="AB31" s="268">
        <f>+Dev!AB31+IT!AB31+'Cust Supp'!AB31+'QA Testing'!AB31+Operations!AB31+'Dev #2'!AB31</f>
        <v>0</v>
      </c>
      <c r="AC31" s="268">
        <f>+Dev!AC31+IT!AC31+'Cust Supp'!AC31+'QA Testing'!AC31+Operations!AC31+'Dev #2'!AC31</f>
        <v>0</v>
      </c>
      <c r="AD31" s="268">
        <f>+Dev!AD31+IT!AD31+'Cust Supp'!AD31+'QA Testing'!AD31+Operations!AD31+'Dev #2'!AD31</f>
        <v>0</v>
      </c>
      <c r="AE31" s="268">
        <f>+Dev!AE31+IT!AE31+'Cust Supp'!AE31+'QA Testing'!AE31+Operations!AE31+'Dev #2'!AE31</f>
        <v>0</v>
      </c>
      <c r="AF31" s="269">
        <f t="shared" si="16"/>
        <v>0</v>
      </c>
      <c r="AG31" s="270">
        <f t="shared" si="17"/>
        <v>0</v>
      </c>
    </row>
    <row r="32" spans="1:33" s="62" customFormat="1">
      <c r="A32" s="53" t="s">
        <v>35</v>
      </c>
      <c r="B32" s="53"/>
      <c r="C32" s="154"/>
      <c r="D32" s="154"/>
      <c r="E32" s="53"/>
      <c r="F32" s="268">
        <f>+Dev!F32+IT!F32+'Cust Supp'!F32+'QA Testing'!F32+Operations!F32+'Dev #2'!F32</f>
        <v>0</v>
      </c>
      <c r="G32" s="268">
        <f>+Dev!G32+IT!G32+'Cust Supp'!G32+'QA Testing'!G32+Operations!G32+'Dev #2'!G32</f>
        <v>0</v>
      </c>
      <c r="H32" s="268">
        <f>+Dev!H32+IT!H32+'Cust Supp'!H32+'QA Testing'!H32+Operations!H32+'Dev #2'!H32</f>
        <v>0</v>
      </c>
      <c r="I32" s="268">
        <f>+Dev!I32+IT!I32+'Cust Supp'!I32+'QA Testing'!I32+Operations!I32+'Dev #2'!I32</f>
        <v>0</v>
      </c>
      <c r="J32" s="268">
        <f>+Dev!J32+IT!J32+'Cust Supp'!J32+'QA Testing'!J32+Operations!J32+'Dev #2'!J32</f>
        <v>0</v>
      </c>
      <c r="K32" s="268">
        <f>+Dev!K32+IT!K32+'Cust Supp'!K32+'QA Testing'!K32+Operations!K32+'Dev #2'!K32</f>
        <v>0</v>
      </c>
      <c r="L32" s="268">
        <f>+Dev!L32+IT!L32+'Cust Supp'!L32+'QA Testing'!L32+Operations!L32+'Dev #2'!L32</f>
        <v>0</v>
      </c>
      <c r="M32" s="268">
        <f>+Dev!M32+IT!M32+'Cust Supp'!M32+'QA Testing'!M32+Operations!M32+'Dev #2'!M32</f>
        <v>0</v>
      </c>
      <c r="N32" s="268">
        <f>+Dev!N32+IT!N32+'Cust Supp'!N32+'QA Testing'!N32+Operations!N32+'Dev #2'!N32</f>
        <v>0</v>
      </c>
      <c r="O32" s="268">
        <f>+Dev!O32+IT!O32+'Cust Supp'!O32+'QA Testing'!O32+Operations!O32+'Dev #2'!O32</f>
        <v>0</v>
      </c>
      <c r="P32" s="268">
        <f>+Dev!P32+IT!P32+'Cust Supp'!P32+'QA Testing'!P32+Operations!P32+'Dev #2'!P32</f>
        <v>0</v>
      </c>
      <c r="Q32" s="268">
        <f>+Dev!Q32+IT!Q32+'Cust Supp'!Q32+'QA Testing'!Q32+Operations!Q32+'Dev #2'!Q32</f>
        <v>0</v>
      </c>
      <c r="R32" s="269">
        <f t="shared" si="14"/>
        <v>0</v>
      </c>
      <c r="S32" s="270">
        <f t="shared" si="15"/>
        <v>0</v>
      </c>
      <c r="T32" s="268">
        <f>+Dev!T32+IT!T32+'Cust Supp'!T32+'QA Testing'!T32+Operations!T32+'Dev #2'!T32</f>
        <v>0</v>
      </c>
      <c r="U32" s="268">
        <f>+Dev!U32+IT!U32+'Cust Supp'!U32+'QA Testing'!U32+Operations!U32+'Dev #2'!U32</f>
        <v>0</v>
      </c>
      <c r="V32" s="268">
        <f>+Dev!V32+IT!V32+'Cust Supp'!V32+'QA Testing'!V32+Operations!V32+'Dev #2'!V32</f>
        <v>0</v>
      </c>
      <c r="W32" s="268">
        <f>+Dev!W32+IT!W32+'Cust Supp'!W32+'QA Testing'!W32+Operations!W32+'Dev #2'!W32</f>
        <v>0</v>
      </c>
      <c r="X32" s="268">
        <f>+Dev!X32+IT!X32+'Cust Supp'!X32+'QA Testing'!X32+Operations!X32+'Dev #2'!X32</f>
        <v>0</v>
      </c>
      <c r="Y32" s="268">
        <f>+Dev!Y32+IT!Y32+'Cust Supp'!Y32+'QA Testing'!Y32+Operations!Y32+'Dev #2'!Y32</f>
        <v>0</v>
      </c>
      <c r="Z32" s="268">
        <f>+Dev!Z32+IT!Z32+'Cust Supp'!Z32+'QA Testing'!Z32+Operations!Z32+'Dev #2'!Z32</f>
        <v>0</v>
      </c>
      <c r="AA32" s="268">
        <f>+Dev!AA32+IT!AA32+'Cust Supp'!AA32+'QA Testing'!AA32+Operations!AA32+'Dev #2'!AA32</f>
        <v>0</v>
      </c>
      <c r="AB32" s="268">
        <f>+Dev!AB32+IT!AB32+'Cust Supp'!AB32+'QA Testing'!AB32+Operations!AB32+'Dev #2'!AB32</f>
        <v>0</v>
      </c>
      <c r="AC32" s="268">
        <f>+Dev!AC32+IT!AC32+'Cust Supp'!AC32+'QA Testing'!AC32+Operations!AC32+'Dev #2'!AC32</f>
        <v>0</v>
      </c>
      <c r="AD32" s="268">
        <f>+Dev!AD32+IT!AD32+'Cust Supp'!AD32+'QA Testing'!AD32+Operations!AD32+'Dev #2'!AD32</f>
        <v>0</v>
      </c>
      <c r="AE32" s="268">
        <f>+Dev!AE32+IT!AE32+'Cust Supp'!AE32+'QA Testing'!AE32+Operations!AE32+'Dev #2'!AE32</f>
        <v>0</v>
      </c>
      <c r="AF32" s="269">
        <f t="shared" si="16"/>
        <v>0</v>
      </c>
      <c r="AG32" s="270">
        <f t="shared" si="17"/>
        <v>0</v>
      </c>
    </row>
    <row r="33" spans="1:33" s="62" customFormat="1">
      <c r="A33" s="53" t="s">
        <v>36</v>
      </c>
      <c r="B33" s="53"/>
      <c r="C33" s="154"/>
      <c r="D33" s="154"/>
      <c r="E33" s="53"/>
      <c r="F33" s="268">
        <f>+Dev!F33+IT!F33+'Cust Supp'!F33+'QA Testing'!F33+Operations!F33+'Dev #2'!F33</f>
        <v>0</v>
      </c>
      <c r="G33" s="268">
        <f>+Dev!G33+IT!G33+'Cust Supp'!G33+'QA Testing'!G33+Operations!G33+'Dev #2'!G33</f>
        <v>0</v>
      </c>
      <c r="H33" s="268">
        <f>+Dev!H33+IT!H33+'Cust Supp'!H33+'QA Testing'!H33+Operations!H33+'Dev #2'!H33</f>
        <v>0</v>
      </c>
      <c r="I33" s="268">
        <f>+Dev!I33+IT!I33+'Cust Supp'!I33+'QA Testing'!I33+Operations!I33+'Dev #2'!I33</f>
        <v>0</v>
      </c>
      <c r="J33" s="268">
        <f>+Dev!J33+IT!J33+'Cust Supp'!J33+'QA Testing'!J33+Operations!J33+'Dev #2'!J33</f>
        <v>0</v>
      </c>
      <c r="K33" s="268">
        <f>+Dev!K33+IT!K33+'Cust Supp'!K33+'QA Testing'!K33+Operations!K33+'Dev #2'!K33</f>
        <v>0</v>
      </c>
      <c r="L33" s="268">
        <f>+Dev!L33+IT!L33+'Cust Supp'!L33+'QA Testing'!L33+Operations!L33+'Dev #2'!L33</f>
        <v>0</v>
      </c>
      <c r="M33" s="268">
        <f>+Dev!M33+IT!M33+'Cust Supp'!M33+'QA Testing'!M33+Operations!M33+'Dev #2'!M33</f>
        <v>0</v>
      </c>
      <c r="N33" s="268">
        <f>+Dev!N33+IT!N33+'Cust Supp'!N33+'QA Testing'!N33+Operations!N33+'Dev #2'!N33</f>
        <v>0</v>
      </c>
      <c r="O33" s="268">
        <f>+Dev!O33+IT!O33+'Cust Supp'!O33+'QA Testing'!O33+Operations!O33+'Dev #2'!O33</f>
        <v>0</v>
      </c>
      <c r="P33" s="268">
        <f>+Dev!P33+IT!P33+'Cust Supp'!P33+'QA Testing'!P33+Operations!P33+'Dev #2'!P33</f>
        <v>0</v>
      </c>
      <c r="Q33" s="268">
        <f>+Dev!Q33+IT!Q33+'Cust Supp'!Q33+'QA Testing'!Q33+Operations!Q33+'Dev #2'!Q33</f>
        <v>0</v>
      </c>
      <c r="R33" s="269">
        <f t="shared" si="14"/>
        <v>0</v>
      </c>
      <c r="S33" s="270">
        <f t="shared" si="15"/>
        <v>0</v>
      </c>
      <c r="T33" s="268">
        <f>+Dev!T33+IT!T33+'Cust Supp'!T33+'QA Testing'!T33+Operations!T33+'Dev #2'!T33</f>
        <v>0</v>
      </c>
      <c r="U33" s="268">
        <f>+Dev!U33+IT!U33+'Cust Supp'!U33+'QA Testing'!U33+Operations!U33+'Dev #2'!U33</f>
        <v>0</v>
      </c>
      <c r="V33" s="268">
        <f>+Dev!V33+IT!V33+'Cust Supp'!V33+'QA Testing'!V33+Operations!V33+'Dev #2'!V33</f>
        <v>0</v>
      </c>
      <c r="W33" s="268">
        <f>+Dev!W33+IT!W33+'Cust Supp'!W33+'QA Testing'!W33+Operations!W33+'Dev #2'!W33</f>
        <v>0</v>
      </c>
      <c r="X33" s="268">
        <f>+Dev!X33+IT!X33+'Cust Supp'!X33+'QA Testing'!X33+Operations!X33+'Dev #2'!X33</f>
        <v>0</v>
      </c>
      <c r="Y33" s="268">
        <f>+Dev!Y33+IT!Y33+'Cust Supp'!Y33+'QA Testing'!Y33+Operations!Y33+'Dev #2'!Y33</f>
        <v>0</v>
      </c>
      <c r="Z33" s="268">
        <f>+Dev!Z33+IT!Z33+'Cust Supp'!Z33+'QA Testing'!Z33+Operations!Z33+'Dev #2'!Z33</f>
        <v>0</v>
      </c>
      <c r="AA33" s="268">
        <f>+Dev!AA33+IT!AA33+'Cust Supp'!AA33+'QA Testing'!AA33+Operations!AA33+'Dev #2'!AA33</f>
        <v>0</v>
      </c>
      <c r="AB33" s="268">
        <f>+Dev!AB33+IT!AB33+'Cust Supp'!AB33+'QA Testing'!AB33+Operations!AB33+'Dev #2'!AB33</f>
        <v>0</v>
      </c>
      <c r="AC33" s="268">
        <f>+Dev!AC33+IT!AC33+'Cust Supp'!AC33+'QA Testing'!AC33+Operations!AC33+'Dev #2'!AC33</f>
        <v>0</v>
      </c>
      <c r="AD33" s="268">
        <f>+Dev!AD33+IT!AD33+'Cust Supp'!AD33+'QA Testing'!AD33+Operations!AD33+'Dev #2'!AD33</f>
        <v>0</v>
      </c>
      <c r="AE33" s="268">
        <f>+Dev!AE33+IT!AE33+'Cust Supp'!AE33+'QA Testing'!AE33+Operations!AE33+'Dev #2'!AE33</f>
        <v>0</v>
      </c>
      <c r="AF33" s="269">
        <f t="shared" si="16"/>
        <v>0</v>
      </c>
      <c r="AG33" s="270">
        <f t="shared" si="17"/>
        <v>0</v>
      </c>
    </row>
    <row r="34" spans="1:33" s="62" customFormat="1">
      <c r="A34" s="53" t="s">
        <v>37</v>
      </c>
      <c r="B34" s="53"/>
      <c r="C34" s="154"/>
      <c r="D34" s="154"/>
      <c r="E34" s="53"/>
      <c r="F34" s="268">
        <f>+Dev!F34+IT!F34+'Cust Supp'!F34+'QA Testing'!F34+Operations!F34+'Dev #2'!F34</f>
        <v>0</v>
      </c>
      <c r="G34" s="268">
        <f>+Dev!G34+IT!G34+'Cust Supp'!G34+'QA Testing'!G34+Operations!G34+'Dev #2'!G34</f>
        <v>0</v>
      </c>
      <c r="H34" s="268">
        <f>+Dev!H34+IT!H34+'Cust Supp'!H34+'QA Testing'!H34+Operations!H34+'Dev #2'!H34</f>
        <v>0</v>
      </c>
      <c r="I34" s="268">
        <f>+Dev!I34+IT!I34+'Cust Supp'!I34+'QA Testing'!I34+Operations!I34+'Dev #2'!I34</f>
        <v>0</v>
      </c>
      <c r="J34" s="268">
        <f>+Dev!J34+IT!J34+'Cust Supp'!J34+'QA Testing'!J34+Operations!J34+'Dev #2'!J34</f>
        <v>0</v>
      </c>
      <c r="K34" s="268">
        <f>+Dev!K34+IT!K34+'Cust Supp'!K34+'QA Testing'!K34+Operations!K34+'Dev #2'!K34</f>
        <v>0</v>
      </c>
      <c r="L34" s="268">
        <f>+Dev!L34+IT!L34+'Cust Supp'!L34+'QA Testing'!L34+Operations!L34+'Dev #2'!L34</f>
        <v>0</v>
      </c>
      <c r="M34" s="268">
        <f>+Dev!M34+IT!M34+'Cust Supp'!M34+'QA Testing'!M34+Operations!M34+'Dev #2'!M34</f>
        <v>0</v>
      </c>
      <c r="N34" s="268">
        <f>+Dev!N34+IT!N34+'Cust Supp'!N34+'QA Testing'!N34+Operations!N34+'Dev #2'!N34</f>
        <v>0</v>
      </c>
      <c r="O34" s="268">
        <f>+Dev!O34+IT!O34+'Cust Supp'!O34+'QA Testing'!O34+Operations!O34+'Dev #2'!O34</f>
        <v>0</v>
      </c>
      <c r="P34" s="268">
        <f>+Dev!P34+IT!P34+'Cust Supp'!P34+'QA Testing'!P34+Operations!P34+'Dev #2'!P34</f>
        <v>0</v>
      </c>
      <c r="Q34" s="268">
        <f>+Dev!Q34+IT!Q34+'Cust Supp'!Q34+'QA Testing'!Q34+Operations!Q34+'Dev #2'!Q34</f>
        <v>0</v>
      </c>
      <c r="R34" s="269">
        <f t="shared" si="14"/>
        <v>0</v>
      </c>
      <c r="S34" s="270">
        <f t="shared" si="15"/>
        <v>0</v>
      </c>
      <c r="T34" s="268">
        <f>+Dev!T34+IT!T34+'Cust Supp'!T34+'QA Testing'!T34+Operations!T34+'Dev #2'!T34</f>
        <v>0</v>
      </c>
      <c r="U34" s="268">
        <f>+Dev!U34+IT!U34+'Cust Supp'!U34+'QA Testing'!U34+Operations!U34+'Dev #2'!U34</f>
        <v>0</v>
      </c>
      <c r="V34" s="268">
        <f>+Dev!V34+IT!V34+'Cust Supp'!V34+'QA Testing'!V34+Operations!V34+'Dev #2'!V34</f>
        <v>0</v>
      </c>
      <c r="W34" s="268">
        <f>+Dev!W34+IT!W34+'Cust Supp'!W34+'QA Testing'!W34+Operations!W34+'Dev #2'!W34</f>
        <v>0</v>
      </c>
      <c r="X34" s="268">
        <f>+Dev!X34+IT!X34+'Cust Supp'!X34+'QA Testing'!X34+Operations!X34+'Dev #2'!X34</f>
        <v>0</v>
      </c>
      <c r="Y34" s="268">
        <f>+Dev!Y34+IT!Y34+'Cust Supp'!Y34+'QA Testing'!Y34+Operations!Y34+'Dev #2'!Y34</f>
        <v>0</v>
      </c>
      <c r="Z34" s="268">
        <f>+Dev!Z34+IT!Z34+'Cust Supp'!Z34+'QA Testing'!Z34+Operations!Z34+'Dev #2'!Z34</f>
        <v>0</v>
      </c>
      <c r="AA34" s="268">
        <f>+Dev!AA34+IT!AA34+'Cust Supp'!AA34+'QA Testing'!AA34+Operations!AA34+'Dev #2'!AA34</f>
        <v>0</v>
      </c>
      <c r="AB34" s="268">
        <f>+Dev!AB34+IT!AB34+'Cust Supp'!AB34+'QA Testing'!AB34+Operations!AB34+'Dev #2'!AB34</f>
        <v>0</v>
      </c>
      <c r="AC34" s="268">
        <f>+Dev!AC34+IT!AC34+'Cust Supp'!AC34+'QA Testing'!AC34+Operations!AC34+'Dev #2'!AC34</f>
        <v>0</v>
      </c>
      <c r="AD34" s="268">
        <f>+Dev!AD34+IT!AD34+'Cust Supp'!AD34+'QA Testing'!AD34+Operations!AD34+'Dev #2'!AD34</f>
        <v>0</v>
      </c>
      <c r="AE34" s="268">
        <f>+Dev!AE34+IT!AE34+'Cust Supp'!AE34+'QA Testing'!AE34+Operations!AE34+'Dev #2'!AE34</f>
        <v>0</v>
      </c>
      <c r="AF34" s="269">
        <f t="shared" si="16"/>
        <v>0</v>
      </c>
      <c r="AG34" s="270">
        <f t="shared" si="17"/>
        <v>0</v>
      </c>
    </row>
    <row r="35" spans="1:33" s="62" customFormat="1">
      <c r="A35" s="53" t="s">
        <v>38</v>
      </c>
      <c r="B35" s="53"/>
      <c r="C35" s="154"/>
      <c r="D35" s="154"/>
      <c r="E35" s="53"/>
      <c r="F35" s="268">
        <f>+Dev!F35+IT!F35+'Cust Supp'!F35+'QA Testing'!F35+Operations!F35+'Dev #2'!F35</f>
        <v>0</v>
      </c>
      <c r="G35" s="268">
        <f>+Dev!G35+IT!G35+'Cust Supp'!G35+'QA Testing'!G35+Operations!G35+'Dev #2'!G35</f>
        <v>0</v>
      </c>
      <c r="H35" s="268">
        <f>+Dev!H35+IT!H35+'Cust Supp'!H35+'QA Testing'!H35+Operations!H35+'Dev #2'!H35</f>
        <v>0</v>
      </c>
      <c r="I35" s="268">
        <f>+Dev!I35+IT!I35+'Cust Supp'!I35+'QA Testing'!I35+Operations!I35+'Dev #2'!I35</f>
        <v>0</v>
      </c>
      <c r="J35" s="268">
        <f>+Dev!J35+IT!J35+'Cust Supp'!J35+'QA Testing'!J35+Operations!J35+'Dev #2'!J35</f>
        <v>0</v>
      </c>
      <c r="K35" s="268">
        <f>+Dev!K35+IT!K35+'Cust Supp'!K35+'QA Testing'!K35+Operations!K35+'Dev #2'!K35</f>
        <v>0</v>
      </c>
      <c r="L35" s="268">
        <f>+Dev!L35+IT!L35+'Cust Supp'!L35+'QA Testing'!L35+Operations!L35+'Dev #2'!L35</f>
        <v>0</v>
      </c>
      <c r="M35" s="268">
        <f>+Dev!M35+IT!M35+'Cust Supp'!M35+'QA Testing'!M35+Operations!M35+'Dev #2'!M35</f>
        <v>0</v>
      </c>
      <c r="N35" s="268">
        <f>+Dev!N35+IT!N35+'Cust Supp'!N35+'QA Testing'!N35+Operations!N35+'Dev #2'!N35</f>
        <v>0</v>
      </c>
      <c r="O35" s="268">
        <f>+Dev!O35+IT!O35+'Cust Supp'!O35+'QA Testing'!O35+Operations!O35+'Dev #2'!O35</f>
        <v>0</v>
      </c>
      <c r="P35" s="268">
        <f>+Dev!P35+IT!P35+'Cust Supp'!P35+'QA Testing'!P35+Operations!P35+'Dev #2'!P35</f>
        <v>0</v>
      </c>
      <c r="Q35" s="268">
        <f>+Dev!Q35+IT!Q35+'Cust Supp'!Q35+'QA Testing'!Q35+Operations!Q35+'Dev #2'!Q35</f>
        <v>0</v>
      </c>
      <c r="R35" s="269">
        <f t="shared" si="14"/>
        <v>0</v>
      </c>
      <c r="S35" s="270">
        <f t="shared" si="15"/>
        <v>0</v>
      </c>
      <c r="T35" s="268">
        <f>+Dev!T35+IT!T35+'Cust Supp'!T35+'QA Testing'!T35+Operations!T35+'Dev #2'!T35</f>
        <v>0</v>
      </c>
      <c r="U35" s="268">
        <f>+Dev!U35+IT!U35+'Cust Supp'!U35+'QA Testing'!U35+Operations!U35+'Dev #2'!U35</f>
        <v>0</v>
      </c>
      <c r="V35" s="268">
        <f>+Dev!V35+IT!V35+'Cust Supp'!V35+'QA Testing'!V35+Operations!V35+'Dev #2'!V35</f>
        <v>0</v>
      </c>
      <c r="W35" s="268">
        <f>+Dev!W35+IT!W35+'Cust Supp'!W35+'QA Testing'!W35+Operations!W35+'Dev #2'!W35</f>
        <v>0</v>
      </c>
      <c r="X35" s="268">
        <f>+Dev!X35+IT!X35+'Cust Supp'!X35+'QA Testing'!X35+Operations!X35+'Dev #2'!X35</f>
        <v>0</v>
      </c>
      <c r="Y35" s="268">
        <f>+Dev!Y35+IT!Y35+'Cust Supp'!Y35+'QA Testing'!Y35+Operations!Y35+'Dev #2'!Y35</f>
        <v>0</v>
      </c>
      <c r="Z35" s="268">
        <f>+Dev!Z35+IT!Z35+'Cust Supp'!Z35+'QA Testing'!Z35+Operations!Z35+'Dev #2'!Z35</f>
        <v>0</v>
      </c>
      <c r="AA35" s="268">
        <f>+Dev!AA35+IT!AA35+'Cust Supp'!AA35+'QA Testing'!AA35+Operations!AA35+'Dev #2'!AA35</f>
        <v>0</v>
      </c>
      <c r="AB35" s="268">
        <f>+Dev!AB35+IT!AB35+'Cust Supp'!AB35+'QA Testing'!AB35+Operations!AB35+'Dev #2'!AB35</f>
        <v>0</v>
      </c>
      <c r="AC35" s="268">
        <f>+Dev!AC35+IT!AC35+'Cust Supp'!AC35+'QA Testing'!AC35+Operations!AC35+'Dev #2'!AC35</f>
        <v>0</v>
      </c>
      <c r="AD35" s="268">
        <f>+Dev!AD35+IT!AD35+'Cust Supp'!AD35+'QA Testing'!AD35+Operations!AD35+'Dev #2'!AD35</f>
        <v>0</v>
      </c>
      <c r="AE35" s="268">
        <f>+Dev!AE35+IT!AE35+'Cust Supp'!AE35+'QA Testing'!AE35+Operations!AE35+'Dev #2'!AE35</f>
        <v>0</v>
      </c>
      <c r="AF35" s="269">
        <f t="shared" si="16"/>
        <v>0</v>
      </c>
      <c r="AG35" s="270">
        <f t="shared" si="17"/>
        <v>0</v>
      </c>
    </row>
    <row r="36" spans="1:33" s="62" customFormat="1">
      <c r="A36" s="53" t="s">
        <v>39</v>
      </c>
      <c r="B36" s="53"/>
      <c r="C36" s="154"/>
      <c r="D36" s="154"/>
      <c r="E36" s="53"/>
      <c r="F36" s="268">
        <f>+Dev!F36+IT!F36+'Cust Supp'!F36+'QA Testing'!F36+Operations!F36+'Dev #2'!F36</f>
        <v>0</v>
      </c>
      <c r="G36" s="268">
        <f>+Dev!G36+IT!G36+'Cust Supp'!G36+'QA Testing'!G36+Operations!G36+'Dev #2'!G36</f>
        <v>0</v>
      </c>
      <c r="H36" s="268">
        <f>+Dev!H36+IT!H36+'Cust Supp'!H36+'QA Testing'!H36+Operations!H36+'Dev #2'!H36</f>
        <v>0</v>
      </c>
      <c r="I36" s="268">
        <f>+Dev!I36+IT!I36+'Cust Supp'!I36+'QA Testing'!I36+Operations!I36+'Dev #2'!I36</f>
        <v>0</v>
      </c>
      <c r="J36" s="268">
        <f>+Dev!J36+IT!J36+'Cust Supp'!J36+'QA Testing'!J36+Operations!J36+'Dev #2'!J36</f>
        <v>0</v>
      </c>
      <c r="K36" s="268">
        <f>+Dev!K36+IT!K36+'Cust Supp'!K36+'QA Testing'!K36+Operations!K36+'Dev #2'!K36</f>
        <v>0</v>
      </c>
      <c r="L36" s="268">
        <f>+Dev!L36+IT!L36+'Cust Supp'!L36+'QA Testing'!L36+Operations!L36+'Dev #2'!L36</f>
        <v>0</v>
      </c>
      <c r="M36" s="268">
        <f>+Dev!M36+IT!M36+'Cust Supp'!M36+'QA Testing'!M36+Operations!M36+'Dev #2'!M36</f>
        <v>0</v>
      </c>
      <c r="N36" s="268">
        <f>+Dev!N36+IT!N36+'Cust Supp'!N36+'QA Testing'!N36+Operations!N36+'Dev #2'!N36</f>
        <v>0</v>
      </c>
      <c r="O36" s="268">
        <f>+Dev!O36+IT!O36+'Cust Supp'!O36+'QA Testing'!O36+Operations!O36+'Dev #2'!O36</f>
        <v>0</v>
      </c>
      <c r="P36" s="268">
        <f>+Dev!P36+IT!P36+'Cust Supp'!P36+'QA Testing'!P36+Operations!P36+'Dev #2'!P36</f>
        <v>0</v>
      </c>
      <c r="Q36" s="268">
        <f>+Dev!Q36+IT!Q36+'Cust Supp'!Q36+'QA Testing'!Q36+Operations!Q36+'Dev #2'!Q36</f>
        <v>0</v>
      </c>
      <c r="R36" s="269">
        <f t="shared" si="14"/>
        <v>0</v>
      </c>
      <c r="S36" s="270">
        <f t="shared" si="15"/>
        <v>0</v>
      </c>
      <c r="T36" s="268">
        <f>+Dev!T36+IT!T36+'Cust Supp'!T36+'QA Testing'!T36+Operations!T36+'Dev #2'!T36</f>
        <v>0</v>
      </c>
      <c r="U36" s="268">
        <f>+Dev!U36+IT!U36+'Cust Supp'!U36+'QA Testing'!U36+Operations!U36+'Dev #2'!U36</f>
        <v>0</v>
      </c>
      <c r="V36" s="268">
        <f>+Dev!V36+IT!V36+'Cust Supp'!V36+'QA Testing'!V36+Operations!V36+'Dev #2'!V36</f>
        <v>0</v>
      </c>
      <c r="W36" s="268">
        <f>+Dev!W36+IT!W36+'Cust Supp'!W36+'QA Testing'!W36+Operations!W36+'Dev #2'!W36</f>
        <v>0</v>
      </c>
      <c r="X36" s="268">
        <f>+Dev!X36+IT!X36+'Cust Supp'!X36+'QA Testing'!X36+Operations!X36+'Dev #2'!X36</f>
        <v>0</v>
      </c>
      <c r="Y36" s="268">
        <f>+Dev!Y36+IT!Y36+'Cust Supp'!Y36+'QA Testing'!Y36+Operations!Y36+'Dev #2'!Y36</f>
        <v>0</v>
      </c>
      <c r="Z36" s="268">
        <f>+Dev!Z36+IT!Z36+'Cust Supp'!Z36+'QA Testing'!Z36+Operations!Z36+'Dev #2'!Z36</f>
        <v>0</v>
      </c>
      <c r="AA36" s="268">
        <f>+Dev!AA36+IT!AA36+'Cust Supp'!AA36+'QA Testing'!AA36+Operations!AA36+'Dev #2'!AA36</f>
        <v>0</v>
      </c>
      <c r="AB36" s="268">
        <f>+Dev!AB36+IT!AB36+'Cust Supp'!AB36+'QA Testing'!AB36+Operations!AB36+'Dev #2'!AB36</f>
        <v>0</v>
      </c>
      <c r="AC36" s="268">
        <f>+Dev!AC36+IT!AC36+'Cust Supp'!AC36+'QA Testing'!AC36+Operations!AC36+'Dev #2'!AC36</f>
        <v>0</v>
      </c>
      <c r="AD36" s="268">
        <f>+Dev!AD36+IT!AD36+'Cust Supp'!AD36+'QA Testing'!AD36+Operations!AD36+'Dev #2'!AD36</f>
        <v>0</v>
      </c>
      <c r="AE36" s="268">
        <f>+Dev!AE36+IT!AE36+'Cust Supp'!AE36+'QA Testing'!AE36+Operations!AE36+'Dev #2'!AE36</f>
        <v>0</v>
      </c>
      <c r="AF36" s="269">
        <f t="shared" si="16"/>
        <v>0</v>
      </c>
      <c r="AG36" s="270">
        <f t="shared" si="17"/>
        <v>0</v>
      </c>
    </row>
    <row r="37" spans="1:33" s="62" customFormat="1">
      <c r="A37" s="76" t="s">
        <v>40</v>
      </c>
      <c r="C37" s="66"/>
      <c r="D37" s="66"/>
      <c r="F37" s="276">
        <f t="shared" ref="F37:R37" si="18">SUM(F30:F36)</f>
        <v>0</v>
      </c>
      <c r="G37" s="276">
        <f t="shared" si="18"/>
        <v>0</v>
      </c>
      <c r="H37" s="276">
        <f t="shared" si="18"/>
        <v>0</v>
      </c>
      <c r="I37" s="276">
        <f t="shared" si="18"/>
        <v>0</v>
      </c>
      <c r="J37" s="276">
        <f t="shared" si="18"/>
        <v>0</v>
      </c>
      <c r="K37" s="276">
        <f t="shared" si="18"/>
        <v>0</v>
      </c>
      <c r="L37" s="276">
        <f t="shared" si="18"/>
        <v>0</v>
      </c>
      <c r="M37" s="276">
        <f t="shared" si="18"/>
        <v>6000</v>
      </c>
      <c r="N37" s="276">
        <f t="shared" si="18"/>
        <v>6000</v>
      </c>
      <c r="O37" s="276">
        <f t="shared" si="18"/>
        <v>6000</v>
      </c>
      <c r="P37" s="276">
        <f t="shared" si="18"/>
        <v>10000</v>
      </c>
      <c r="Q37" s="276">
        <f t="shared" si="18"/>
        <v>10000</v>
      </c>
      <c r="R37" s="276">
        <f t="shared" si="18"/>
        <v>38000</v>
      </c>
      <c r="S37" s="87">
        <f t="shared" si="15"/>
        <v>7.156730033547172E-2</v>
      </c>
      <c r="T37" s="276">
        <f t="shared" ref="T37:AF37" si="19">SUM(T30:T36)</f>
        <v>10500</v>
      </c>
      <c r="U37" s="276">
        <f t="shared" si="19"/>
        <v>10500</v>
      </c>
      <c r="V37" s="276">
        <f t="shared" si="19"/>
        <v>16800</v>
      </c>
      <c r="W37" s="276">
        <f t="shared" si="19"/>
        <v>16800</v>
      </c>
      <c r="X37" s="276">
        <f t="shared" si="19"/>
        <v>16800</v>
      </c>
      <c r="Y37" s="276">
        <f t="shared" si="19"/>
        <v>16800</v>
      </c>
      <c r="Z37" s="276">
        <f t="shared" si="19"/>
        <v>24360</v>
      </c>
      <c r="AA37" s="276">
        <f t="shared" si="19"/>
        <v>24360</v>
      </c>
      <c r="AB37" s="276">
        <f t="shared" si="19"/>
        <v>24360</v>
      </c>
      <c r="AC37" s="276">
        <f t="shared" si="19"/>
        <v>30660</v>
      </c>
      <c r="AD37" s="276">
        <f t="shared" si="19"/>
        <v>30660</v>
      </c>
      <c r="AE37" s="276">
        <f t="shared" si="19"/>
        <v>30660</v>
      </c>
      <c r="AF37" s="276">
        <f t="shared" si="19"/>
        <v>253260</v>
      </c>
      <c r="AG37" s="87">
        <f t="shared" si="17"/>
        <v>0.12386780598946891</v>
      </c>
    </row>
    <row r="38" spans="1:33" s="62" customFormat="1">
      <c r="A38" s="76"/>
      <c r="C38" s="66"/>
      <c r="D38" s="66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0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0"/>
    </row>
    <row r="39" spans="1:33" s="62" customFormat="1">
      <c r="A39" s="327" t="s">
        <v>133</v>
      </c>
      <c r="B39" s="53"/>
      <c r="C39" s="154"/>
      <c r="D39" s="154"/>
      <c r="E39" s="53"/>
      <c r="F39" s="268">
        <f>+Dev!F39+IT!F39+'Cust Supp'!F39+'QA Testing'!F39+Operations!F39+'Dev #2'!F39</f>
        <v>0</v>
      </c>
      <c r="G39" s="268">
        <f>+Dev!G39+IT!G39+'Cust Supp'!G39+'QA Testing'!G39+Operations!G39+'Dev #2'!G39</f>
        <v>0</v>
      </c>
      <c r="H39" s="268">
        <f>+Dev!H39+IT!H39+'Cust Supp'!H39+'QA Testing'!H39+Operations!H39+'Dev #2'!H39</f>
        <v>0</v>
      </c>
      <c r="I39" s="268">
        <f>+Dev!I39+IT!I39+'Cust Supp'!I39+'QA Testing'!I39+Operations!I39+'Dev #2'!I39</f>
        <v>0</v>
      </c>
      <c r="J39" s="268">
        <f>+Dev!J39+IT!J39+'Cust Supp'!J39+'QA Testing'!J39+Operations!J39+'Dev #2'!J39</f>
        <v>0</v>
      </c>
      <c r="K39" s="268">
        <f>+Dev!K39+IT!K39+'Cust Supp'!K39+'QA Testing'!K39+Operations!K39+'Dev #2'!K39</f>
        <v>0</v>
      </c>
      <c r="L39" s="268">
        <f>+Dev!L39+IT!L39+'Cust Supp'!L39+'QA Testing'!L39+Operations!L39+'Dev #2'!L39</f>
        <v>0</v>
      </c>
      <c r="M39" s="268">
        <f>+Dev!M39+IT!M39+'Cust Supp'!M39+'QA Testing'!M39+Operations!M39+'Dev #2'!M39</f>
        <v>0</v>
      </c>
      <c r="N39" s="268">
        <f>+Dev!N39+IT!N39+'Cust Supp'!N39+'QA Testing'!N39+Operations!N39+'Dev #2'!N39</f>
        <v>0</v>
      </c>
      <c r="O39" s="268">
        <f>+Dev!O39+IT!O39+'Cust Supp'!O39+'QA Testing'!O39+Operations!O39+'Dev #2'!O39</f>
        <v>0</v>
      </c>
      <c r="P39" s="268">
        <f>+Dev!P39+IT!P39+'Cust Supp'!P39+'QA Testing'!P39+Operations!P39+'Dev #2'!P39</f>
        <v>0</v>
      </c>
      <c r="Q39" s="268">
        <f>+Dev!Q39+IT!Q39+'Cust Supp'!Q39+'QA Testing'!Q39+Operations!Q39+'Dev #2'!Q39</f>
        <v>0</v>
      </c>
      <c r="R39" s="269">
        <f t="shared" ref="R39:R56" si="20">SUM(F39:Q39)</f>
        <v>0</v>
      </c>
      <c r="S39" s="270">
        <f t="shared" ref="S39:S55" si="21">+R39/R$87</f>
        <v>0</v>
      </c>
      <c r="T39" s="268">
        <f>+Dev!T39+IT!T39+'Cust Supp'!T39+'QA Testing'!T39+Operations!T39+'Dev #2'!T39</f>
        <v>0</v>
      </c>
      <c r="U39" s="268">
        <f>+Dev!U39+IT!U39+'Cust Supp'!U39+'QA Testing'!U39+Operations!U39+'Dev #2'!U39</f>
        <v>0</v>
      </c>
      <c r="V39" s="268">
        <f>+Dev!V39+IT!V39+'Cust Supp'!V39+'QA Testing'!V39+Operations!V39+'Dev #2'!V39</f>
        <v>0</v>
      </c>
      <c r="W39" s="268">
        <f>+Dev!W39+IT!W39+'Cust Supp'!W39+'QA Testing'!W39+Operations!W39+'Dev #2'!W39</f>
        <v>0</v>
      </c>
      <c r="X39" s="268">
        <f>+Dev!X39+IT!X39+'Cust Supp'!X39+'QA Testing'!X39+Operations!X39+'Dev #2'!X39</f>
        <v>0</v>
      </c>
      <c r="Y39" s="268">
        <f>+Dev!Y39+IT!Y39+'Cust Supp'!Y39+'QA Testing'!Y39+Operations!Y39+'Dev #2'!Y39</f>
        <v>0</v>
      </c>
      <c r="Z39" s="268">
        <f>+Dev!Z39+IT!Z39+'Cust Supp'!Z39+'QA Testing'!Z39+Operations!Z39+'Dev #2'!Z39</f>
        <v>0</v>
      </c>
      <c r="AA39" s="268">
        <f>+Dev!AA39+IT!AA39+'Cust Supp'!AA39+'QA Testing'!AA39+Operations!AA39+'Dev #2'!AA39</f>
        <v>0</v>
      </c>
      <c r="AB39" s="268">
        <f>+Dev!AB39+IT!AB39+'Cust Supp'!AB39+'QA Testing'!AB39+Operations!AB39+'Dev #2'!AB39</f>
        <v>0</v>
      </c>
      <c r="AC39" s="268">
        <f>+Dev!AC39+IT!AC39+'Cust Supp'!AC39+'QA Testing'!AC39+Operations!AC39+'Dev #2'!AC39</f>
        <v>0</v>
      </c>
      <c r="AD39" s="268">
        <f>+Dev!AD39+IT!AD39+'Cust Supp'!AD39+'QA Testing'!AD39+Operations!AD39+'Dev #2'!AD39</f>
        <v>0</v>
      </c>
      <c r="AE39" s="268">
        <f>+Dev!AE39+IT!AE39+'Cust Supp'!AE39+'QA Testing'!AE39+Operations!AE39+'Dev #2'!AE39</f>
        <v>0</v>
      </c>
      <c r="AF39" s="269">
        <f t="shared" ref="AF39:AF56" si="22">SUM(T39:AE39)</f>
        <v>0</v>
      </c>
      <c r="AG39" s="270">
        <f t="shared" ref="AG39:AG55" si="23">+AF39/AF$87</f>
        <v>0</v>
      </c>
    </row>
    <row r="40" spans="1:33" s="62" customFormat="1">
      <c r="A40" s="327" t="s">
        <v>134</v>
      </c>
      <c r="B40" s="53"/>
      <c r="C40" s="154"/>
      <c r="D40" s="154"/>
      <c r="E40" s="53"/>
      <c r="F40" s="268">
        <f>+Dev!F40+IT!F40+'Cust Supp'!F40+'QA Testing'!F40+Operations!F40+'Dev #2'!F40</f>
        <v>0</v>
      </c>
      <c r="G40" s="268">
        <f>+Dev!G40+IT!G40+'Cust Supp'!G40+'QA Testing'!G40+Operations!G40+'Dev #2'!G40</f>
        <v>0</v>
      </c>
      <c r="H40" s="268">
        <f>+Dev!H40+IT!H40+'Cust Supp'!H40+'QA Testing'!H40+Operations!H40+'Dev #2'!H40</f>
        <v>0</v>
      </c>
      <c r="I40" s="268">
        <f>+Dev!I40+IT!I40+'Cust Supp'!I40+'QA Testing'!I40+Operations!I40+'Dev #2'!I40</f>
        <v>0</v>
      </c>
      <c r="J40" s="268">
        <f>+Dev!J40+IT!J40+'Cust Supp'!J40+'QA Testing'!J40+Operations!J40+'Dev #2'!J40</f>
        <v>0</v>
      </c>
      <c r="K40" s="268">
        <f>+Dev!K40+IT!K40+'Cust Supp'!K40+'QA Testing'!K40+Operations!K40+'Dev #2'!K40</f>
        <v>0</v>
      </c>
      <c r="L40" s="268">
        <f>+Dev!L40+IT!L40+'Cust Supp'!L40+'QA Testing'!L40+Operations!L40+'Dev #2'!L40</f>
        <v>0</v>
      </c>
      <c r="M40" s="268">
        <f>+Dev!M40+IT!M40+'Cust Supp'!M40+'QA Testing'!M40+Operations!M40+'Dev #2'!M40</f>
        <v>0</v>
      </c>
      <c r="N40" s="268">
        <f>+Dev!N40+IT!N40+'Cust Supp'!N40+'QA Testing'!N40+Operations!N40+'Dev #2'!N40</f>
        <v>0</v>
      </c>
      <c r="O40" s="268">
        <f>+Dev!O40+IT!O40+'Cust Supp'!O40+'QA Testing'!O40+Operations!O40+'Dev #2'!O40</f>
        <v>0</v>
      </c>
      <c r="P40" s="268">
        <f>+Dev!P40+IT!P40+'Cust Supp'!P40+'QA Testing'!P40+Operations!P40+'Dev #2'!P40</f>
        <v>0</v>
      </c>
      <c r="Q40" s="268">
        <f>+Dev!Q40+IT!Q40+'Cust Supp'!Q40+'QA Testing'!Q40+Operations!Q40+'Dev #2'!Q40</f>
        <v>0</v>
      </c>
      <c r="R40" s="269">
        <f t="shared" si="20"/>
        <v>0</v>
      </c>
      <c r="S40" s="270">
        <f t="shared" si="21"/>
        <v>0</v>
      </c>
      <c r="T40" s="268">
        <f>+Dev!T40+IT!T40+'Cust Supp'!T40+'QA Testing'!T40+Operations!T40+'Dev #2'!T40</f>
        <v>0</v>
      </c>
      <c r="U40" s="268">
        <f>+Dev!U40+IT!U40+'Cust Supp'!U40+'QA Testing'!U40+Operations!U40+'Dev #2'!U40</f>
        <v>0</v>
      </c>
      <c r="V40" s="268">
        <f>+Dev!V40+IT!V40+'Cust Supp'!V40+'QA Testing'!V40+Operations!V40+'Dev #2'!V40</f>
        <v>0</v>
      </c>
      <c r="W40" s="268">
        <f>+Dev!W40+IT!W40+'Cust Supp'!W40+'QA Testing'!W40+Operations!W40+'Dev #2'!W40</f>
        <v>0</v>
      </c>
      <c r="X40" s="268">
        <f>+Dev!X40+IT!X40+'Cust Supp'!X40+'QA Testing'!X40+Operations!X40+'Dev #2'!X40</f>
        <v>0</v>
      </c>
      <c r="Y40" s="268">
        <f>+Dev!Y40+IT!Y40+'Cust Supp'!Y40+'QA Testing'!Y40+Operations!Y40+'Dev #2'!Y40</f>
        <v>0</v>
      </c>
      <c r="Z40" s="268">
        <f>+Dev!Z40+IT!Z40+'Cust Supp'!Z40+'QA Testing'!Z40+Operations!Z40+'Dev #2'!Z40</f>
        <v>0</v>
      </c>
      <c r="AA40" s="268">
        <f>+Dev!AA40+IT!AA40+'Cust Supp'!AA40+'QA Testing'!AA40+Operations!AA40+'Dev #2'!AA40</f>
        <v>0</v>
      </c>
      <c r="AB40" s="268">
        <f>+Dev!AB40+IT!AB40+'Cust Supp'!AB40+'QA Testing'!AB40+Operations!AB40+'Dev #2'!AB40</f>
        <v>0</v>
      </c>
      <c r="AC40" s="268">
        <f>+Dev!AC40+IT!AC40+'Cust Supp'!AC40+'QA Testing'!AC40+Operations!AC40+'Dev #2'!AC40</f>
        <v>0</v>
      </c>
      <c r="AD40" s="268">
        <f>+Dev!AD40+IT!AD40+'Cust Supp'!AD40+'QA Testing'!AD40+Operations!AD40+'Dev #2'!AD40</f>
        <v>0</v>
      </c>
      <c r="AE40" s="268">
        <f>+Dev!AE40+IT!AE40+'Cust Supp'!AE40+'QA Testing'!AE40+Operations!AE40+'Dev #2'!AE40</f>
        <v>0</v>
      </c>
      <c r="AF40" s="269">
        <f t="shared" si="22"/>
        <v>0</v>
      </c>
      <c r="AG40" s="270">
        <f t="shared" si="23"/>
        <v>0</v>
      </c>
    </row>
    <row r="41" spans="1:33" s="62" customFormat="1">
      <c r="A41" s="327" t="s">
        <v>135</v>
      </c>
      <c r="B41" s="53"/>
      <c r="C41" s="154"/>
      <c r="D41" s="154"/>
      <c r="E41" s="53"/>
      <c r="F41" s="268">
        <f>+Dev!F41+IT!F41+'Cust Supp'!F41+'QA Testing'!F41+Operations!F41+'Dev #2'!F41</f>
        <v>0</v>
      </c>
      <c r="G41" s="268">
        <f>+Dev!G41+IT!G41+'Cust Supp'!G41+'QA Testing'!G41+Operations!G41+'Dev #2'!G41</f>
        <v>0</v>
      </c>
      <c r="H41" s="268">
        <f>+Dev!H41+IT!H41+'Cust Supp'!H41+'QA Testing'!H41+Operations!H41+'Dev #2'!H41</f>
        <v>0</v>
      </c>
      <c r="I41" s="268">
        <f>+Dev!I41+IT!I41+'Cust Supp'!I41+'QA Testing'!I41+Operations!I41+'Dev #2'!I41</f>
        <v>0</v>
      </c>
      <c r="J41" s="268">
        <f>+Dev!J41+IT!J41+'Cust Supp'!J41+'QA Testing'!J41+Operations!J41+'Dev #2'!J41</f>
        <v>0</v>
      </c>
      <c r="K41" s="268">
        <f>+Dev!K41+IT!K41+'Cust Supp'!K41+'QA Testing'!K41+Operations!K41+'Dev #2'!K41</f>
        <v>0</v>
      </c>
      <c r="L41" s="268">
        <f>+Dev!L41+IT!L41+'Cust Supp'!L41+'QA Testing'!L41+Operations!L41+'Dev #2'!L41</f>
        <v>0</v>
      </c>
      <c r="M41" s="268">
        <f>+Dev!M41+IT!M41+'Cust Supp'!M41+'QA Testing'!M41+Operations!M41+'Dev #2'!M41</f>
        <v>0</v>
      </c>
      <c r="N41" s="268">
        <f>+Dev!N41+IT!N41+'Cust Supp'!N41+'QA Testing'!N41+Operations!N41+'Dev #2'!N41</f>
        <v>0</v>
      </c>
      <c r="O41" s="268">
        <f>+Dev!O41+IT!O41+'Cust Supp'!O41+'QA Testing'!O41+Operations!O41+'Dev #2'!O41</f>
        <v>0</v>
      </c>
      <c r="P41" s="268">
        <f>+Dev!P41+IT!P41+'Cust Supp'!P41+'QA Testing'!P41+Operations!P41+'Dev #2'!P41</f>
        <v>0</v>
      </c>
      <c r="Q41" s="268">
        <f>+Dev!Q41+IT!Q41+'Cust Supp'!Q41+'QA Testing'!Q41+Operations!Q41+'Dev #2'!Q41</f>
        <v>0</v>
      </c>
      <c r="R41" s="269">
        <f t="shared" si="20"/>
        <v>0</v>
      </c>
      <c r="S41" s="270">
        <f t="shared" si="21"/>
        <v>0</v>
      </c>
      <c r="T41" s="268">
        <f>+Dev!T41+IT!T41+'Cust Supp'!T41+'QA Testing'!T41+Operations!T41+'Dev #2'!T41</f>
        <v>0</v>
      </c>
      <c r="U41" s="268">
        <f>+Dev!U41+IT!U41+'Cust Supp'!U41+'QA Testing'!U41+Operations!U41+'Dev #2'!U41</f>
        <v>0</v>
      </c>
      <c r="V41" s="268">
        <f>+Dev!V41+IT!V41+'Cust Supp'!V41+'QA Testing'!V41+Operations!V41+'Dev #2'!V41</f>
        <v>0</v>
      </c>
      <c r="W41" s="268">
        <f>+Dev!W41+IT!W41+'Cust Supp'!W41+'QA Testing'!W41+Operations!W41+'Dev #2'!W41</f>
        <v>0</v>
      </c>
      <c r="X41" s="268">
        <f>+Dev!X41+IT!X41+'Cust Supp'!X41+'QA Testing'!X41+Operations!X41+'Dev #2'!X41</f>
        <v>0</v>
      </c>
      <c r="Y41" s="268">
        <f>+Dev!Y41+IT!Y41+'Cust Supp'!Y41+'QA Testing'!Y41+Operations!Y41+'Dev #2'!Y41</f>
        <v>0</v>
      </c>
      <c r="Z41" s="268">
        <f>+Dev!Z41+IT!Z41+'Cust Supp'!Z41+'QA Testing'!Z41+Operations!Z41+'Dev #2'!Z41</f>
        <v>0</v>
      </c>
      <c r="AA41" s="268">
        <f>+Dev!AA41+IT!AA41+'Cust Supp'!AA41+'QA Testing'!AA41+Operations!AA41+'Dev #2'!AA41</f>
        <v>0</v>
      </c>
      <c r="AB41" s="268">
        <f>+Dev!AB41+IT!AB41+'Cust Supp'!AB41+'QA Testing'!AB41+Operations!AB41+'Dev #2'!AB41</f>
        <v>0</v>
      </c>
      <c r="AC41" s="268">
        <f>+Dev!AC41+IT!AC41+'Cust Supp'!AC41+'QA Testing'!AC41+Operations!AC41+'Dev #2'!AC41</f>
        <v>0</v>
      </c>
      <c r="AD41" s="268">
        <f>+Dev!AD41+IT!AD41+'Cust Supp'!AD41+'QA Testing'!AD41+Operations!AD41+'Dev #2'!AD41</f>
        <v>0</v>
      </c>
      <c r="AE41" s="268">
        <f>+Dev!AE41+IT!AE41+'Cust Supp'!AE41+'QA Testing'!AE41+Operations!AE41+'Dev #2'!AE41</f>
        <v>0</v>
      </c>
      <c r="AF41" s="269">
        <f t="shared" si="22"/>
        <v>0</v>
      </c>
      <c r="AG41" s="270">
        <f t="shared" si="23"/>
        <v>0</v>
      </c>
    </row>
    <row r="42" spans="1:33" s="62" customFormat="1">
      <c r="A42" s="327" t="s">
        <v>136</v>
      </c>
      <c r="B42" s="53"/>
      <c r="C42" s="154"/>
      <c r="D42" s="154"/>
      <c r="E42" s="53"/>
      <c r="F42" s="268">
        <f>+Dev!F42+IT!F42+'Cust Supp'!F42+'QA Testing'!F42+Operations!F42+'Dev #2'!F42</f>
        <v>0</v>
      </c>
      <c r="G42" s="268">
        <f>+Dev!G42+IT!G42+'Cust Supp'!G42+'QA Testing'!G42+Operations!G42+'Dev #2'!G42</f>
        <v>0</v>
      </c>
      <c r="H42" s="268">
        <f>+Dev!H42+IT!H42+'Cust Supp'!H42+'QA Testing'!H42+Operations!H42+'Dev #2'!H42</f>
        <v>0</v>
      </c>
      <c r="I42" s="268">
        <f>+Dev!I42+IT!I42+'Cust Supp'!I42+'QA Testing'!I42+Operations!I42+'Dev #2'!I42</f>
        <v>0</v>
      </c>
      <c r="J42" s="268">
        <f>+Dev!J42+IT!J42+'Cust Supp'!J42+'QA Testing'!J42+Operations!J42+'Dev #2'!J42</f>
        <v>0</v>
      </c>
      <c r="K42" s="268">
        <f>+Dev!K42+IT!K42+'Cust Supp'!K42+'QA Testing'!K42+Operations!K42+'Dev #2'!K42</f>
        <v>0</v>
      </c>
      <c r="L42" s="268">
        <f>+Dev!L42+IT!L42+'Cust Supp'!L42+'QA Testing'!L42+Operations!L42+'Dev #2'!L42</f>
        <v>0</v>
      </c>
      <c r="M42" s="268">
        <f>+Dev!M42+IT!M42+'Cust Supp'!M42+'QA Testing'!M42+Operations!M42+'Dev #2'!M42</f>
        <v>0</v>
      </c>
      <c r="N42" s="268">
        <f>+Dev!N42+IT!N42+'Cust Supp'!N42+'QA Testing'!N42+Operations!N42+'Dev #2'!N42</f>
        <v>0</v>
      </c>
      <c r="O42" s="268">
        <f>+Dev!O42+IT!O42+'Cust Supp'!O42+'QA Testing'!O42+Operations!O42+'Dev #2'!O42</f>
        <v>0</v>
      </c>
      <c r="P42" s="268">
        <f>+Dev!P42+IT!P42+'Cust Supp'!P42+'QA Testing'!P42+Operations!P42+'Dev #2'!P42</f>
        <v>0</v>
      </c>
      <c r="Q42" s="268">
        <f>+Dev!Q42+IT!Q42+'Cust Supp'!Q42+'QA Testing'!Q42+Operations!Q42+'Dev #2'!Q42</f>
        <v>0</v>
      </c>
      <c r="R42" s="269">
        <f t="shared" si="20"/>
        <v>0</v>
      </c>
      <c r="S42" s="270">
        <f t="shared" si="21"/>
        <v>0</v>
      </c>
      <c r="T42" s="268">
        <f>+Dev!T42+IT!T42+'Cust Supp'!T42+'QA Testing'!T42+Operations!T42+'Dev #2'!T42</f>
        <v>0</v>
      </c>
      <c r="U42" s="268">
        <f>+Dev!U42+IT!U42+'Cust Supp'!U42+'QA Testing'!U42+Operations!U42+'Dev #2'!U42</f>
        <v>0</v>
      </c>
      <c r="V42" s="268">
        <f>+Dev!V42+IT!V42+'Cust Supp'!V42+'QA Testing'!V42+Operations!V42+'Dev #2'!V42</f>
        <v>0</v>
      </c>
      <c r="W42" s="268">
        <f>+Dev!W42+IT!W42+'Cust Supp'!W42+'QA Testing'!W42+Operations!W42+'Dev #2'!W42</f>
        <v>0</v>
      </c>
      <c r="X42" s="268">
        <f>+Dev!X42+IT!X42+'Cust Supp'!X42+'QA Testing'!X42+Operations!X42+'Dev #2'!X42</f>
        <v>0</v>
      </c>
      <c r="Y42" s="268">
        <f>+Dev!Y42+IT!Y42+'Cust Supp'!Y42+'QA Testing'!Y42+Operations!Y42+'Dev #2'!Y42</f>
        <v>0</v>
      </c>
      <c r="Z42" s="268">
        <f>+Dev!Z42+IT!Z42+'Cust Supp'!Z42+'QA Testing'!Z42+Operations!Z42+'Dev #2'!Z42</f>
        <v>0</v>
      </c>
      <c r="AA42" s="268">
        <f>+Dev!AA42+IT!AA42+'Cust Supp'!AA42+'QA Testing'!AA42+Operations!AA42+'Dev #2'!AA42</f>
        <v>0</v>
      </c>
      <c r="AB42" s="268">
        <f>+Dev!AB42+IT!AB42+'Cust Supp'!AB42+'QA Testing'!AB42+Operations!AB42+'Dev #2'!AB42</f>
        <v>0</v>
      </c>
      <c r="AC42" s="268">
        <f>+Dev!AC42+IT!AC42+'Cust Supp'!AC42+'QA Testing'!AC42+Operations!AC42+'Dev #2'!AC42</f>
        <v>0</v>
      </c>
      <c r="AD42" s="268">
        <f>+Dev!AD42+IT!AD42+'Cust Supp'!AD42+'QA Testing'!AD42+Operations!AD42+'Dev #2'!AD42</f>
        <v>0</v>
      </c>
      <c r="AE42" s="268">
        <f>+Dev!AE42+IT!AE42+'Cust Supp'!AE42+'QA Testing'!AE42+Operations!AE42+'Dev #2'!AE42</f>
        <v>0</v>
      </c>
      <c r="AF42" s="269">
        <f t="shared" si="22"/>
        <v>0</v>
      </c>
      <c r="AG42" s="270">
        <f t="shared" si="23"/>
        <v>0</v>
      </c>
    </row>
    <row r="43" spans="1:33" s="62" customFormat="1">
      <c r="A43" s="327" t="s">
        <v>137</v>
      </c>
      <c r="B43" s="53"/>
      <c r="C43" s="154"/>
      <c r="D43" s="154"/>
      <c r="E43" s="53"/>
      <c r="F43" s="268">
        <f>+Dev!F43+IT!F43+'Cust Supp'!F43+'QA Testing'!F43+Operations!F43+'Dev #2'!F43</f>
        <v>0</v>
      </c>
      <c r="G43" s="268">
        <f>+Dev!G43+IT!G43+'Cust Supp'!G43+'QA Testing'!G43+Operations!G43+'Dev #2'!G43</f>
        <v>0</v>
      </c>
      <c r="H43" s="268">
        <f>+Dev!H43+IT!H43+'Cust Supp'!H43+'QA Testing'!H43+Operations!H43+'Dev #2'!H43</f>
        <v>0</v>
      </c>
      <c r="I43" s="268">
        <f>+Dev!I43+IT!I43+'Cust Supp'!I43+'QA Testing'!I43+Operations!I43+'Dev #2'!I43</f>
        <v>0</v>
      </c>
      <c r="J43" s="268">
        <f>+Dev!J43+IT!J43+'Cust Supp'!J43+'QA Testing'!J43+Operations!J43+'Dev #2'!J43</f>
        <v>0</v>
      </c>
      <c r="K43" s="268">
        <f>+Dev!K43+IT!K43+'Cust Supp'!K43+'QA Testing'!K43+Operations!K43+'Dev #2'!K43</f>
        <v>0</v>
      </c>
      <c r="L43" s="268">
        <f>+Dev!L43+IT!L43+'Cust Supp'!L43+'QA Testing'!L43+Operations!L43+'Dev #2'!L43</f>
        <v>0</v>
      </c>
      <c r="M43" s="268">
        <f>+Dev!M43+IT!M43+'Cust Supp'!M43+'QA Testing'!M43+Operations!M43+'Dev #2'!M43</f>
        <v>0</v>
      </c>
      <c r="N43" s="268">
        <f>+Dev!N43+IT!N43+'Cust Supp'!N43+'QA Testing'!N43+Operations!N43+'Dev #2'!N43</f>
        <v>0</v>
      </c>
      <c r="O43" s="268">
        <f>+Dev!O43+IT!O43+'Cust Supp'!O43+'QA Testing'!O43+Operations!O43+'Dev #2'!O43</f>
        <v>0</v>
      </c>
      <c r="P43" s="268">
        <f>+Dev!P43+IT!P43+'Cust Supp'!P43+'QA Testing'!P43+Operations!P43+'Dev #2'!P43</f>
        <v>0</v>
      </c>
      <c r="Q43" s="268">
        <f>+Dev!Q43+IT!Q43+'Cust Supp'!Q43+'QA Testing'!Q43+Operations!Q43+'Dev #2'!Q43</f>
        <v>0</v>
      </c>
      <c r="R43" s="269">
        <f t="shared" si="20"/>
        <v>0</v>
      </c>
      <c r="S43" s="65">
        <f t="shared" si="21"/>
        <v>0</v>
      </c>
      <c r="T43" s="268">
        <f>+Dev!T43+IT!T43+'Cust Supp'!T43+'QA Testing'!T43+Operations!T43+'Dev #2'!T43</f>
        <v>0</v>
      </c>
      <c r="U43" s="268">
        <f>+Dev!U43+IT!U43+'Cust Supp'!U43+'QA Testing'!U43+Operations!U43+'Dev #2'!U43</f>
        <v>0</v>
      </c>
      <c r="V43" s="268">
        <f>+Dev!V43+IT!V43+'Cust Supp'!V43+'QA Testing'!V43+Operations!V43+'Dev #2'!V43</f>
        <v>0</v>
      </c>
      <c r="W43" s="268">
        <f>+Dev!W43+IT!W43+'Cust Supp'!W43+'QA Testing'!W43+Operations!W43+'Dev #2'!W43</f>
        <v>0</v>
      </c>
      <c r="X43" s="268">
        <f>+Dev!X43+IT!X43+'Cust Supp'!X43+'QA Testing'!X43+Operations!X43+'Dev #2'!X43</f>
        <v>0</v>
      </c>
      <c r="Y43" s="268">
        <f>+Dev!Y43+IT!Y43+'Cust Supp'!Y43+'QA Testing'!Y43+Operations!Y43+'Dev #2'!Y43</f>
        <v>0</v>
      </c>
      <c r="Z43" s="268">
        <f>+Dev!Z43+IT!Z43+'Cust Supp'!Z43+'QA Testing'!Z43+Operations!Z43+'Dev #2'!Z43</f>
        <v>0</v>
      </c>
      <c r="AA43" s="268">
        <f>+Dev!AA43+IT!AA43+'Cust Supp'!AA43+'QA Testing'!AA43+Operations!AA43+'Dev #2'!AA43</f>
        <v>0</v>
      </c>
      <c r="AB43" s="268">
        <f>+Dev!AB43+IT!AB43+'Cust Supp'!AB43+'QA Testing'!AB43+Operations!AB43+'Dev #2'!AB43</f>
        <v>0</v>
      </c>
      <c r="AC43" s="268">
        <f>+Dev!AC43+IT!AC43+'Cust Supp'!AC43+'QA Testing'!AC43+Operations!AC43+'Dev #2'!AC43</f>
        <v>0</v>
      </c>
      <c r="AD43" s="268">
        <f>+Dev!AD43+IT!AD43+'Cust Supp'!AD43+'QA Testing'!AD43+Operations!AD43+'Dev #2'!AD43</f>
        <v>0</v>
      </c>
      <c r="AE43" s="268">
        <f>+Dev!AE43+IT!AE43+'Cust Supp'!AE43+'QA Testing'!AE43+Operations!AE43+'Dev #2'!AE43</f>
        <v>0</v>
      </c>
      <c r="AF43" s="269">
        <f t="shared" si="22"/>
        <v>0</v>
      </c>
      <c r="AG43" s="65">
        <f t="shared" si="23"/>
        <v>0</v>
      </c>
    </row>
    <row r="44" spans="1:33" s="62" customFormat="1">
      <c r="A44" s="327" t="s">
        <v>138</v>
      </c>
      <c r="B44" s="53"/>
      <c r="C44" s="154"/>
      <c r="D44" s="154"/>
      <c r="E44" s="53"/>
      <c r="F44" s="268">
        <f>+Dev!F44+IT!F44+'Cust Supp'!F44+'QA Testing'!F44+Operations!F44+'Dev #2'!F44</f>
        <v>0</v>
      </c>
      <c r="G44" s="268">
        <f>+Dev!G44+IT!G44+'Cust Supp'!G44+'QA Testing'!G44+Operations!G44+'Dev #2'!G44</f>
        <v>0</v>
      </c>
      <c r="H44" s="268">
        <f>+Dev!H44+IT!H44+'Cust Supp'!H44+'QA Testing'!H44+Operations!H44+'Dev #2'!H44</f>
        <v>0</v>
      </c>
      <c r="I44" s="268">
        <f>+Dev!I44+IT!I44+'Cust Supp'!I44+'QA Testing'!I44+Operations!I44+'Dev #2'!I44</f>
        <v>0</v>
      </c>
      <c r="J44" s="268">
        <f>+Dev!J44+IT!J44+'Cust Supp'!J44+'QA Testing'!J44+Operations!J44+'Dev #2'!J44</f>
        <v>0</v>
      </c>
      <c r="K44" s="268">
        <f>+Dev!K44+IT!K44+'Cust Supp'!K44+'QA Testing'!K44+Operations!K44+'Dev #2'!K44</f>
        <v>0</v>
      </c>
      <c r="L44" s="268">
        <f>+Dev!L44+IT!L44+'Cust Supp'!L44+'QA Testing'!L44+Operations!L44+'Dev #2'!L44</f>
        <v>0</v>
      </c>
      <c r="M44" s="268">
        <f>+Dev!M44+IT!M44+'Cust Supp'!M44+'QA Testing'!M44+Operations!M44+'Dev #2'!M44</f>
        <v>0</v>
      </c>
      <c r="N44" s="268">
        <f>+Dev!N44+IT!N44+'Cust Supp'!N44+'QA Testing'!N44+Operations!N44+'Dev #2'!N44</f>
        <v>0</v>
      </c>
      <c r="O44" s="268">
        <f>+Dev!O44+IT!O44+'Cust Supp'!O44+'QA Testing'!O44+Operations!O44+'Dev #2'!O44</f>
        <v>0</v>
      </c>
      <c r="P44" s="268">
        <f>+Dev!P44+IT!P44+'Cust Supp'!P44+'QA Testing'!P44+Operations!P44+'Dev #2'!P44</f>
        <v>0</v>
      </c>
      <c r="Q44" s="268">
        <f>+Dev!Q44+IT!Q44+'Cust Supp'!Q44+'QA Testing'!Q44+Operations!Q44+'Dev #2'!Q44</f>
        <v>0</v>
      </c>
      <c r="R44" s="269">
        <f t="shared" si="20"/>
        <v>0</v>
      </c>
      <c r="S44" s="270">
        <f t="shared" si="21"/>
        <v>0</v>
      </c>
      <c r="T44" s="268">
        <f>+Dev!T44+IT!T44+'Cust Supp'!T44+'QA Testing'!T44+Operations!T44+'Dev #2'!T44</f>
        <v>0</v>
      </c>
      <c r="U44" s="268">
        <f>+Dev!U44+IT!U44+'Cust Supp'!U44+'QA Testing'!U44+Operations!U44+'Dev #2'!U44</f>
        <v>0</v>
      </c>
      <c r="V44" s="268">
        <f>+Dev!V44+IT!V44+'Cust Supp'!V44+'QA Testing'!V44+Operations!V44+'Dev #2'!V44</f>
        <v>0</v>
      </c>
      <c r="W44" s="268">
        <f>+Dev!W44+IT!W44+'Cust Supp'!W44+'QA Testing'!W44+Operations!W44+'Dev #2'!W44</f>
        <v>0</v>
      </c>
      <c r="X44" s="268">
        <f>+Dev!X44+IT!X44+'Cust Supp'!X44+'QA Testing'!X44+Operations!X44+'Dev #2'!X44</f>
        <v>0</v>
      </c>
      <c r="Y44" s="268">
        <f>+Dev!Y44+IT!Y44+'Cust Supp'!Y44+'QA Testing'!Y44+Operations!Y44+'Dev #2'!Y44</f>
        <v>0</v>
      </c>
      <c r="Z44" s="268">
        <f>+Dev!Z44+IT!Z44+'Cust Supp'!Z44+'QA Testing'!Z44+Operations!Z44+'Dev #2'!Z44</f>
        <v>0</v>
      </c>
      <c r="AA44" s="268">
        <f>+Dev!AA44+IT!AA44+'Cust Supp'!AA44+'QA Testing'!AA44+Operations!AA44+'Dev #2'!AA44</f>
        <v>0</v>
      </c>
      <c r="AB44" s="268">
        <f>+Dev!AB44+IT!AB44+'Cust Supp'!AB44+'QA Testing'!AB44+Operations!AB44+'Dev #2'!AB44</f>
        <v>0</v>
      </c>
      <c r="AC44" s="268">
        <f>+Dev!AC44+IT!AC44+'Cust Supp'!AC44+'QA Testing'!AC44+Operations!AC44+'Dev #2'!AC44</f>
        <v>0</v>
      </c>
      <c r="AD44" s="268">
        <f>+Dev!AD44+IT!AD44+'Cust Supp'!AD44+'QA Testing'!AD44+Operations!AD44+'Dev #2'!AD44</f>
        <v>0</v>
      </c>
      <c r="AE44" s="268">
        <f>+Dev!AE44+IT!AE44+'Cust Supp'!AE44+'QA Testing'!AE44+Operations!AE44+'Dev #2'!AE44</f>
        <v>0</v>
      </c>
      <c r="AF44" s="269">
        <f t="shared" si="22"/>
        <v>0</v>
      </c>
      <c r="AG44" s="270">
        <f t="shared" si="23"/>
        <v>0</v>
      </c>
    </row>
    <row r="45" spans="1:33" s="62" customFormat="1">
      <c r="A45" s="327" t="s">
        <v>139</v>
      </c>
      <c r="B45" s="53"/>
      <c r="C45" s="279"/>
      <c r="D45" s="279"/>
      <c r="E45" s="53"/>
      <c r="F45" s="268">
        <f>+Dev!F45+IT!F45+'Cust Supp'!F45+'QA Testing'!F45+Operations!F45+'Dev #2'!F45</f>
        <v>0</v>
      </c>
      <c r="G45" s="268">
        <f>+Dev!G45+IT!G45+'Cust Supp'!G45+'QA Testing'!G45+Operations!G45+'Dev #2'!G45</f>
        <v>0</v>
      </c>
      <c r="H45" s="268">
        <f>+Dev!H45+IT!H45+'Cust Supp'!H45+'QA Testing'!H45+Operations!H45+'Dev #2'!H45</f>
        <v>0</v>
      </c>
      <c r="I45" s="268">
        <f>+Dev!I45+IT!I45+'Cust Supp'!I45+'QA Testing'!I45+Operations!I45+'Dev #2'!I45</f>
        <v>0</v>
      </c>
      <c r="J45" s="268">
        <f>+Dev!J45+IT!J45+'Cust Supp'!J45+'QA Testing'!J45+Operations!J45+'Dev #2'!J45</f>
        <v>0</v>
      </c>
      <c r="K45" s="268">
        <f>+Dev!K45+IT!K45+'Cust Supp'!K45+'QA Testing'!K45+Operations!K45+'Dev #2'!K45</f>
        <v>0</v>
      </c>
      <c r="L45" s="268">
        <f>+Dev!L45+IT!L45+'Cust Supp'!L45+'QA Testing'!L45+Operations!L45+'Dev #2'!L45</f>
        <v>0</v>
      </c>
      <c r="M45" s="268">
        <f>+Dev!M45+IT!M45+'Cust Supp'!M45+'QA Testing'!M45+Operations!M45+'Dev #2'!M45</f>
        <v>0</v>
      </c>
      <c r="N45" s="268">
        <f>+Dev!N45+IT!N45+'Cust Supp'!N45+'QA Testing'!N45+Operations!N45+'Dev #2'!N45</f>
        <v>0</v>
      </c>
      <c r="O45" s="268">
        <f>+Dev!O45+IT!O45+'Cust Supp'!O45+'QA Testing'!O45+Operations!O45+'Dev #2'!O45</f>
        <v>0</v>
      </c>
      <c r="P45" s="268">
        <f>+Dev!P45+IT!P45+'Cust Supp'!P45+'QA Testing'!P45+Operations!P45+'Dev #2'!P45</f>
        <v>0</v>
      </c>
      <c r="Q45" s="268">
        <f>+Dev!Q45+IT!Q45+'Cust Supp'!Q45+'QA Testing'!Q45+Operations!Q45+'Dev #2'!Q45</f>
        <v>0</v>
      </c>
      <c r="R45" s="269">
        <f t="shared" si="20"/>
        <v>0</v>
      </c>
      <c r="S45" s="270">
        <f t="shared" si="21"/>
        <v>0</v>
      </c>
      <c r="T45" s="268">
        <f>+Dev!T45+IT!T45+'Cust Supp'!T45+'QA Testing'!T45+Operations!T45+'Dev #2'!T45</f>
        <v>0</v>
      </c>
      <c r="U45" s="268">
        <f>+Dev!U45+IT!U45+'Cust Supp'!U45+'QA Testing'!U45+Operations!U45+'Dev #2'!U45</f>
        <v>0</v>
      </c>
      <c r="V45" s="268">
        <f>+Dev!V45+IT!V45+'Cust Supp'!V45+'QA Testing'!V45+Operations!V45+'Dev #2'!V45</f>
        <v>0</v>
      </c>
      <c r="W45" s="268">
        <f>+Dev!W45+IT!W45+'Cust Supp'!W45+'QA Testing'!W45+Operations!W45+'Dev #2'!W45</f>
        <v>0</v>
      </c>
      <c r="X45" s="268">
        <f>+Dev!X45+IT!X45+'Cust Supp'!X45+'QA Testing'!X45+Operations!X45+'Dev #2'!X45</f>
        <v>0</v>
      </c>
      <c r="Y45" s="268">
        <f>+Dev!Y45+IT!Y45+'Cust Supp'!Y45+'QA Testing'!Y45+Operations!Y45+'Dev #2'!Y45</f>
        <v>0</v>
      </c>
      <c r="Z45" s="268">
        <f>+Dev!Z45+IT!Z45+'Cust Supp'!Z45+'QA Testing'!Z45+Operations!Z45+'Dev #2'!Z45</f>
        <v>0</v>
      </c>
      <c r="AA45" s="268">
        <f>+Dev!AA45+IT!AA45+'Cust Supp'!AA45+'QA Testing'!AA45+Operations!AA45+'Dev #2'!AA45</f>
        <v>0</v>
      </c>
      <c r="AB45" s="268">
        <f>+Dev!AB45+IT!AB45+'Cust Supp'!AB45+'QA Testing'!AB45+Operations!AB45+'Dev #2'!AB45</f>
        <v>0</v>
      </c>
      <c r="AC45" s="268">
        <f>+Dev!AC45+IT!AC45+'Cust Supp'!AC45+'QA Testing'!AC45+Operations!AC45+'Dev #2'!AC45</f>
        <v>0</v>
      </c>
      <c r="AD45" s="268">
        <f>+Dev!AD45+IT!AD45+'Cust Supp'!AD45+'QA Testing'!AD45+Operations!AD45+'Dev #2'!AD45</f>
        <v>0</v>
      </c>
      <c r="AE45" s="268">
        <f>+Dev!AE45+IT!AE45+'Cust Supp'!AE45+'QA Testing'!AE45+Operations!AE45+'Dev #2'!AE45</f>
        <v>0</v>
      </c>
      <c r="AF45" s="269">
        <f t="shared" si="22"/>
        <v>0</v>
      </c>
      <c r="AG45" s="270">
        <f t="shared" si="23"/>
        <v>0</v>
      </c>
    </row>
    <row r="46" spans="1:33" s="62" customFormat="1">
      <c r="A46" s="327" t="s">
        <v>140</v>
      </c>
      <c r="B46" s="53"/>
      <c r="C46" s="279"/>
      <c r="D46" s="279"/>
      <c r="E46" s="53"/>
      <c r="F46" s="268">
        <f>+Dev!F46+IT!F46+'Cust Supp'!F46+'QA Testing'!F46+Operations!F46+'Dev #2'!F46</f>
        <v>0</v>
      </c>
      <c r="G46" s="268">
        <f>+Dev!G46+IT!G46+'Cust Supp'!G46+'QA Testing'!G46+Operations!G46+'Dev #2'!G46</f>
        <v>0</v>
      </c>
      <c r="H46" s="268">
        <f>+Dev!H46+IT!H46+'Cust Supp'!H46+'QA Testing'!H46+Operations!H46+'Dev #2'!H46</f>
        <v>0</v>
      </c>
      <c r="I46" s="268">
        <f>+Dev!I46+IT!I46+'Cust Supp'!I46+'QA Testing'!I46+Operations!I46+'Dev #2'!I46</f>
        <v>0</v>
      </c>
      <c r="J46" s="268">
        <f>+Dev!J46+IT!J46+'Cust Supp'!J46+'QA Testing'!J46+Operations!J46+'Dev #2'!J46</f>
        <v>0</v>
      </c>
      <c r="K46" s="268">
        <f>+Dev!K46+IT!K46+'Cust Supp'!K46+'QA Testing'!K46+Operations!K46+'Dev #2'!K46</f>
        <v>0</v>
      </c>
      <c r="L46" s="268">
        <f>+Dev!L46+IT!L46+'Cust Supp'!L46+'QA Testing'!L46+Operations!L46+'Dev #2'!L46</f>
        <v>0</v>
      </c>
      <c r="M46" s="268">
        <f>+Dev!M46+IT!M46+'Cust Supp'!M46+'QA Testing'!M46+Operations!M46+'Dev #2'!M46</f>
        <v>0</v>
      </c>
      <c r="N46" s="268">
        <f>+Dev!N46+IT!N46+'Cust Supp'!N46+'QA Testing'!N46+Operations!N46+'Dev #2'!N46</f>
        <v>0</v>
      </c>
      <c r="O46" s="268">
        <f>+Dev!O46+IT!O46+'Cust Supp'!O46+'QA Testing'!O46+Operations!O46+'Dev #2'!O46</f>
        <v>0</v>
      </c>
      <c r="P46" s="268">
        <f>+Dev!P46+IT!P46+'Cust Supp'!P46+'QA Testing'!P46+Operations!P46+'Dev #2'!P46</f>
        <v>0</v>
      </c>
      <c r="Q46" s="268">
        <f>+Dev!Q46+IT!Q46+'Cust Supp'!Q46+'QA Testing'!Q46+Operations!Q46+'Dev #2'!Q46</f>
        <v>0</v>
      </c>
      <c r="R46" s="269">
        <f t="shared" si="20"/>
        <v>0</v>
      </c>
      <c r="S46" s="270">
        <f t="shared" si="21"/>
        <v>0</v>
      </c>
      <c r="T46" s="268">
        <f>+Dev!T46+IT!T46+'Cust Supp'!T46+'QA Testing'!T46+Operations!T46+'Dev #2'!T46</f>
        <v>0</v>
      </c>
      <c r="U46" s="268">
        <f>+Dev!U46+IT!U46+'Cust Supp'!U46+'QA Testing'!U46+Operations!U46+'Dev #2'!U46</f>
        <v>0</v>
      </c>
      <c r="V46" s="268">
        <f>+Dev!V46+IT!V46+'Cust Supp'!V46+'QA Testing'!V46+Operations!V46+'Dev #2'!V46</f>
        <v>0</v>
      </c>
      <c r="W46" s="268">
        <f>+Dev!W46+IT!W46+'Cust Supp'!W46+'QA Testing'!W46+Operations!W46+'Dev #2'!W46</f>
        <v>0</v>
      </c>
      <c r="X46" s="268">
        <f>+Dev!X46+IT!X46+'Cust Supp'!X46+'QA Testing'!X46+Operations!X46+'Dev #2'!X46</f>
        <v>0</v>
      </c>
      <c r="Y46" s="268">
        <f>+Dev!Y46+IT!Y46+'Cust Supp'!Y46+'QA Testing'!Y46+Operations!Y46+'Dev #2'!Y46</f>
        <v>0</v>
      </c>
      <c r="Z46" s="268">
        <f>+Dev!Z46+IT!Z46+'Cust Supp'!Z46+'QA Testing'!Z46+Operations!Z46+'Dev #2'!Z46</f>
        <v>0</v>
      </c>
      <c r="AA46" s="268">
        <f>+Dev!AA46+IT!AA46+'Cust Supp'!AA46+'QA Testing'!AA46+Operations!AA46+'Dev #2'!AA46</f>
        <v>0</v>
      </c>
      <c r="AB46" s="268">
        <f>+Dev!AB46+IT!AB46+'Cust Supp'!AB46+'QA Testing'!AB46+Operations!AB46+'Dev #2'!AB46</f>
        <v>0</v>
      </c>
      <c r="AC46" s="268">
        <f>+Dev!AC46+IT!AC46+'Cust Supp'!AC46+'QA Testing'!AC46+Operations!AC46+'Dev #2'!AC46</f>
        <v>0</v>
      </c>
      <c r="AD46" s="268">
        <f>+Dev!AD46+IT!AD46+'Cust Supp'!AD46+'QA Testing'!AD46+Operations!AD46+'Dev #2'!AD46</f>
        <v>0</v>
      </c>
      <c r="AE46" s="268">
        <f>+Dev!AE46+IT!AE46+'Cust Supp'!AE46+'QA Testing'!AE46+Operations!AE46+'Dev #2'!AE46</f>
        <v>0</v>
      </c>
      <c r="AF46" s="269">
        <f t="shared" si="22"/>
        <v>0</v>
      </c>
      <c r="AG46" s="270">
        <f t="shared" si="23"/>
        <v>0</v>
      </c>
    </row>
    <row r="47" spans="1:33" s="62" customFormat="1">
      <c r="A47" s="328" t="s">
        <v>141</v>
      </c>
      <c r="B47" s="53"/>
      <c r="C47" s="279"/>
      <c r="D47" s="279"/>
      <c r="E47" s="53"/>
      <c r="F47" s="268">
        <f>+Dev!F47+IT!F47+'Cust Supp'!F47+'QA Testing'!F47+Operations!F47+'Dev #2'!F47</f>
        <v>0</v>
      </c>
      <c r="G47" s="268">
        <f>+Dev!G47+IT!G47+'Cust Supp'!G47+'QA Testing'!G47+Operations!G47+'Dev #2'!G47</f>
        <v>0</v>
      </c>
      <c r="H47" s="268">
        <f>+Dev!H47+IT!H47+'Cust Supp'!H47+'QA Testing'!H47+Operations!H47+'Dev #2'!H47</f>
        <v>0</v>
      </c>
      <c r="I47" s="268">
        <f>+Dev!I47+IT!I47+'Cust Supp'!I47+'QA Testing'!I47+Operations!I47+'Dev #2'!I47</f>
        <v>0</v>
      </c>
      <c r="J47" s="268">
        <f>+Dev!J47+IT!J47+'Cust Supp'!J47+'QA Testing'!J47+Operations!J47+'Dev #2'!J47</f>
        <v>0</v>
      </c>
      <c r="K47" s="268">
        <f>+Dev!K47+IT!K47+'Cust Supp'!K47+'QA Testing'!K47+Operations!K47+'Dev #2'!K47</f>
        <v>0</v>
      </c>
      <c r="L47" s="268">
        <f>+Dev!L47+IT!L47+'Cust Supp'!L47+'QA Testing'!L47+Operations!L47+'Dev #2'!L47</f>
        <v>0</v>
      </c>
      <c r="M47" s="268">
        <f>+Dev!M47+IT!M47+'Cust Supp'!M47+'QA Testing'!M47+Operations!M47+'Dev #2'!M47</f>
        <v>0</v>
      </c>
      <c r="N47" s="268">
        <f>+Dev!N47+IT!N47+'Cust Supp'!N47+'QA Testing'!N47+Operations!N47+'Dev #2'!N47</f>
        <v>0</v>
      </c>
      <c r="O47" s="268">
        <f>+Dev!O47+IT!O47+'Cust Supp'!O47+'QA Testing'!O47+Operations!O47+'Dev #2'!O47</f>
        <v>0</v>
      </c>
      <c r="P47" s="268">
        <f>+Dev!P47+IT!P47+'Cust Supp'!P47+'QA Testing'!P47+Operations!P47+'Dev #2'!P47</f>
        <v>0</v>
      </c>
      <c r="Q47" s="268">
        <f>+Dev!Q47+IT!Q47+'Cust Supp'!Q47+'QA Testing'!Q47+Operations!Q47+'Dev #2'!Q47</f>
        <v>0</v>
      </c>
      <c r="R47" s="269">
        <f t="shared" si="20"/>
        <v>0</v>
      </c>
      <c r="S47" s="270">
        <f t="shared" si="21"/>
        <v>0</v>
      </c>
      <c r="T47" s="268">
        <f>+Dev!T47+IT!T47+'Cust Supp'!T47+'QA Testing'!T47+Operations!T47+'Dev #2'!T47</f>
        <v>0</v>
      </c>
      <c r="U47" s="268">
        <f>+Dev!U47+IT!U47+'Cust Supp'!U47+'QA Testing'!U47+Operations!U47+'Dev #2'!U47</f>
        <v>0</v>
      </c>
      <c r="V47" s="268">
        <f>+Dev!V47+IT!V47+'Cust Supp'!V47+'QA Testing'!V47+Operations!V47+'Dev #2'!V47</f>
        <v>0</v>
      </c>
      <c r="W47" s="268">
        <f>+Dev!W47+IT!W47+'Cust Supp'!W47+'QA Testing'!W47+Operations!W47+'Dev #2'!W47</f>
        <v>0</v>
      </c>
      <c r="X47" s="268">
        <f>+Dev!X47+IT!X47+'Cust Supp'!X47+'QA Testing'!X47+Operations!X47+'Dev #2'!X47</f>
        <v>0</v>
      </c>
      <c r="Y47" s="268">
        <f>+Dev!Y47+IT!Y47+'Cust Supp'!Y47+'QA Testing'!Y47+Operations!Y47+'Dev #2'!Y47</f>
        <v>0</v>
      </c>
      <c r="Z47" s="268">
        <f>+Dev!Z47+IT!Z47+'Cust Supp'!Z47+'QA Testing'!Z47+Operations!Z47+'Dev #2'!Z47</f>
        <v>0</v>
      </c>
      <c r="AA47" s="268">
        <f>+Dev!AA47+IT!AA47+'Cust Supp'!AA47+'QA Testing'!AA47+Operations!AA47+'Dev #2'!AA47</f>
        <v>0</v>
      </c>
      <c r="AB47" s="268">
        <f>+Dev!AB47+IT!AB47+'Cust Supp'!AB47+'QA Testing'!AB47+Operations!AB47+'Dev #2'!AB47</f>
        <v>0</v>
      </c>
      <c r="AC47" s="268">
        <f>+Dev!AC47+IT!AC47+'Cust Supp'!AC47+'QA Testing'!AC47+Operations!AC47+'Dev #2'!AC47</f>
        <v>0</v>
      </c>
      <c r="AD47" s="268">
        <f>+Dev!AD47+IT!AD47+'Cust Supp'!AD47+'QA Testing'!AD47+Operations!AD47+'Dev #2'!AD47</f>
        <v>0</v>
      </c>
      <c r="AE47" s="268">
        <f>+Dev!AE47+IT!AE47+'Cust Supp'!AE47+'QA Testing'!AE47+Operations!AE47+'Dev #2'!AE47</f>
        <v>0</v>
      </c>
      <c r="AF47" s="269">
        <f t="shared" si="22"/>
        <v>0</v>
      </c>
      <c r="AG47" s="270">
        <f t="shared" si="23"/>
        <v>0</v>
      </c>
    </row>
    <row r="48" spans="1:33" s="62" customFormat="1">
      <c r="A48" s="326" t="s">
        <v>41</v>
      </c>
      <c r="B48" s="53"/>
      <c r="C48" s="279"/>
      <c r="D48" s="279"/>
      <c r="E48" s="53"/>
      <c r="F48" s="268">
        <f>+Dev!F48+IT!F48+'Cust Supp'!F48+'QA Testing'!F48+Operations!F48+'Dev #2'!F48</f>
        <v>0</v>
      </c>
      <c r="G48" s="268">
        <f>+Dev!G48+IT!G48+'Cust Supp'!G48+'QA Testing'!G48+Operations!G48+'Dev #2'!G48</f>
        <v>0</v>
      </c>
      <c r="H48" s="268">
        <f>+Dev!H48+IT!H48+'Cust Supp'!H48+'QA Testing'!H48+Operations!H48+'Dev #2'!H48</f>
        <v>0</v>
      </c>
      <c r="I48" s="268">
        <f>+Dev!I48+IT!I48+'Cust Supp'!I48+'QA Testing'!I48+Operations!I48+'Dev #2'!I48</f>
        <v>0</v>
      </c>
      <c r="J48" s="268">
        <f>+Dev!J48+IT!J48+'Cust Supp'!J48+'QA Testing'!J48+Operations!J48+'Dev #2'!J48</f>
        <v>0</v>
      </c>
      <c r="K48" s="268">
        <f>+Dev!K48+IT!K48+'Cust Supp'!K48+'QA Testing'!K48+Operations!K48+'Dev #2'!K48</f>
        <v>0</v>
      </c>
      <c r="L48" s="268">
        <f>+Dev!L48+IT!L48+'Cust Supp'!L48+'QA Testing'!L48+Operations!L48+'Dev #2'!L48</f>
        <v>0</v>
      </c>
      <c r="M48" s="268">
        <f>+Dev!M48+IT!M48+'Cust Supp'!M48+'QA Testing'!M48+Operations!M48+'Dev #2'!M48</f>
        <v>0</v>
      </c>
      <c r="N48" s="268">
        <f>+Dev!N48+IT!N48+'Cust Supp'!N48+'QA Testing'!N48+Operations!N48+'Dev #2'!N48</f>
        <v>0</v>
      </c>
      <c r="O48" s="268">
        <f>+Dev!O48+IT!O48+'Cust Supp'!O48+'QA Testing'!O48+Operations!O48+'Dev #2'!O48</f>
        <v>0</v>
      </c>
      <c r="P48" s="268">
        <f>+Dev!P48+IT!P48+'Cust Supp'!P48+'QA Testing'!P48+Operations!P48+'Dev #2'!P48</f>
        <v>0</v>
      </c>
      <c r="Q48" s="268">
        <f>+Dev!Q48+IT!Q48+'Cust Supp'!Q48+'QA Testing'!Q48+Operations!Q48+'Dev #2'!Q48</f>
        <v>0</v>
      </c>
      <c r="R48" s="269">
        <f t="shared" si="20"/>
        <v>0</v>
      </c>
      <c r="S48" s="270">
        <f t="shared" si="21"/>
        <v>0</v>
      </c>
      <c r="T48" s="268">
        <f>+Dev!T48+IT!T48+'Cust Supp'!T48+'QA Testing'!T48+Operations!T48+'Dev #2'!T48</f>
        <v>0</v>
      </c>
      <c r="U48" s="268">
        <f>+Dev!U48+IT!U48+'Cust Supp'!U48+'QA Testing'!U48+Operations!U48+'Dev #2'!U48</f>
        <v>0</v>
      </c>
      <c r="V48" s="268">
        <f>+Dev!V48+IT!V48+'Cust Supp'!V48+'QA Testing'!V48+Operations!V48+'Dev #2'!V48</f>
        <v>0</v>
      </c>
      <c r="W48" s="268">
        <f>+Dev!W48+IT!W48+'Cust Supp'!W48+'QA Testing'!W48+Operations!W48+'Dev #2'!W48</f>
        <v>0</v>
      </c>
      <c r="X48" s="268">
        <f>+Dev!X48+IT!X48+'Cust Supp'!X48+'QA Testing'!X48+Operations!X48+'Dev #2'!X48</f>
        <v>0</v>
      </c>
      <c r="Y48" s="268">
        <f>+Dev!Y48+IT!Y48+'Cust Supp'!Y48+'QA Testing'!Y48+Operations!Y48+'Dev #2'!Y48</f>
        <v>0</v>
      </c>
      <c r="Z48" s="268">
        <f>+Dev!Z48+IT!Z48+'Cust Supp'!Z48+'QA Testing'!Z48+Operations!Z48+'Dev #2'!Z48</f>
        <v>0</v>
      </c>
      <c r="AA48" s="268">
        <f>+Dev!AA48+IT!AA48+'Cust Supp'!AA48+'QA Testing'!AA48+Operations!AA48+'Dev #2'!AA48</f>
        <v>0</v>
      </c>
      <c r="AB48" s="268">
        <f>+Dev!AB48+IT!AB48+'Cust Supp'!AB48+'QA Testing'!AB48+Operations!AB48+'Dev #2'!AB48</f>
        <v>0</v>
      </c>
      <c r="AC48" s="268">
        <f>+Dev!AC48+IT!AC48+'Cust Supp'!AC48+'QA Testing'!AC48+Operations!AC48+'Dev #2'!AC48</f>
        <v>0</v>
      </c>
      <c r="AD48" s="268">
        <f>+Dev!AD48+IT!AD48+'Cust Supp'!AD48+'QA Testing'!AD48+Operations!AD48+'Dev #2'!AD48</f>
        <v>0</v>
      </c>
      <c r="AE48" s="268">
        <f>+Dev!AE48+IT!AE48+'Cust Supp'!AE48+'QA Testing'!AE48+Operations!AE48+'Dev #2'!AE48</f>
        <v>0</v>
      </c>
      <c r="AF48" s="269">
        <f t="shared" si="22"/>
        <v>0</v>
      </c>
      <c r="AG48" s="270">
        <f t="shared" si="23"/>
        <v>0</v>
      </c>
    </row>
    <row r="49" spans="1:33" s="62" customFormat="1">
      <c r="A49" s="327" t="s">
        <v>142</v>
      </c>
      <c r="B49" s="53"/>
      <c r="C49" s="279"/>
      <c r="D49" s="279"/>
      <c r="E49" s="53"/>
      <c r="F49" s="268">
        <f>+Dev!F49+IT!F49+'Cust Supp'!F49+'QA Testing'!F49+Operations!F49+'Dev #2'!F49</f>
        <v>0</v>
      </c>
      <c r="G49" s="268">
        <f>+Dev!G49+IT!G49+'Cust Supp'!G49+'QA Testing'!G49+Operations!G49+'Dev #2'!G49</f>
        <v>0</v>
      </c>
      <c r="H49" s="268">
        <f>+Dev!H49+IT!H49+'Cust Supp'!H49+'QA Testing'!H49+Operations!H49+'Dev #2'!H49</f>
        <v>0</v>
      </c>
      <c r="I49" s="268">
        <f>+Dev!I49+IT!I49+'Cust Supp'!I49+'QA Testing'!I49+Operations!I49+'Dev #2'!I49</f>
        <v>0</v>
      </c>
      <c r="J49" s="268">
        <f>+Dev!J49+IT!J49+'Cust Supp'!J49+'QA Testing'!J49+Operations!J49+'Dev #2'!J49</f>
        <v>0</v>
      </c>
      <c r="K49" s="268">
        <f>+Dev!K49+IT!K49+'Cust Supp'!K49+'QA Testing'!K49+Operations!K49+'Dev #2'!K49</f>
        <v>0</v>
      </c>
      <c r="L49" s="268">
        <f>+Dev!L49+IT!L49+'Cust Supp'!L49+'QA Testing'!L49+Operations!L49+'Dev #2'!L49</f>
        <v>0</v>
      </c>
      <c r="M49" s="268">
        <f>+Dev!M49+IT!M49+'Cust Supp'!M49+'QA Testing'!M49+Operations!M49+'Dev #2'!M49</f>
        <v>0</v>
      </c>
      <c r="N49" s="268">
        <f>+Dev!N49+IT!N49+'Cust Supp'!N49+'QA Testing'!N49+Operations!N49+'Dev #2'!N49</f>
        <v>0</v>
      </c>
      <c r="O49" s="268">
        <f>+Dev!O49+IT!O49+'Cust Supp'!O49+'QA Testing'!O49+Operations!O49+'Dev #2'!O49</f>
        <v>0</v>
      </c>
      <c r="P49" s="268">
        <f>+Dev!P49+IT!P49+'Cust Supp'!P49+'QA Testing'!P49+Operations!P49+'Dev #2'!P49</f>
        <v>0</v>
      </c>
      <c r="Q49" s="268">
        <f>+Dev!Q49+IT!Q49+'Cust Supp'!Q49+'QA Testing'!Q49+Operations!Q49+'Dev #2'!Q49</f>
        <v>0</v>
      </c>
      <c r="R49" s="269">
        <f t="shared" si="20"/>
        <v>0</v>
      </c>
      <c r="S49" s="270">
        <f t="shared" si="21"/>
        <v>0</v>
      </c>
      <c r="T49" s="268">
        <f>+Dev!T49+IT!T49+'Cust Supp'!T49+'QA Testing'!T49+Operations!T49+'Dev #2'!T49</f>
        <v>0</v>
      </c>
      <c r="U49" s="268">
        <f>+Dev!U49+IT!U49+'Cust Supp'!U49+'QA Testing'!U49+Operations!U49+'Dev #2'!U49</f>
        <v>0</v>
      </c>
      <c r="V49" s="268">
        <f>+Dev!V49+IT!V49+'Cust Supp'!V49+'QA Testing'!V49+Operations!V49+'Dev #2'!V49</f>
        <v>0</v>
      </c>
      <c r="W49" s="268">
        <f>+Dev!W49+IT!W49+'Cust Supp'!W49+'QA Testing'!W49+Operations!W49+'Dev #2'!W49</f>
        <v>0</v>
      </c>
      <c r="X49" s="268">
        <f>+Dev!X49+IT!X49+'Cust Supp'!X49+'QA Testing'!X49+Operations!X49+'Dev #2'!X49</f>
        <v>0</v>
      </c>
      <c r="Y49" s="268">
        <f>+Dev!Y49+IT!Y49+'Cust Supp'!Y49+'QA Testing'!Y49+Operations!Y49+'Dev #2'!Y49</f>
        <v>0</v>
      </c>
      <c r="Z49" s="268">
        <f>+Dev!Z49+IT!Z49+'Cust Supp'!Z49+'QA Testing'!Z49+Operations!Z49+'Dev #2'!Z49</f>
        <v>0</v>
      </c>
      <c r="AA49" s="268">
        <f>+Dev!AA49+IT!AA49+'Cust Supp'!AA49+'QA Testing'!AA49+Operations!AA49+'Dev #2'!AA49</f>
        <v>0</v>
      </c>
      <c r="AB49" s="268">
        <f>+Dev!AB49+IT!AB49+'Cust Supp'!AB49+'QA Testing'!AB49+Operations!AB49+'Dev #2'!AB49</f>
        <v>0</v>
      </c>
      <c r="AC49" s="268">
        <f>+Dev!AC49+IT!AC49+'Cust Supp'!AC49+'QA Testing'!AC49+Operations!AC49+'Dev #2'!AC49</f>
        <v>0</v>
      </c>
      <c r="AD49" s="268">
        <f>+Dev!AD49+IT!AD49+'Cust Supp'!AD49+'QA Testing'!AD49+Operations!AD49+'Dev #2'!AD49</f>
        <v>0</v>
      </c>
      <c r="AE49" s="268">
        <f>+Dev!AE49+IT!AE49+'Cust Supp'!AE49+'QA Testing'!AE49+Operations!AE49+'Dev #2'!AE49</f>
        <v>0</v>
      </c>
      <c r="AF49" s="269">
        <f t="shared" si="22"/>
        <v>0</v>
      </c>
      <c r="AG49" s="270">
        <f t="shared" si="23"/>
        <v>0</v>
      </c>
    </row>
    <row r="50" spans="1:33" s="62" customFormat="1">
      <c r="A50" s="327" t="s">
        <v>143</v>
      </c>
      <c r="B50" s="53"/>
      <c r="C50" s="279"/>
      <c r="D50" s="279"/>
      <c r="E50" s="53"/>
      <c r="F50" s="268">
        <f>+Dev!F50+IT!F50+'Cust Supp'!F50+'QA Testing'!F50+Operations!F50+'Dev #2'!F50</f>
        <v>0</v>
      </c>
      <c r="G50" s="268">
        <f>+Dev!G50+IT!G50+'Cust Supp'!G50+'QA Testing'!G50+Operations!G50+'Dev #2'!G50</f>
        <v>0</v>
      </c>
      <c r="H50" s="268">
        <f>+Dev!H50+IT!H50+'Cust Supp'!H50+'QA Testing'!H50+Operations!H50+'Dev #2'!H50</f>
        <v>0</v>
      </c>
      <c r="I50" s="268">
        <f>+Dev!I50+IT!I50+'Cust Supp'!I50+'QA Testing'!I50+Operations!I50+'Dev #2'!I50</f>
        <v>0</v>
      </c>
      <c r="J50" s="268">
        <f>+Dev!J50+IT!J50+'Cust Supp'!J50+'QA Testing'!J50+Operations!J50+'Dev #2'!J50</f>
        <v>0</v>
      </c>
      <c r="K50" s="268">
        <f>+Dev!K50+IT!K50+'Cust Supp'!K50+'QA Testing'!K50+Operations!K50+'Dev #2'!K50</f>
        <v>0</v>
      </c>
      <c r="L50" s="268">
        <f>+Dev!L50+IT!L50+'Cust Supp'!L50+'QA Testing'!L50+Operations!L50+'Dev #2'!L50</f>
        <v>0</v>
      </c>
      <c r="M50" s="268">
        <f>+Dev!M50+IT!M50+'Cust Supp'!M50+'QA Testing'!M50+Operations!M50+'Dev #2'!M50</f>
        <v>0</v>
      </c>
      <c r="N50" s="268">
        <f>+Dev!N50+IT!N50+'Cust Supp'!N50+'QA Testing'!N50+Operations!N50+'Dev #2'!N50</f>
        <v>0</v>
      </c>
      <c r="O50" s="268">
        <f>+Dev!O50+IT!O50+'Cust Supp'!O50+'QA Testing'!O50+Operations!O50+'Dev #2'!O50</f>
        <v>0</v>
      </c>
      <c r="P50" s="268">
        <f>+Dev!P50+IT!P50+'Cust Supp'!P50+'QA Testing'!P50+Operations!P50+'Dev #2'!P50</f>
        <v>0</v>
      </c>
      <c r="Q50" s="268">
        <f>+Dev!Q50+IT!Q50+'Cust Supp'!Q50+'QA Testing'!Q50+Operations!Q50+'Dev #2'!Q50</f>
        <v>0</v>
      </c>
      <c r="R50" s="269">
        <f t="shared" si="20"/>
        <v>0</v>
      </c>
      <c r="S50" s="270">
        <f t="shared" si="21"/>
        <v>0</v>
      </c>
      <c r="T50" s="268">
        <f>+Dev!T50+IT!T50+'Cust Supp'!T50+'QA Testing'!T50+Operations!T50+'Dev #2'!T50</f>
        <v>0</v>
      </c>
      <c r="U50" s="268">
        <f>+Dev!U50+IT!U50+'Cust Supp'!U50+'QA Testing'!U50+Operations!U50+'Dev #2'!U50</f>
        <v>0</v>
      </c>
      <c r="V50" s="268">
        <f>+Dev!V50+IT!V50+'Cust Supp'!V50+'QA Testing'!V50+Operations!V50+'Dev #2'!V50</f>
        <v>0</v>
      </c>
      <c r="W50" s="268">
        <f>+Dev!W50+IT!W50+'Cust Supp'!W50+'QA Testing'!W50+Operations!W50+'Dev #2'!W50</f>
        <v>0</v>
      </c>
      <c r="X50" s="268">
        <f>+Dev!X50+IT!X50+'Cust Supp'!X50+'QA Testing'!X50+Operations!X50+'Dev #2'!X50</f>
        <v>0</v>
      </c>
      <c r="Y50" s="268">
        <f>+Dev!Y50+IT!Y50+'Cust Supp'!Y50+'QA Testing'!Y50+Operations!Y50+'Dev #2'!Y50</f>
        <v>0</v>
      </c>
      <c r="Z50" s="268">
        <f>+Dev!Z50+IT!Z50+'Cust Supp'!Z50+'QA Testing'!Z50+Operations!Z50+'Dev #2'!Z50</f>
        <v>0</v>
      </c>
      <c r="AA50" s="268">
        <f>+Dev!AA50+IT!AA50+'Cust Supp'!AA50+'QA Testing'!AA50+Operations!AA50+'Dev #2'!AA50</f>
        <v>0</v>
      </c>
      <c r="AB50" s="268">
        <f>+Dev!AB50+IT!AB50+'Cust Supp'!AB50+'QA Testing'!AB50+Operations!AB50+'Dev #2'!AB50</f>
        <v>0</v>
      </c>
      <c r="AC50" s="268">
        <f>+Dev!AC50+IT!AC50+'Cust Supp'!AC50+'QA Testing'!AC50+Operations!AC50+'Dev #2'!AC50</f>
        <v>0</v>
      </c>
      <c r="AD50" s="268">
        <f>+Dev!AD50+IT!AD50+'Cust Supp'!AD50+'QA Testing'!AD50+Operations!AD50+'Dev #2'!AD50</f>
        <v>0</v>
      </c>
      <c r="AE50" s="268">
        <f>+Dev!AE50+IT!AE50+'Cust Supp'!AE50+'QA Testing'!AE50+Operations!AE50+'Dev #2'!AE50</f>
        <v>0</v>
      </c>
      <c r="AF50" s="269">
        <f t="shared" si="22"/>
        <v>0</v>
      </c>
      <c r="AG50" s="270">
        <f t="shared" si="23"/>
        <v>0</v>
      </c>
    </row>
    <row r="51" spans="1:33" s="62" customFormat="1">
      <c r="A51" s="327" t="s">
        <v>144</v>
      </c>
      <c r="B51" s="53"/>
      <c r="C51" s="279"/>
      <c r="D51" s="279"/>
      <c r="E51" s="53"/>
      <c r="F51" s="268">
        <f>+Dev!F51+IT!F51+'Cust Supp'!F51+'QA Testing'!F51+Operations!F51+'Dev #2'!F51</f>
        <v>0</v>
      </c>
      <c r="G51" s="268">
        <f>+Dev!G51+IT!G51+'Cust Supp'!G51+'QA Testing'!G51+Operations!G51+'Dev #2'!G51</f>
        <v>0</v>
      </c>
      <c r="H51" s="268">
        <f>+Dev!H51+IT!H51+'Cust Supp'!H51+'QA Testing'!H51+Operations!H51+'Dev #2'!H51</f>
        <v>0</v>
      </c>
      <c r="I51" s="268">
        <f>+Dev!I51+IT!I51+'Cust Supp'!I51+'QA Testing'!I51+Operations!I51+'Dev #2'!I51</f>
        <v>0</v>
      </c>
      <c r="J51" s="268">
        <f>+Dev!J51+IT!J51+'Cust Supp'!J51+'QA Testing'!J51+Operations!J51+'Dev #2'!J51</f>
        <v>0</v>
      </c>
      <c r="K51" s="268">
        <f>+Dev!K51+IT!K51+'Cust Supp'!K51+'QA Testing'!K51+Operations!K51+'Dev #2'!K51</f>
        <v>0</v>
      </c>
      <c r="L51" s="268">
        <f>+Dev!L51+IT!L51+'Cust Supp'!L51+'QA Testing'!L51+Operations!L51+'Dev #2'!L51</f>
        <v>0</v>
      </c>
      <c r="M51" s="268">
        <f>+Dev!M51+IT!M51+'Cust Supp'!M51+'QA Testing'!M51+Operations!M51+'Dev #2'!M51</f>
        <v>0</v>
      </c>
      <c r="N51" s="268">
        <f>+Dev!N51+IT!N51+'Cust Supp'!N51+'QA Testing'!N51+Operations!N51+'Dev #2'!N51</f>
        <v>0</v>
      </c>
      <c r="O51" s="268">
        <f>+Dev!O51+IT!O51+'Cust Supp'!O51+'QA Testing'!O51+Operations!O51+'Dev #2'!O51</f>
        <v>0</v>
      </c>
      <c r="P51" s="268">
        <f>+Dev!P51+IT!P51+'Cust Supp'!P51+'QA Testing'!P51+Operations!P51+'Dev #2'!P51</f>
        <v>0</v>
      </c>
      <c r="Q51" s="268">
        <f>+Dev!Q51+IT!Q51+'Cust Supp'!Q51+'QA Testing'!Q51+Operations!Q51+'Dev #2'!Q51</f>
        <v>0</v>
      </c>
      <c r="R51" s="269">
        <f t="shared" si="20"/>
        <v>0</v>
      </c>
      <c r="S51" s="270">
        <f t="shared" si="21"/>
        <v>0</v>
      </c>
      <c r="T51" s="268">
        <f>+Dev!T51+IT!T51+'Cust Supp'!T51+'QA Testing'!T51+Operations!T51+'Dev #2'!T51</f>
        <v>0</v>
      </c>
      <c r="U51" s="268">
        <f>+Dev!U51+IT!U51+'Cust Supp'!U51+'QA Testing'!U51+Operations!U51+'Dev #2'!U51</f>
        <v>0</v>
      </c>
      <c r="V51" s="268">
        <f>+Dev!V51+IT!V51+'Cust Supp'!V51+'QA Testing'!V51+Operations!V51+'Dev #2'!V51</f>
        <v>0</v>
      </c>
      <c r="W51" s="268">
        <f>+Dev!W51+IT!W51+'Cust Supp'!W51+'QA Testing'!W51+Operations!W51+'Dev #2'!W51</f>
        <v>0</v>
      </c>
      <c r="X51" s="268">
        <f>+Dev!X51+IT!X51+'Cust Supp'!X51+'QA Testing'!X51+Operations!X51+'Dev #2'!X51</f>
        <v>0</v>
      </c>
      <c r="Y51" s="268">
        <f>+Dev!Y51+IT!Y51+'Cust Supp'!Y51+'QA Testing'!Y51+Operations!Y51+'Dev #2'!Y51</f>
        <v>0</v>
      </c>
      <c r="Z51" s="268">
        <f>+Dev!Z51+IT!Z51+'Cust Supp'!Z51+'QA Testing'!Z51+Operations!Z51+'Dev #2'!Z51</f>
        <v>0</v>
      </c>
      <c r="AA51" s="268">
        <f>+Dev!AA51+IT!AA51+'Cust Supp'!AA51+'QA Testing'!AA51+Operations!AA51+'Dev #2'!AA51</f>
        <v>0</v>
      </c>
      <c r="AB51" s="268">
        <f>+Dev!AB51+IT!AB51+'Cust Supp'!AB51+'QA Testing'!AB51+Operations!AB51+'Dev #2'!AB51</f>
        <v>0</v>
      </c>
      <c r="AC51" s="268">
        <f>+Dev!AC51+IT!AC51+'Cust Supp'!AC51+'QA Testing'!AC51+Operations!AC51+'Dev #2'!AC51</f>
        <v>0</v>
      </c>
      <c r="AD51" s="268">
        <f>+Dev!AD51+IT!AD51+'Cust Supp'!AD51+'QA Testing'!AD51+Operations!AD51+'Dev #2'!AD51</f>
        <v>0</v>
      </c>
      <c r="AE51" s="268">
        <f>+Dev!AE51+IT!AE51+'Cust Supp'!AE51+'QA Testing'!AE51+Operations!AE51+'Dev #2'!AE51</f>
        <v>0</v>
      </c>
      <c r="AF51" s="269">
        <f t="shared" si="22"/>
        <v>0</v>
      </c>
      <c r="AG51" s="270">
        <f t="shared" si="23"/>
        <v>0</v>
      </c>
    </row>
    <row r="52" spans="1:33" s="62" customFormat="1">
      <c r="A52" s="326" t="s">
        <v>42</v>
      </c>
      <c r="B52" s="53"/>
      <c r="C52" s="279"/>
      <c r="D52" s="279"/>
      <c r="E52" s="53"/>
      <c r="F52" s="268">
        <f>+Dev!F52+IT!F52+'Cust Supp'!F52+'QA Testing'!F52+Operations!F52+'Dev #2'!F52</f>
        <v>0</v>
      </c>
      <c r="G52" s="268">
        <f>+Dev!G52+IT!G52+'Cust Supp'!G52+'QA Testing'!G52+Operations!G52+'Dev #2'!G52</f>
        <v>0</v>
      </c>
      <c r="H52" s="268">
        <f>+Dev!H52+IT!H52+'Cust Supp'!H52+'QA Testing'!H52+Operations!H52+'Dev #2'!H52</f>
        <v>0</v>
      </c>
      <c r="I52" s="268">
        <f>+Dev!I52+IT!I52+'Cust Supp'!I52+'QA Testing'!I52+Operations!I52+'Dev #2'!I52</f>
        <v>0</v>
      </c>
      <c r="J52" s="268">
        <f>+Dev!J52+IT!J52+'Cust Supp'!J52+'QA Testing'!J52+Operations!J52+'Dev #2'!J52</f>
        <v>0</v>
      </c>
      <c r="K52" s="268">
        <f>+Dev!K52+IT!K52+'Cust Supp'!K52+'QA Testing'!K52+Operations!K52+'Dev #2'!K52</f>
        <v>0</v>
      </c>
      <c r="L52" s="268">
        <f>+Dev!L52+IT!L52+'Cust Supp'!L52+'QA Testing'!L52+Operations!L52+'Dev #2'!L52</f>
        <v>0</v>
      </c>
      <c r="M52" s="268">
        <f>+Dev!M52+IT!M52+'Cust Supp'!M52+'QA Testing'!M52+Operations!M52+'Dev #2'!M52</f>
        <v>0</v>
      </c>
      <c r="N52" s="268">
        <f>+Dev!N52+IT!N52+'Cust Supp'!N52+'QA Testing'!N52+Operations!N52+'Dev #2'!N52</f>
        <v>0</v>
      </c>
      <c r="O52" s="268">
        <f>+Dev!O52+IT!O52+'Cust Supp'!O52+'QA Testing'!O52+Operations!O52+'Dev #2'!O52</f>
        <v>0</v>
      </c>
      <c r="P52" s="268">
        <f>+Dev!P52+IT!P52+'Cust Supp'!P52+'QA Testing'!P52+Operations!P52+'Dev #2'!P52</f>
        <v>0</v>
      </c>
      <c r="Q52" s="268">
        <f>+Dev!Q52+IT!Q52+'Cust Supp'!Q52+'QA Testing'!Q52+Operations!Q52+'Dev #2'!Q52</f>
        <v>0</v>
      </c>
      <c r="R52" s="269">
        <f t="shared" si="20"/>
        <v>0</v>
      </c>
      <c r="S52" s="270">
        <f t="shared" si="21"/>
        <v>0</v>
      </c>
      <c r="T52" s="268">
        <f>+Dev!T52+IT!T52+'Cust Supp'!T52+'QA Testing'!T52+Operations!T52+'Dev #2'!T52</f>
        <v>0</v>
      </c>
      <c r="U52" s="268">
        <f>+Dev!U52+IT!U52+'Cust Supp'!U52+'QA Testing'!U52+Operations!U52+'Dev #2'!U52</f>
        <v>0</v>
      </c>
      <c r="V52" s="268">
        <f>+Dev!V52+IT!V52+'Cust Supp'!V52+'QA Testing'!V52+Operations!V52+'Dev #2'!V52</f>
        <v>0</v>
      </c>
      <c r="W52" s="268">
        <f>+Dev!W52+IT!W52+'Cust Supp'!W52+'QA Testing'!W52+Operations!W52+'Dev #2'!W52</f>
        <v>0</v>
      </c>
      <c r="X52" s="268">
        <f>+Dev!X52+IT!X52+'Cust Supp'!X52+'QA Testing'!X52+Operations!X52+'Dev #2'!X52</f>
        <v>0</v>
      </c>
      <c r="Y52" s="268">
        <f>+Dev!Y52+IT!Y52+'Cust Supp'!Y52+'QA Testing'!Y52+Operations!Y52+'Dev #2'!Y52</f>
        <v>0</v>
      </c>
      <c r="Z52" s="268">
        <f>+Dev!Z52+IT!Z52+'Cust Supp'!Z52+'QA Testing'!Z52+Operations!Z52+'Dev #2'!Z52</f>
        <v>0</v>
      </c>
      <c r="AA52" s="268">
        <f>+Dev!AA52+IT!AA52+'Cust Supp'!AA52+'QA Testing'!AA52+Operations!AA52+'Dev #2'!AA52</f>
        <v>0</v>
      </c>
      <c r="AB52" s="268">
        <f>+Dev!AB52+IT!AB52+'Cust Supp'!AB52+'QA Testing'!AB52+Operations!AB52+'Dev #2'!AB52</f>
        <v>0</v>
      </c>
      <c r="AC52" s="268">
        <f>+Dev!AC52+IT!AC52+'Cust Supp'!AC52+'QA Testing'!AC52+Operations!AC52+'Dev #2'!AC52</f>
        <v>0</v>
      </c>
      <c r="AD52" s="268">
        <f>+Dev!AD52+IT!AD52+'Cust Supp'!AD52+'QA Testing'!AD52+Operations!AD52+'Dev #2'!AD52</f>
        <v>0</v>
      </c>
      <c r="AE52" s="268">
        <f>+Dev!AE52+IT!AE52+'Cust Supp'!AE52+'QA Testing'!AE52+Operations!AE52+'Dev #2'!AE52</f>
        <v>0</v>
      </c>
      <c r="AF52" s="269">
        <f t="shared" si="22"/>
        <v>0</v>
      </c>
      <c r="AG52" s="270">
        <f t="shared" si="23"/>
        <v>0</v>
      </c>
    </row>
    <row r="53" spans="1:33" s="62" customFormat="1">
      <c r="A53" s="327" t="s">
        <v>145</v>
      </c>
      <c r="B53" s="53"/>
      <c r="C53" s="279"/>
      <c r="D53" s="279"/>
      <c r="E53" s="53"/>
      <c r="F53" s="268">
        <f>+Dev!F53+IT!F53+'Cust Supp'!F53+'QA Testing'!F53+Operations!F53+'Dev #2'!F53</f>
        <v>0</v>
      </c>
      <c r="G53" s="268">
        <f>+Dev!G53+IT!G53+'Cust Supp'!G53+'QA Testing'!G53+Operations!G53+'Dev #2'!G53</f>
        <v>0</v>
      </c>
      <c r="H53" s="268">
        <f>+Dev!H53+IT!H53+'Cust Supp'!H53+'QA Testing'!H53+Operations!H53+'Dev #2'!H53</f>
        <v>0</v>
      </c>
      <c r="I53" s="268">
        <f>+Dev!I53+IT!I53+'Cust Supp'!I53+'QA Testing'!I53+Operations!I53+'Dev #2'!I53</f>
        <v>0</v>
      </c>
      <c r="J53" s="268">
        <f>+Dev!J53+IT!J53+'Cust Supp'!J53+'QA Testing'!J53+Operations!J53+'Dev #2'!J53</f>
        <v>0</v>
      </c>
      <c r="K53" s="268">
        <f>+Dev!K53+IT!K53+'Cust Supp'!K53+'QA Testing'!K53+Operations!K53+'Dev #2'!K53</f>
        <v>0</v>
      </c>
      <c r="L53" s="268">
        <f>+Dev!L53+IT!L53+'Cust Supp'!L53+'QA Testing'!L53+Operations!L53+'Dev #2'!L53</f>
        <v>0</v>
      </c>
      <c r="M53" s="268">
        <f>+Dev!M53+IT!M53+'Cust Supp'!M53+'QA Testing'!M53+Operations!M53+'Dev #2'!M53</f>
        <v>0</v>
      </c>
      <c r="N53" s="268">
        <f>+Dev!N53+IT!N53+'Cust Supp'!N53+'QA Testing'!N53+Operations!N53+'Dev #2'!N53</f>
        <v>0</v>
      </c>
      <c r="O53" s="268">
        <f>+Dev!O53+IT!O53+'Cust Supp'!O53+'QA Testing'!O53+Operations!O53+'Dev #2'!O53</f>
        <v>0</v>
      </c>
      <c r="P53" s="268">
        <f>+Dev!P53+IT!P53+'Cust Supp'!P53+'QA Testing'!P53+Operations!P53+'Dev #2'!P53</f>
        <v>0</v>
      </c>
      <c r="Q53" s="268">
        <f>+Dev!Q53+IT!Q53+'Cust Supp'!Q53+'QA Testing'!Q53+Operations!Q53+'Dev #2'!Q53</f>
        <v>0</v>
      </c>
      <c r="R53" s="269">
        <f t="shared" si="20"/>
        <v>0</v>
      </c>
      <c r="S53" s="270">
        <f t="shared" si="21"/>
        <v>0</v>
      </c>
      <c r="T53" s="268">
        <f>+Dev!T53+IT!T53+'Cust Supp'!T53+'QA Testing'!T53+Operations!T53+'Dev #2'!T53</f>
        <v>0</v>
      </c>
      <c r="U53" s="268">
        <f>+Dev!U53+IT!U53+'Cust Supp'!U53+'QA Testing'!U53+Operations!U53+'Dev #2'!U53</f>
        <v>0</v>
      </c>
      <c r="V53" s="268">
        <f>+Dev!V53+IT!V53+'Cust Supp'!V53+'QA Testing'!V53+Operations!V53+'Dev #2'!V53</f>
        <v>0</v>
      </c>
      <c r="W53" s="268">
        <f>+Dev!W53+IT!W53+'Cust Supp'!W53+'QA Testing'!W53+Operations!W53+'Dev #2'!W53</f>
        <v>0</v>
      </c>
      <c r="X53" s="268">
        <f>+Dev!X53+IT!X53+'Cust Supp'!X53+'QA Testing'!X53+Operations!X53+'Dev #2'!X53</f>
        <v>0</v>
      </c>
      <c r="Y53" s="268">
        <f>+Dev!Y53+IT!Y53+'Cust Supp'!Y53+'QA Testing'!Y53+Operations!Y53+'Dev #2'!Y53</f>
        <v>0</v>
      </c>
      <c r="Z53" s="268">
        <f>+Dev!Z53+IT!Z53+'Cust Supp'!Z53+'QA Testing'!Z53+Operations!Z53+'Dev #2'!Z53</f>
        <v>0</v>
      </c>
      <c r="AA53" s="268">
        <f>+Dev!AA53+IT!AA53+'Cust Supp'!AA53+'QA Testing'!AA53+Operations!AA53+'Dev #2'!AA53</f>
        <v>0</v>
      </c>
      <c r="AB53" s="268">
        <f>+Dev!AB53+IT!AB53+'Cust Supp'!AB53+'QA Testing'!AB53+Operations!AB53+'Dev #2'!AB53</f>
        <v>0</v>
      </c>
      <c r="AC53" s="268">
        <f>+Dev!AC53+IT!AC53+'Cust Supp'!AC53+'QA Testing'!AC53+Operations!AC53+'Dev #2'!AC53</f>
        <v>0</v>
      </c>
      <c r="AD53" s="268">
        <f>+Dev!AD53+IT!AD53+'Cust Supp'!AD53+'QA Testing'!AD53+Operations!AD53+'Dev #2'!AD53</f>
        <v>0</v>
      </c>
      <c r="AE53" s="268">
        <f>+Dev!AE53+IT!AE53+'Cust Supp'!AE53+'QA Testing'!AE53+Operations!AE53+'Dev #2'!AE53</f>
        <v>0</v>
      </c>
      <c r="AF53" s="269">
        <f t="shared" si="22"/>
        <v>0</v>
      </c>
      <c r="AG53" s="270">
        <f t="shared" si="23"/>
        <v>0</v>
      </c>
    </row>
    <row r="54" spans="1:33" s="62" customFormat="1">
      <c r="A54" s="327" t="s">
        <v>146</v>
      </c>
      <c r="B54" s="53"/>
      <c r="C54" s="279"/>
      <c r="D54" s="279"/>
      <c r="E54" s="53"/>
      <c r="F54" s="268">
        <f>+Dev!F54+IT!F54+'Cust Supp'!F54+'QA Testing'!F54+Operations!F54+'Dev #2'!F54</f>
        <v>0</v>
      </c>
      <c r="G54" s="268">
        <f>+Dev!G54+IT!G54+'Cust Supp'!G54+'QA Testing'!G54+Operations!G54+'Dev #2'!G54</f>
        <v>0</v>
      </c>
      <c r="H54" s="268">
        <f>+Dev!H54+IT!H54+'Cust Supp'!H54+'QA Testing'!H54+Operations!H54+'Dev #2'!H54</f>
        <v>0</v>
      </c>
      <c r="I54" s="268">
        <f>+Dev!I54+IT!I54+'Cust Supp'!I54+'QA Testing'!I54+Operations!I54+'Dev #2'!I54</f>
        <v>0</v>
      </c>
      <c r="J54" s="268">
        <f>+Dev!J54+IT!J54+'Cust Supp'!J54+'QA Testing'!J54+Operations!J54+'Dev #2'!J54</f>
        <v>0</v>
      </c>
      <c r="K54" s="268">
        <f>+Dev!K54+IT!K54+'Cust Supp'!K54+'QA Testing'!K54+Operations!K54+'Dev #2'!K54</f>
        <v>0</v>
      </c>
      <c r="L54" s="268">
        <f>+Dev!L54+IT!L54+'Cust Supp'!L54+'QA Testing'!L54+Operations!L54+'Dev #2'!L54</f>
        <v>0</v>
      </c>
      <c r="M54" s="268">
        <f>+Dev!M54+IT!M54+'Cust Supp'!M54+'QA Testing'!M54+Operations!M54+'Dev #2'!M54</f>
        <v>0</v>
      </c>
      <c r="N54" s="268">
        <f>+Dev!N54+IT!N54+'Cust Supp'!N54+'QA Testing'!N54+Operations!N54+'Dev #2'!N54</f>
        <v>0</v>
      </c>
      <c r="O54" s="268">
        <f>+Dev!O54+IT!O54+'Cust Supp'!O54+'QA Testing'!O54+Operations!O54+'Dev #2'!O54</f>
        <v>0</v>
      </c>
      <c r="P54" s="268">
        <f>+Dev!P54+IT!P54+'Cust Supp'!P54+'QA Testing'!P54+Operations!P54+'Dev #2'!P54</f>
        <v>0</v>
      </c>
      <c r="Q54" s="268">
        <f>+Dev!Q54+IT!Q54+'Cust Supp'!Q54+'QA Testing'!Q54+Operations!Q54+'Dev #2'!Q54</f>
        <v>0</v>
      </c>
      <c r="R54" s="269">
        <f t="shared" si="20"/>
        <v>0</v>
      </c>
      <c r="S54" s="270">
        <f t="shared" si="21"/>
        <v>0</v>
      </c>
      <c r="T54" s="268">
        <f>+Dev!T54+IT!T54+'Cust Supp'!T54+'QA Testing'!T54+Operations!T54+'Dev #2'!T54</f>
        <v>0</v>
      </c>
      <c r="U54" s="268">
        <f>+Dev!U54+IT!U54+'Cust Supp'!U54+'QA Testing'!U54+Operations!U54+'Dev #2'!U54</f>
        <v>0</v>
      </c>
      <c r="V54" s="268">
        <f>+Dev!V54+IT!V54+'Cust Supp'!V54+'QA Testing'!V54+Operations!V54+'Dev #2'!V54</f>
        <v>0</v>
      </c>
      <c r="W54" s="268">
        <f>+Dev!W54+IT!W54+'Cust Supp'!W54+'QA Testing'!W54+Operations!W54+'Dev #2'!W54</f>
        <v>0</v>
      </c>
      <c r="X54" s="268">
        <f>+Dev!X54+IT!X54+'Cust Supp'!X54+'QA Testing'!X54+Operations!X54+'Dev #2'!X54</f>
        <v>0</v>
      </c>
      <c r="Y54" s="268">
        <f>+Dev!Y54+IT!Y54+'Cust Supp'!Y54+'QA Testing'!Y54+Operations!Y54+'Dev #2'!Y54</f>
        <v>0</v>
      </c>
      <c r="Z54" s="268">
        <f>+Dev!Z54+IT!Z54+'Cust Supp'!Z54+'QA Testing'!Z54+Operations!Z54+'Dev #2'!Z54</f>
        <v>0</v>
      </c>
      <c r="AA54" s="268">
        <f>+Dev!AA54+IT!AA54+'Cust Supp'!AA54+'QA Testing'!AA54+Operations!AA54+'Dev #2'!AA54</f>
        <v>0</v>
      </c>
      <c r="AB54" s="268">
        <f>+Dev!AB54+IT!AB54+'Cust Supp'!AB54+'QA Testing'!AB54+Operations!AB54+'Dev #2'!AB54</f>
        <v>0</v>
      </c>
      <c r="AC54" s="268">
        <f>+Dev!AC54+IT!AC54+'Cust Supp'!AC54+'QA Testing'!AC54+Operations!AC54+'Dev #2'!AC54</f>
        <v>0</v>
      </c>
      <c r="AD54" s="268">
        <f>+Dev!AD54+IT!AD54+'Cust Supp'!AD54+'QA Testing'!AD54+Operations!AD54+'Dev #2'!AD54</f>
        <v>0</v>
      </c>
      <c r="AE54" s="268">
        <f>+Dev!AE54+IT!AE54+'Cust Supp'!AE54+'QA Testing'!AE54+Operations!AE54+'Dev #2'!AE54</f>
        <v>0</v>
      </c>
      <c r="AF54" s="269">
        <f t="shared" si="22"/>
        <v>0</v>
      </c>
      <c r="AG54" s="270">
        <f t="shared" si="23"/>
        <v>0</v>
      </c>
    </row>
    <row r="55" spans="1:33" s="62" customFormat="1">
      <c r="A55" s="327" t="s">
        <v>156</v>
      </c>
      <c r="B55" s="53"/>
      <c r="C55" s="279"/>
      <c r="D55" s="279"/>
      <c r="E55" s="53"/>
      <c r="F55" s="268">
        <f>+Dev!F55+IT!F55+'Cust Supp'!F55+'QA Testing'!F55+Operations!F55+'Dev #2'!F55</f>
        <v>0</v>
      </c>
      <c r="G55" s="268">
        <f>+Dev!G55+IT!G55+'Cust Supp'!G55+'QA Testing'!G55+Operations!G55+'Dev #2'!G55</f>
        <v>0</v>
      </c>
      <c r="H55" s="268">
        <f>+Dev!H55+IT!H55+'Cust Supp'!H55+'QA Testing'!H55+Operations!H55+'Dev #2'!H55</f>
        <v>0</v>
      </c>
      <c r="I55" s="268">
        <f>+Dev!I55+IT!I55+'Cust Supp'!I55+'QA Testing'!I55+Operations!I55+'Dev #2'!I55</f>
        <v>0</v>
      </c>
      <c r="J55" s="268">
        <f>+Dev!J55+IT!J55+'Cust Supp'!J55+'QA Testing'!J55+Operations!J55+'Dev #2'!J55</f>
        <v>0</v>
      </c>
      <c r="K55" s="268">
        <f>+Dev!K55+IT!K55+'Cust Supp'!K55+'QA Testing'!K55+Operations!K55+'Dev #2'!K55</f>
        <v>0</v>
      </c>
      <c r="L55" s="268">
        <f>+Dev!L55+IT!L55+'Cust Supp'!L55+'QA Testing'!L55+Operations!L55+'Dev #2'!L55</f>
        <v>0</v>
      </c>
      <c r="M55" s="268">
        <f>+Dev!M55+IT!M55+'Cust Supp'!M55+'QA Testing'!M55+Operations!M55+'Dev #2'!M55</f>
        <v>0</v>
      </c>
      <c r="N55" s="268">
        <f>+Dev!N55+IT!N55+'Cust Supp'!N55+'QA Testing'!N55+Operations!N55+'Dev #2'!N55</f>
        <v>0</v>
      </c>
      <c r="O55" s="268">
        <f>+Dev!O55+IT!O55+'Cust Supp'!O55+'QA Testing'!O55+Operations!O55+'Dev #2'!O55</f>
        <v>0</v>
      </c>
      <c r="P55" s="268">
        <f>+Dev!P55+IT!P55+'Cust Supp'!P55+'QA Testing'!P55+Operations!P55+'Dev #2'!P55</f>
        <v>0</v>
      </c>
      <c r="Q55" s="268">
        <f>+Dev!Q55+IT!Q55+'Cust Supp'!Q55+'QA Testing'!Q55+Operations!Q55+'Dev #2'!Q55</f>
        <v>0</v>
      </c>
      <c r="R55" s="269">
        <f t="shared" si="20"/>
        <v>0</v>
      </c>
      <c r="S55" s="270">
        <f t="shared" si="21"/>
        <v>0</v>
      </c>
      <c r="T55" s="268">
        <f>+Dev!T55+IT!T55+'Cust Supp'!T55+'QA Testing'!T55+Operations!T55+'Dev #2'!T55</f>
        <v>0</v>
      </c>
      <c r="U55" s="268">
        <f>+Dev!U55+IT!U55+'Cust Supp'!U55+'QA Testing'!U55+Operations!U55+'Dev #2'!U55</f>
        <v>0</v>
      </c>
      <c r="V55" s="268">
        <f>+Dev!V55+IT!V55+'Cust Supp'!V55+'QA Testing'!V55+Operations!V55+'Dev #2'!V55</f>
        <v>0</v>
      </c>
      <c r="W55" s="268">
        <f>+Dev!W55+IT!W55+'Cust Supp'!W55+'QA Testing'!W55+Operations!W55+'Dev #2'!W55</f>
        <v>0</v>
      </c>
      <c r="X55" s="268">
        <f>+Dev!X55+IT!X55+'Cust Supp'!X55+'QA Testing'!X55+Operations!X55+'Dev #2'!X55</f>
        <v>0</v>
      </c>
      <c r="Y55" s="268">
        <f>+Dev!Y55+IT!Y55+'Cust Supp'!Y55+'QA Testing'!Y55+Operations!Y55+'Dev #2'!Y55</f>
        <v>0</v>
      </c>
      <c r="Z55" s="268">
        <f>+Dev!Z55+IT!Z55+'Cust Supp'!Z55+'QA Testing'!Z55+Operations!Z55+'Dev #2'!Z55</f>
        <v>0</v>
      </c>
      <c r="AA55" s="268">
        <f>+Dev!AA55+IT!AA55+'Cust Supp'!AA55+'QA Testing'!AA55+Operations!AA55+'Dev #2'!AA55</f>
        <v>0</v>
      </c>
      <c r="AB55" s="268">
        <f>+Dev!AB55+IT!AB55+'Cust Supp'!AB55+'QA Testing'!AB55+Operations!AB55+'Dev #2'!AB55</f>
        <v>0</v>
      </c>
      <c r="AC55" s="268">
        <f>+Dev!AC55+IT!AC55+'Cust Supp'!AC55+'QA Testing'!AC55+Operations!AC55+'Dev #2'!AC55</f>
        <v>0</v>
      </c>
      <c r="AD55" s="268">
        <f>+Dev!AD55+IT!AD55+'Cust Supp'!AD55+'QA Testing'!AD55+Operations!AD55+'Dev #2'!AD55</f>
        <v>0</v>
      </c>
      <c r="AE55" s="268">
        <f>+Dev!AE55+IT!AE55+'Cust Supp'!AE55+'QA Testing'!AE55+Operations!AE55+'Dev #2'!AE55</f>
        <v>0</v>
      </c>
      <c r="AF55" s="269">
        <f t="shared" si="22"/>
        <v>0</v>
      </c>
      <c r="AG55" s="270">
        <f t="shared" si="23"/>
        <v>0</v>
      </c>
    </row>
    <row r="56" spans="1:33" s="62" customFormat="1">
      <c r="A56" s="53"/>
      <c r="B56" s="53"/>
      <c r="C56" s="154"/>
      <c r="D56" s="154"/>
      <c r="E56" s="53"/>
      <c r="F56" s="268">
        <f>+Dev!F56+IT!F56+'Cust Supp'!F56+'QA Testing'!F56+Operations!F56+'Dev #2'!F56</f>
        <v>0</v>
      </c>
      <c r="G56" s="268">
        <f>+Dev!G56+IT!G56+'Cust Supp'!G56+'QA Testing'!G56+Operations!G56+'Dev #2'!G56</f>
        <v>0</v>
      </c>
      <c r="H56" s="268">
        <f>+Dev!H56+IT!H56+'Cust Supp'!H56+'QA Testing'!H56+Operations!H56+'Dev #2'!H56</f>
        <v>0</v>
      </c>
      <c r="I56" s="268">
        <f>+Dev!I56+IT!I56+'Cust Supp'!I56+'QA Testing'!I56+Operations!I56+'Dev #2'!I56</f>
        <v>0</v>
      </c>
      <c r="J56" s="268">
        <f>+Dev!J56+IT!J56+'Cust Supp'!J56+'QA Testing'!J56+Operations!J56+'Dev #2'!J56</f>
        <v>0</v>
      </c>
      <c r="K56" s="268">
        <f>+Dev!K56+IT!K56+'Cust Supp'!K56+'QA Testing'!K56+Operations!K56+'Dev #2'!K56</f>
        <v>0</v>
      </c>
      <c r="L56" s="268">
        <f>+Dev!L56+IT!L56+'Cust Supp'!L56+'QA Testing'!L56+Operations!L56+'Dev #2'!L56</f>
        <v>0</v>
      </c>
      <c r="M56" s="268">
        <f>+Dev!M56+IT!M56+'Cust Supp'!M56+'QA Testing'!M56+Operations!M56+'Dev #2'!M56</f>
        <v>0</v>
      </c>
      <c r="N56" s="268">
        <f>+Dev!N56+IT!N56+'Cust Supp'!N56+'QA Testing'!N56+Operations!N56+'Dev #2'!N56</f>
        <v>0</v>
      </c>
      <c r="O56" s="268">
        <f>+Dev!O56+IT!O56+'Cust Supp'!O56+'QA Testing'!O56+Operations!O56+'Dev #2'!O56</f>
        <v>0</v>
      </c>
      <c r="P56" s="268">
        <f>+Dev!P56+IT!P56+'Cust Supp'!P56+'QA Testing'!P56+Operations!P56+'Dev #2'!P56</f>
        <v>0</v>
      </c>
      <c r="Q56" s="268">
        <f>+Dev!Q56+IT!Q56+'Cust Supp'!Q56+'QA Testing'!Q56+Operations!Q56+'Dev #2'!Q56</f>
        <v>0</v>
      </c>
      <c r="R56" s="269">
        <f t="shared" si="20"/>
        <v>0</v>
      </c>
      <c r="S56" s="270">
        <f>+R56/R$87</f>
        <v>0</v>
      </c>
      <c r="T56" s="268">
        <f>+Dev!T56+IT!T56+'Cust Supp'!T56+'QA Testing'!T56+Operations!T56+'Dev #2'!T56</f>
        <v>0</v>
      </c>
      <c r="U56" s="268">
        <f>+Dev!U56+IT!U56+'Cust Supp'!U56+'QA Testing'!U56+Operations!U56+'Dev #2'!U56</f>
        <v>0</v>
      </c>
      <c r="V56" s="268">
        <f>+Dev!V56+IT!V56+'Cust Supp'!V56+'QA Testing'!V56+Operations!V56+'Dev #2'!V56</f>
        <v>0</v>
      </c>
      <c r="W56" s="268">
        <f>+Dev!W56+IT!W56+'Cust Supp'!W56+'QA Testing'!W56+Operations!W56+'Dev #2'!W56</f>
        <v>0</v>
      </c>
      <c r="X56" s="268">
        <f>+Dev!X56+IT!X56+'Cust Supp'!X56+'QA Testing'!X56+Operations!X56+'Dev #2'!X56</f>
        <v>0</v>
      </c>
      <c r="Y56" s="268">
        <f>+Dev!Y56+IT!Y56+'Cust Supp'!Y56+'QA Testing'!Y56+Operations!Y56+'Dev #2'!Y56</f>
        <v>0</v>
      </c>
      <c r="Z56" s="268">
        <f>+Dev!Z56+IT!Z56+'Cust Supp'!Z56+'QA Testing'!Z56+Operations!Z56+'Dev #2'!Z56</f>
        <v>0</v>
      </c>
      <c r="AA56" s="268">
        <f>+Dev!AA56+IT!AA56+'Cust Supp'!AA56+'QA Testing'!AA56+Operations!AA56+'Dev #2'!AA56</f>
        <v>0</v>
      </c>
      <c r="AB56" s="268">
        <f>+Dev!AB56+IT!AB56+'Cust Supp'!AB56+'QA Testing'!AB56+Operations!AB56+'Dev #2'!AB56</f>
        <v>0</v>
      </c>
      <c r="AC56" s="268">
        <f>+Dev!AC56+IT!AC56+'Cust Supp'!AC56+'QA Testing'!AC56+Operations!AC56+'Dev #2'!AC56</f>
        <v>0</v>
      </c>
      <c r="AD56" s="268">
        <f>+Dev!AD56+IT!AD56+'Cust Supp'!AD56+'QA Testing'!AD56+Operations!AD56+'Dev #2'!AD56</f>
        <v>0</v>
      </c>
      <c r="AE56" s="268">
        <f>+Dev!AE56+IT!AE56+'Cust Supp'!AE56+'QA Testing'!AE56+Operations!AE56+'Dev #2'!AE56</f>
        <v>0</v>
      </c>
      <c r="AF56" s="269">
        <f t="shared" si="22"/>
        <v>0</v>
      </c>
      <c r="AG56" s="270">
        <f>+AF56/AF$87</f>
        <v>0</v>
      </c>
    </row>
    <row r="57" spans="1:33" s="62" customFormat="1">
      <c r="A57" s="76" t="s">
        <v>43</v>
      </c>
      <c r="C57" s="154"/>
      <c r="D57" s="154"/>
      <c r="F57" s="276">
        <f t="shared" ref="F57:R57" si="24">SUM(F39:F56)</f>
        <v>0</v>
      </c>
      <c r="G57" s="276">
        <f t="shared" si="24"/>
        <v>0</v>
      </c>
      <c r="H57" s="276">
        <f t="shared" si="24"/>
        <v>0</v>
      </c>
      <c r="I57" s="276">
        <f t="shared" si="24"/>
        <v>0</v>
      </c>
      <c r="J57" s="276">
        <f t="shared" si="24"/>
        <v>0</v>
      </c>
      <c r="K57" s="276">
        <f t="shared" si="24"/>
        <v>0</v>
      </c>
      <c r="L57" s="276">
        <f t="shared" si="24"/>
        <v>0</v>
      </c>
      <c r="M57" s="276">
        <f t="shared" si="24"/>
        <v>0</v>
      </c>
      <c r="N57" s="276">
        <f t="shared" si="24"/>
        <v>0</v>
      </c>
      <c r="O57" s="276">
        <f t="shared" si="24"/>
        <v>0</v>
      </c>
      <c r="P57" s="276">
        <f t="shared" si="24"/>
        <v>0</v>
      </c>
      <c r="Q57" s="276">
        <f t="shared" si="24"/>
        <v>0</v>
      </c>
      <c r="R57" s="276">
        <f t="shared" si="24"/>
        <v>0</v>
      </c>
      <c r="S57" s="87">
        <f>+R57/R$87</f>
        <v>0</v>
      </c>
      <c r="T57" s="276">
        <f t="shared" ref="T57:AF57" si="25">SUM(T39:T56)</f>
        <v>0</v>
      </c>
      <c r="U57" s="276">
        <f t="shared" si="25"/>
        <v>0</v>
      </c>
      <c r="V57" s="276">
        <f t="shared" si="25"/>
        <v>0</v>
      </c>
      <c r="W57" s="276">
        <f t="shared" si="25"/>
        <v>0</v>
      </c>
      <c r="X57" s="276">
        <f t="shared" si="25"/>
        <v>0</v>
      </c>
      <c r="Y57" s="276">
        <f t="shared" si="25"/>
        <v>0</v>
      </c>
      <c r="Z57" s="276">
        <f t="shared" si="25"/>
        <v>0</v>
      </c>
      <c r="AA57" s="276">
        <f t="shared" si="25"/>
        <v>0</v>
      </c>
      <c r="AB57" s="276">
        <f t="shared" si="25"/>
        <v>0</v>
      </c>
      <c r="AC57" s="276">
        <f t="shared" si="25"/>
        <v>0</v>
      </c>
      <c r="AD57" s="276">
        <f t="shared" si="25"/>
        <v>0</v>
      </c>
      <c r="AE57" s="276">
        <f t="shared" si="25"/>
        <v>0</v>
      </c>
      <c r="AF57" s="276">
        <f t="shared" si="25"/>
        <v>0</v>
      </c>
      <c r="AG57" s="87">
        <f>+AF57/AF$87</f>
        <v>0</v>
      </c>
    </row>
    <row r="58" spans="1:33" s="62" customFormat="1">
      <c r="C58" s="154"/>
      <c r="D58" s="154"/>
      <c r="F58" s="277"/>
      <c r="G58" s="277"/>
      <c r="H58" s="277"/>
      <c r="I58" s="277"/>
      <c r="J58" s="280"/>
      <c r="K58" s="277"/>
      <c r="L58" s="277"/>
      <c r="M58" s="280"/>
      <c r="N58" s="281"/>
      <c r="O58" s="277"/>
      <c r="P58" s="277"/>
      <c r="Q58" s="277"/>
      <c r="R58" s="278"/>
      <c r="S58" s="270"/>
      <c r="T58" s="277"/>
      <c r="U58" s="277"/>
      <c r="V58" s="277"/>
      <c r="W58" s="277"/>
      <c r="X58" s="280"/>
      <c r="Y58" s="277"/>
      <c r="Z58" s="277"/>
      <c r="AA58" s="280"/>
      <c r="AB58" s="281"/>
      <c r="AC58" s="277"/>
      <c r="AD58" s="277"/>
      <c r="AE58" s="277"/>
      <c r="AF58" s="278"/>
      <c r="AG58" s="270"/>
    </row>
    <row r="59" spans="1:33" s="62" customFormat="1">
      <c r="A59" s="327" t="s">
        <v>147</v>
      </c>
      <c r="C59" s="154"/>
      <c r="D59" s="154"/>
      <c r="E59" s="53"/>
      <c r="F59" s="268">
        <f>+Dev!F59+IT!F59+'Cust Supp'!F59+'QA Testing'!F59+Operations!F59+'Dev #2'!F59</f>
        <v>0</v>
      </c>
      <c r="G59" s="268">
        <f>+Dev!G59+IT!G59+'Cust Supp'!G59+'QA Testing'!G59+Operations!G59+'Dev #2'!G59</f>
        <v>0</v>
      </c>
      <c r="H59" s="268">
        <f>+Dev!H59+IT!H59+'Cust Supp'!H59+'QA Testing'!H59+Operations!H59+'Dev #2'!H59</f>
        <v>0</v>
      </c>
      <c r="I59" s="268">
        <f>+Dev!I59+IT!I59+'Cust Supp'!I59+'QA Testing'!I59+Operations!I59+'Dev #2'!I59</f>
        <v>0</v>
      </c>
      <c r="J59" s="268">
        <f>+Dev!J59+IT!J59+'Cust Supp'!J59+'QA Testing'!J59+Operations!J59+'Dev #2'!J59</f>
        <v>0</v>
      </c>
      <c r="K59" s="268">
        <f>+Dev!K59+IT!K59+'Cust Supp'!K59+'QA Testing'!K59+Operations!K59+'Dev #2'!K59</f>
        <v>0</v>
      </c>
      <c r="L59" s="268">
        <f>+Dev!L59+IT!L59+'Cust Supp'!L59+'QA Testing'!L59+Operations!L59+'Dev #2'!L59</f>
        <v>0</v>
      </c>
      <c r="M59" s="268">
        <f>+Dev!M59+IT!M59+'Cust Supp'!M59+'QA Testing'!M59+Operations!M59+'Dev #2'!M59</f>
        <v>0</v>
      </c>
      <c r="N59" s="268">
        <f>+Dev!N59+IT!N59+'Cust Supp'!N59+'QA Testing'!N59+Operations!N59+'Dev #2'!N59</f>
        <v>0</v>
      </c>
      <c r="O59" s="268">
        <f>+Dev!O59+IT!O59+'Cust Supp'!O59+'QA Testing'!O59+Operations!O59+'Dev #2'!O59</f>
        <v>0</v>
      </c>
      <c r="P59" s="268">
        <f>+Dev!P59+IT!P59+'Cust Supp'!P59+'QA Testing'!P59+Operations!P59+'Dev #2'!P59</f>
        <v>0</v>
      </c>
      <c r="Q59" s="268">
        <f>+Dev!Q59+IT!Q59+'Cust Supp'!Q59+'QA Testing'!Q59+Operations!Q59+'Dev #2'!Q59</f>
        <v>0</v>
      </c>
      <c r="R59" s="269">
        <f t="shared" ref="R59:R66" si="26">SUM(F59:Q59)</f>
        <v>0</v>
      </c>
      <c r="S59" s="270">
        <f t="shared" ref="S59:S65" si="27">+R59/R$87</f>
        <v>0</v>
      </c>
      <c r="T59" s="268">
        <f>+Dev!T59+IT!T59+'Cust Supp'!T59+'QA Testing'!T59+Operations!T59+'Dev #2'!T59</f>
        <v>0</v>
      </c>
      <c r="U59" s="268">
        <f>+Dev!U59+IT!U59+'Cust Supp'!U59+'QA Testing'!U59+Operations!U59+'Dev #2'!U59</f>
        <v>0</v>
      </c>
      <c r="V59" s="268">
        <f>+Dev!V59+IT!V59+'Cust Supp'!V59+'QA Testing'!V59+Operations!V59+'Dev #2'!V59</f>
        <v>0</v>
      </c>
      <c r="W59" s="268">
        <f>+Dev!W59+IT!W59+'Cust Supp'!W59+'QA Testing'!W59+Operations!W59+'Dev #2'!W59</f>
        <v>0</v>
      </c>
      <c r="X59" s="268">
        <f>+Dev!X59+IT!X59+'Cust Supp'!X59+'QA Testing'!X59+Operations!X59+'Dev #2'!X59</f>
        <v>0</v>
      </c>
      <c r="Y59" s="268">
        <f>+Dev!Y59+IT!Y59+'Cust Supp'!Y59+'QA Testing'!Y59+Operations!Y59+'Dev #2'!Y59</f>
        <v>0</v>
      </c>
      <c r="Z59" s="268">
        <f>+Dev!Z59+IT!Z59+'Cust Supp'!Z59+'QA Testing'!Z59+Operations!Z59+'Dev #2'!Z59</f>
        <v>0</v>
      </c>
      <c r="AA59" s="268">
        <f>+Dev!AA59+IT!AA59+'Cust Supp'!AA59+'QA Testing'!AA59+Operations!AA59+'Dev #2'!AA59</f>
        <v>0</v>
      </c>
      <c r="AB59" s="268">
        <f>+Dev!AB59+IT!AB59+'Cust Supp'!AB59+'QA Testing'!AB59+Operations!AB59+'Dev #2'!AB59</f>
        <v>0</v>
      </c>
      <c r="AC59" s="268">
        <f>+Dev!AC59+IT!AC59+'Cust Supp'!AC59+'QA Testing'!AC59+Operations!AC59+'Dev #2'!AC59</f>
        <v>0</v>
      </c>
      <c r="AD59" s="268">
        <f>+Dev!AD59+IT!AD59+'Cust Supp'!AD59+'QA Testing'!AD59+Operations!AD59+'Dev #2'!AD59</f>
        <v>0</v>
      </c>
      <c r="AE59" s="268">
        <f>+Dev!AE59+IT!AE59+'Cust Supp'!AE59+'QA Testing'!AE59+Operations!AE59+'Dev #2'!AE59</f>
        <v>0</v>
      </c>
      <c r="AF59" s="269">
        <f t="shared" ref="AF59:AF66" si="28">SUM(T59:AE59)</f>
        <v>0</v>
      </c>
      <c r="AG59" s="270">
        <f t="shared" ref="AG59:AG65" si="29">+AF59/AF$87</f>
        <v>0</v>
      </c>
    </row>
    <row r="60" spans="1:33" s="62" customFormat="1">
      <c r="A60" s="327" t="s">
        <v>148</v>
      </c>
      <c r="C60" s="154"/>
      <c r="D60" s="154"/>
      <c r="E60" s="53"/>
      <c r="F60" s="268">
        <f>+Dev!F60+IT!F60+'Cust Supp'!F60+'QA Testing'!F60+Operations!F60+'Dev #2'!F60</f>
        <v>0</v>
      </c>
      <c r="G60" s="268">
        <f>+Dev!G60+IT!G60+'Cust Supp'!G60+'QA Testing'!G60+Operations!G60+'Dev #2'!G60</f>
        <v>0</v>
      </c>
      <c r="H60" s="268">
        <f>+Dev!H60+IT!H60+'Cust Supp'!H60+'QA Testing'!H60+Operations!H60+'Dev #2'!H60</f>
        <v>0</v>
      </c>
      <c r="I60" s="268">
        <f>+Dev!I60+IT!I60+'Cust Supp'!I60+'QA Testing'!I60+Operations!I60+'Dev #2'!I60</f>
        <v>0</v>
      </c>
      <c r="J60" s="268">
        <f>+Dev!J60+IT!J60+'Cust Supp'!J60+'QA Testing'!J60+Operations!J60+'Dev #2'!J60</f>
        <v>0</v>
      </c>
      <c r="K60" s="268">
        <f>+Dev!K60+IT!K60+'Cust Supp'!K60+'QA Testing'!K60+Operations!K60+'Dev #2'!K60</f>
        <v>0</v>
      </c>
      <c r="L60" s="268">
        <f>+Dev!L60+IT!L60+'Cust Supp'!L60+'QA Testing'!L60+Operations!L60+'Dev #2'!L60</f>
        <v>0</v>
      </c>
      <c r="M60" s="268">
        <f>+Dev!M60+IT!M60+'Cust Supp'!M60+'QA Testing'!M60+Operations!M60+'Dev #2'!M60</f>
        <v>0</v>
      </c>
      <c r="N60" s="268">
        <f>+Dev!N60+IT!N60+'Cust Supp'!N60+'QA Testing'!N60+Operations!N60+'Dev #2'!N60</f>
        <v>0</v>
      </c>
      <c r="O60" s="268">
        <f>+Dev!O60+IT!O60+'Cust Supp'!O60+'QA Testing'!O60+Operations!O60+'Dev #2'!O60</f>
        <v>0</v>
      </c>
      <c r="P60" s="268">
        <f>+Dev!P60+IT!P60+'Cust Supp'!P60+'QA Testing'!P60+Operations!P60+'Dev #2'!P60</f>
        <v>0</v>
      </c>
      <c r="Q60" s="268">
        <f>+Dev!Q60+IT!Q60+'Cust Supp'!Q60+'QA Testing'!Q60+Operations!Q60+'Dev #2'!Q60</f>
        <v>0</v>
      </c>
      <c r="R60" s="269">
        <f t="shared" si="26"/>
        <v>0</v>
      </c>
      <c r="S60" s="270">
        <f t="shared" si="27"/>
        <v>0</v>
      </c>
      <c r="T60" s="268">
        <f>+Dev!T60+IT!T60+'Cust Supp'!T60+'QA Testing'!T60+Operations!T60+'Dev #2'!T60</f>
        <v>0</v>
      </c>
      <c r="U60" s="268">
        <f>+Dev!U60+IT!U60+'Cust Supp'!U60+'QA Testing'!U60+Operations!U60+'Dev #2'!U60</f>
        <v>0</v>
      </c>
      <c r="V60" s="268">
        <f>+Dev!V60+IT!V60+'Cust Supp'!V60+'QA Testing'!V60+Operations!V60+'Dev #2'!V60</f>
        <v>0</v>
      </c>
      <c r="W60" s="268">
        <f>+Dev!W60+IT!W60+'Cust Supp'!W60+'QA Testing'!W60+Operations!W60+'Dev #2'!W60</f>
        <v>0</v>
      </c>
      <c r="X60" s="268">
        <f>+Dev!X60+IT!X60+'Cust Supp'!X60+'QA Testing'!X60+Operations!X60+'Dev #2'!X60</f>
        <v>0</v>
      </c>
      <c r="Y60" s="268">
        <f>+Dev!Y60+IT!Y60+'Cust Supp'!Y60+'QA Testing'!Y60+Operations!Y60+'Dev #2'!Y60</f>
        <v>0</v>
      </c>
      <c r="Z60" s="268">
        <f>+Dev!Z60+IT!Z60+'Cust Supp'!Z60+'QA Testing'!Z60+Operations!Z60+'Dev #2'!Z60</f>
        <v>0</v>
      </c>
      <c r="AA60" s="268">
        <f>+Dev!AA60+IT!AA60+'Cust Supp'!AA60+'QA Testing'!AA60+Operations!AA60+'Dev #2'!AA60</f>
        <v>0</v>
      </c>
      <c r="AB60" s="268">
        <f>+Dev!AB60+IT!AB60+'Cust Supp'!AB60+'QA Testing'!AB60+Operations!AB60+'Dev #2'!AB60</f>
        <v>0</v>
      </c>
      <c r="AC60" s="268">
        <f>+Dev!AC60+IT!AC60+'Cust Supp'!AC60+'QA Testing'!AC60+Operations!AC60+'Dev #2'!AC60</f>
        <v>0</v>
      </c>
      <c r="AD60" s="268">
        <f>+Dev!AD60+IT!AD60+'Cust Supp'!AD60+'QA Testing'!AD60+Operations!AD60+'Dev #2'!AD60</f>
        <v>0</v>
      </c>
      <c r="AE60" s="268">
        <f>+Dev!AE60+IT!AE60+'Cust Supp'!AE60+'QA Testing'!AE60+Operations!AE60+'Dev #2'!AE60</f>
        <v>0</v>
      </c>
      <c r="AF60" s="269">
        <f t="shared" si="28"/>
        <v>0</v>
      </c>
      <c r="AG60" s="270">
        <f t="shared" si="29"/>
        <v>0</v>
      </c>
    </row>
    <row r="61" spans="1:33" s="62" customFormat="1">
      <c r="A61" s="327" t="s">
        <v>149</v>
      </c>
      <c r="C61" s="154"/>
      <c r="D61" s="154"/>
      <c r="E61" s="53"/>
      <c r="F61" s="268">
        <f>+Dev!F61+IT!F61+'Cust Supp'!F61+'QA Testing'!F61+Operations!F61+'Dev #2'!F61</f>
        <v>0</v>
      </c>
      <c r="G61" s="268">
        <f>+Dev!G61+IT!G61+'Cust Supp'!G61+'QA Testing'!G61+Operations!G61+'Dev #2'!G61</f>
        <v>0</v>
      </c>
      <c r="H61" s="268">
        <f>+Dev!H61+IT!H61+'Cust Supp'!H61+'QA Testing'!H61+Operations!H61+'Dev #2'!H61</f>
        <v>0</v>
      </c>
      <c r="I61" s="268">
        <f>+Dev!I61+IT!I61+'Cust Supp'!I61+'QA Testing'!I61+Operations!I61+'Dev #2'!I61</f>
        <v>0</v>
      </c>
      <c r="J61" s="268">
        <f>+Dev!J61+IT!J61+'Cust Supp'!J61+'QA Testing'!J61+Operations!J61+'Dev #2'!J61</f>
        <v>0</v>
      </c>
      <c r="K61" s="268">
        <f>+Dev!K61+IT!K61+'Cust Supp'!K61+'QA Testing'!K61+Operations!K61+'Dev #2'!K61</f>
        <v>0</v>
      </c>
      <c r="L61" s="268">
        <f>+Dev!L61+IT!L61+'Cust Supp'!L61+'QA Testing'!L61+Operations!L61+'Dev #2'!L61</f>
        <v>0</v>
      </c>
      <c r="M61" s="268">
        <f>+Dev!M61+IT!M61+'Cust Supp'!M61+'QA Testing'!M61+Operations!M61+'Dev #2'!M61</f>
        <v>0</v>
      </c>
      <c r="N61" s="268">
        <f>+Dev!N61+IT!N61+'Cust Supp'!N61+'QA Testing'!N61+Operations!N61+'Dev #2'!N61</f>
        <v>0</v>
      </c>
      <c r="O61" s="268">
        <f>+Dev!O61+IT!O61+'Cust Supp'!O61+'QA Testing'!O61+Operations!O61+'Dev #2'!O61</f>
        <v>0</v>
      </c>
      <c r="P61" s="268">
        <f>+Dev!P61+IT!P61+'Cust Supp'!P61+'QA Testing'!P61+Operations!P61+'Dev #2'!P61</f>
        <v>0</v>
      </c>
      <c r="Q61" s="268">
        <f>+Dev!Q61+IT!Q61+'Cust Supp'!Q61+'QA Testing'!Q61+Operations!Q61+'Dev #2'!Q61</f>
        <v>0</v>
      </c>
      <c r="R61" s="269">
        <f t="shared" si="26"/>
        <v>0</v>
      </c>
      <c r="S61" s="270">
        <f t="shared" si="27"/>
        <v>0</v>
      </c>
      <c r="T61" s="268">
        <f>+Dev!T61+IT!T61+'Cust Supp'!T61+'QA Testing'!T61+Operations!T61+'Dev #2'!T61</f>
        <v>0</v>
      </c>
      <c r="U61" s="268">
        <f>+Dev!U61+IT!U61+'Cust Supp'!U61+'QA Testing'!U61+Operations!U61+'Dev #2'!U61</f>
        <v>0</v>
      </c>
      <c r="V61" s="268">
        <f>+Dev!V61+IT!V61+'Cust Supp'!V61+'QA Testing'!V61+Operations!V61+'Dev #2'!V61</f>
        <v>0</v>
      </c>
      <c r="W61" s="268">
        <f>+Dev!W61+IT!W61+'Cust Supp'!W61+'QA Testing'!W61+Operations!W61+'Dev #2'!W61</f>
        <v>0</v>
      </c>
      <c r="X61" s="268">
        <f>+Dev!X61+IT!X61+'Cust Supp'!X61+'QA Testing'!X61+Operations!X61+'Dev #2'!X61</f>
        <v>0</v>
      </c>
      <c r="Y61" s="268">
        <f>+Dev!Y61+IT!Y61+'Cust Supp'!Y61+'QA Testing'!Y61+Operations!Y61+'Dev #2'!Y61</f>
        <v>0</v>
      </c>
      <c r="Z61" s="268">
        <f>+Dev!Z61+IT!Z61+'Cust Supp'!Z61+'QA Testing'!Z61+Operations!Z61+'Dev #2'!Z61</f>
        <v>0</v>
      </c>
      <c r="AA61" s="268">
        <f>+Dev!AA61+IT!AA61+'Cust Supp'!AA61+'QA Testing'!AA61+Operations!AA61+'Dev #2'!AA61</f>
        <v>0</v>
      </c>
      <c r="AB61" s="268">
        <f>+Dev!AB61+IT!AB61+'Cust Supp'!AB61+'QA Testing'!AB61+Operations!AB61+'Dev #2'!AB61</f>
        <v>0</v>
      </c>
      <c r="AC61" s="268">
        <f>+Dev!AC61+IT!AC61+'Cust Supp'!AC61+'QA Testing'!AC61+Operations!AC61+'Dev #2'!AC61</f>
        <v>0</v>
      </c>
      <c r="AD61" s="268">
        <f>+Dev!AD61+IT!AD61+'Cust Supp'!AD61+'QA Testing'!AD61+Operations!AD61+'Dev #2'!AD61</f>
        <v>0</v>
      </c>
      <c r="AE61" s="268">
        <f>+Dev!AE61+IT!AE61+'Cust Supp'!AE61+'QA Testing'!AE61+Operations!AE61+'Dev #2'!AE61</f>
        <v>0</v>
      </c>
      <c r="AF61" s="269">
        <f t="shared" si="28"/>
        <v>0</v>
      </c>
      <c r="AG61" s="270">
        <f t="shared" si="29"/>
        <v>0</v>
      </c>
    </row>
    <row r="62" spans="1:33" s="62" customFormat="1">
      <c r="A62" s="327" t="s">
        <v>150</v>
      </c>
      <c r="C62" s="154"/>
      <c r="D62" s="154"/>
      <c r="E62" s="53"/>
      <c r="F62" s="268">
        <f>+Dev!F62+IT!F62+'Cust Supp'!F62+'QA Testing'!F62+Operations!F62+'Dev #2'!F62</f>
        <v>0</v>
      </c>
      <c r="G62" s="268">
        <f>+Dev!G62+IT!G62+'Cust Supp'!G62+'QA Testing'!G62+Operations!G62+'Dev #2'!G62</f>
        <v>0</v>
      </c>
      <c r="H62" s="268">
        <f>+Dev!H62+IT!H62+'Cust Supp'!H62+'QA Testing'!H62+Operations!H62+'Dev #2'!H62</f>
        <v>0</v>
      </c>
      <c r="I62" s="268">
        <f>+Dev!I62+IT!I62+'Cust Supp'!I62+'QA Testing'!I62+Operations!I62+'Dev #2'!I62</f>
        <v>0</v>
      </c>
      <c r="J62" s="268">
        <f>+Dev!J62+IT!J62+'Cust Supp'!J62+'QA Testing'!J62+Operations!J62+'Dev #2'!J62</f>
        <v>0</v>
      </c>
      <c r="K62" s="268">
        <f>+Dev!K62+IT!K62+'Cust Supp'!K62+'QA Testing'!K62+Operations!K62+'Dev #2'!K62</f>
        <v>0</v>
      </c>
      <c r="L62" s="268">
        <f>+Dev!L62+IT!L62+'Cust Supp'!L62+'QA Testing'!L62+Operations!L62+'Dev #2'!L62</f>
        <v>0</v>
      </c>
      <c r="M62" s="268">
        <f>+Dev!M62+IT!M62+'Cust Supp'!M62+'QA Testing'!M62+Operations!M62+'Dev #2'!M62</f>
        <v>0</v>
      </c>
      <c r="N62" s="268">
        <f>+Dev!N62+IT!N62+'Cust Supp'!N62+'QA Testing'!N62+Operations!N62+'Dev #2'!N62</f>
        <v>0</v>
      </c>
      <c r="O62" s="268">
        <f>+Dev!O62+IT!O62+'Cust Supp'!O62+'QA Testing'!O62+Operations!O62+'Dev #2'!O62</f>
        <v>0</v>
      </c>
      <c r="P62" s="268">
        <f>+Dev!P62+IT!P62+'Cust Supp'!P62+'QA Testing'!P62+Operations!P62+'Dev #2'!P62</f>
        <v>0</v>
      </c>
      <c r="Q62" s="268">
        <f>+Dev!Q62+IT!Q62+'Cust Supp'!Q62+'QA Testing'!Q62+Operations!Q62+'Dev #2'!Q62</f>
        <v>0</v>
      </c>
      <c r="R62" s="269">
        <f t="shared" si="26"/>
        <v>0</v>
      </c>
      <c r="S62" s="270">
        <f t="shared" si="27"/>
        <v>0</v>
      </c>
      <c r="T62" s="268">
        <f>+Dev!T62+IT!T62+'Cust Supp'!T62+'QA Testing'!T62+Operations!T62+'Dev #2'!T62</f>
        <v>0</v>
      </c>
      <c r="U62" s="268">
        <f>+Dev!U62+IT!U62+'Cust Supp'!U62+'QA Testing'!U62+Operations!U62+'Dev #2'!U62</f>
        <v>0</v>
      </c>
      <c r="V62" s="268">
        <f>+Dev!V62+IT!V62+'Cust Supp'!V62+'QA Testing'!V62+Operations!V62+'Dev #2'!V62</f>
        <v>0</v>
      </c>
      <c r="W62" s="268">
        <f>+Dev!W62+IT!W62+'Cust Supp'!W62+'QA Testing'!W62+Operations!W62+'Dev #2'!W62</f>
        <v>0</v>
      </c>
      <c r="X62" s="268">
        <f>+Dev!X62+IT!X62+'Cust Supp'!X62+'QA Testing'!X62+Operations!X62+'Dev #2'!X62</f>
        <v>0</v>
      </c>
      <c r="Y62" s="268">
        <f>+Dev!Y62+IT!Y62+'Cust Supp'!Y62+'QA Testing'!Y62+Operations!Y62+'Dev #2'!Y62</f>
        <v>0</v>
      </c>
      <c r="Z62" s="268">
        <f>+Dev!Z62+IT!Z62+'Cust Supp'!Z62+'QA Testing'!Z62+Operations!Z62+'Dev #2'!Z62</f>
        <v>0</v>
      </c>
      <c r="AA62" s="268">
        <f>+Dev!AA62+IT!AA62+'Cust Supp'!AA62+'QA Testing'!AA62+Operations!AA62+'Dev #2'!AA62</f>
        <v>0</v>
      </c>
      <c r="AB62" s="268">
        <f>+Dev!AB62+IT!AB62+'Cust Supp'!AB62+'QA Testing'!AB62+Operations!AB62+'Dev #2'!AB62</f>
        <v>0</v>
      </c>
      <c r="AC62" s="268">
        <f>+Dev!AC62+IT!AC62+'Cust Supp'!AC62+'QA Testing'!AC62+Operations!AC62+'Dev #2'!AC62</f>
        <v>0</v>
      </c>
      <c r="AD62" s="268">
        <f>+Dev!AD62+IT!AD62+'Cust Supp'!AD62+'QA Testing'!AD62+Operations!AD62+'Dev #2'!AD62</f>
        <v>0</v>
      </c>
      <c r="AE62" s="268">
        <f>+Dev!AE62+IT!AE62+'Cust Supp'!AE62+'QA Testing'!AE62+Operations!AE62+'Dev #2'!AE62</f>
        <v>0</v>
      </c>
      <c r="AF62" s="269">
        <f t="shared" si="28"/>
        <v>0</v>
      </c>
      <c r="AG62" s="270">
        <f t="shared" si="29"/>
        <v>0</v>
      </c>
    </row>
    <row r="63" spans="1:33" s="62" customFormat="1">
      <c r="A63" s="327" t="s">
        <v>151</v>
      </c>
      <c r="C63" s="154"/>
      <c r="D63" s="154"/>
      <c r="E63" s="53"/>
      <c r="F63" s="268">
        <f>+Dev!F63+IT!F63+'Cust Supp'!F63+'QA Testing'!F63+Operations!F63+'Dev #2'!F63</f>
        <v>0</v>
      </c>
      <c r="G63" s="268">
        <f>+Dev!G63+IT!G63+'Cust Supp'!G63+'QA Testing'!G63+Operations!G63+'Dev #2'!G63</f>
        <v>0</v>
      </c>
      <c r="H63" s="268">
        <f>+Dev!H63+IT!H63+'Cust Supp'!H63+'QA Testing'!H63+Operations!H63+'Dev #2'!H63</f>
        <v>0</v>
      </c>
      <c r="I63" s="268">
        <f>+Dev!I63+IT!I63+'Cust Supp'!I63+'QA Testing'!I63+Operations!I63+'Dev #2'!I63</f>
        <v>0</v>
      </c>
      <c r="J63" s="268">
        <f>+Dev!J63+IT!J63+'Cust Supp'!J63+'QA Testing'!J63+Operations!J63+'Dev #2'!J63</f>
        <v>0</v>
      </c>
      <c r="K63" s="268">
        <f>+Dev!K63+IT!K63+'Cust Supp'!K63+'QA Testing'!K63+Operations!K63+'Dev #2'!K63</f>
        <v>0</v>
      </c>
      <c r="L63" s="268">
        <f>+Dev!L63+IT!L63+'Cust Supp'!L63+'QA Testing'!L63+Operations!L63+'Dev #2'!L63</f>
        <v>0</v>
      </c>
      <c r="M63" s="268">
        <f>+Dev!M63+IT!M63+'Cust Supp'!M63+'QA Testing'!M63+Operations!M63+'Dev #2'!M63</f>
        <v>0</v>
      </c>
      <c r="N63" s="268">
        <f>+Dev!N63+IT!N63+'Cust Supp'!N63+'QA Testing'!N63+Operations!N63+'Dev #2'!N63</f>
        <v>0</v>
      </c>
      <c r="O63" s="268">
        <f>+Dev!O63+IT!O63+'Cust Supp'!O63+'QA Testing'!O63+Operations!O63+'Dev #2'!O63</f>
        <v>0</v>
      </c>
      <c r="P63" s="268">
        <f>+Dev!P63+IT!P63+'Cust Supp'!P63+'QA Testing'!P63+Operations!P63+'Dev #2'!P63</f>
        <v>0</v>
      </c>
      <c r="Q63" s="268">
        <f>+Dev!Q63+IT!Q63+'Cust Supp'!Q63+'QA Testing'!Q63+Operations!Q63+'Dev #2'!Q63</f>
        <v>0</v>
      </c>
      <c r="R63" s="269">
        <f t="shared" si="26"/>
        <v>0</v>
      </c>
      <c r="S63" s="270">
        <f t="shared" si="27"/>
        <v>0</v>
      </c>
      <c r="T63" s="268">
        <f>+Dev!T63+IT!T63+'Cust Supp'!T63+'QA Testing'!T63+Operations!T63+'Dev #2'!T63</f>
        <v>0</v>
      </c>
      <c r="U63" s="268">
        <f>+Dev!U63+IT!U63+'Cust Supp'!U63+'QA Testing'!U63+Operations!U63+'Dev #2'!U63</f>
        <v>0</v>
      </c>
      <c r="V63" s="268">
        <f>+Dev!V63+IT!V63+'Cust Supp'!V63+'QA Testing'!V63+Operations!V63+'Dev #2'!V63</f>
        <v>0</v>
      </c>
      <c r="W63" s="268">
        <f>+Dev!W63+IT!W63+'Cust Supp'!W63+'QA Testing'!W63+Operations!W63+'Dev #2'!W63</f>
        <v>20000</v>
      </c>
      <c r="X63" s="268">
        <f>+Dev!X63+IT!X63+'Cust Supp'!X63+'QA Testing'!X63+Operations!X63+'Dev #2'!X63</f>
        <v>0</v>
      </c>
      <c r="Y63" s="268">
        <f>+Dev!Y63+IT!Y63+'Cust Supp'!Y63+'QA Testing'!Y63+Operations!Y63+'Dev #2'!Y63</f>
        <v>0</v>
      </c>
      <c r="Z63" s="268">
        <f>+Dev!Z63+IT!Z63+'Cust Supp'!Z63+'QA Testing'!Z63+Operations!Z63+'Dev #2'!Z63</f>
        <v>0</v>
      </c>
      <c r="AA63" s="268">
        <f>+Dev!AA63+IT!AA63+'Cust Supp'!AA63+'QA Testing'!AA63+Operations!AA63+'Dev #2'!AA63</f>
        <v>0</v>
      </c>
      <c r="AB63" s="268">
        <f>+Dev!AB63+IT!AB63+'Cust Supp'!AB63+'QA Testing'!AB63+Operations!AB63+'Dev #2'!AB63</f>
        <v>0</v>
      </c>
      <c r="AC63" s="268">
        <f>+Dev!AC63+IT!AC63+'Cust Supp'!AC63+'QA Testing'!AC63+Operations!AC63+'Dev #2'!AC63</f>
        <v>0</v>
      </c>
      <c r="AD63" s="268">
        <f>+Dev!AD63+IT!AD63+'Cust Supp'!AD63+'QA Testing'!AD63+Operations!AD63+'Dev #2'!AD63</f>
        <v>0</v>
      </c>
      <c r="AE63" s="268">
        <f>+Dev!AE63+IT!AE63+'Cust Supp'!AE63+'QA Testing'!AE63+Operations!AE63+'Dev #2'!AE63</f>
        <v>0</v>
      </c>
      <c r="AF63" s="269">
        <f t="shared" si="28"/>
        <v>20000</v>
      </c>
      <c r="AG63" s="270">
        <f t="shared" si="29"/>
        <v>9.7818689085895048E-3</v>
      </c>
    </row>
    <row r="64" spans="1:33" s="62" customFormat="1">
      <c r="A64" s="327" t="s">
        <v>152</v>
      </c>
      <c r="C64" s="154"/>
      <c r="D64" s="154"/>
      <c r="E64" s="53"/>
      <c r="F64" s="268">
        <f>+Dev!F64+IT!F64+'Cust Supp'!F64+'QA Testing'!F64+Operations!F64+'Dev #2'!F64</f>
        <v>0</v>
      </c>
      <c r="G64" s="268">
        <f>+Dev!G64+IT!G64+'Cust Supp'!G64+'QA Testing'!G64+Operations!G64+'Dev #2'!G64</f>
        <v>0</v>
      </c>
      <c r="H64" s="268">
        <f>+Dev!H64+IT!H64+'Cust Supp'!H64+'QA Testing'!H64+Operations!H64+'Dev #2'!H64</f>
        <v>0</v>
      </c>
      <c r="I64" s="268">
        <f>+Dev!I64+IT!I64+'Cust Supp'!I64+'QA Testing'!I64+Operations!I64+'Dev #2'!I64</f>
        <v>0</v>
      </c>
      <c r="J64" s="268">
        <f>+Dev!J64+IT!J64+'Cust Supp'!J64+'QA Testing'!J64+Operations!J64+'Dev #2'!J64</f>
        <v>0</v>
      </c>
      <c r="K64" s="268">
        <f>+Dev!K64+IT!K64+'Cust Supp'!K64+'QA Testing'!K64+Operations!K64+'Dev #2'!K64</f>
        <v>0</v>
      </c>
      <c r="L64" s="268">
        <f>+Dev!L64+IT!L64+'Cust Supp'!L64+'QA Testing'!L64+Operations!L64+'Dev #2'!L64</f>
        <v>0</v>
      </c>
      <c r="M64" s="268">
        <f>+Dev!M64+IT!M64+'Cust Supp'!M64+'QA Testing'!M64+Operations!M64+'Dev #2'!M64</f>
        <v>0</v>
      </c>
      <c r="N64" s="268">
        <f>+Dev!N64+IT!N64+'Cust Supp'!N64+'QA Testing'!N64+Operations!N64+'Dev #2'!N64</f>
        <v>0</v>
      </c>
      <c r="O64" s="268">
        <f>+Dev!O64+IT!O64+'Cust Supp'!O64+'QA Testing'!O64+Operations!O64+'Dev #2'!O64</f>
        <v>0</v>
      </c>
      <c r="P64" s="268">
        <f>+Dev!P64+IT!P64+'Cust Supp'!P64+'QA Testing'!P64+Operations!P64+'Dev #2'!P64</f>
        <v>0</v>
      </c>
      <c r="Q64" s="268">
        <f>+Dev!Q64+IT!Q64+'Cust Supp'!Q64+'QA Testing'!Q64+Operations!Q64+'Dev #2'!Q64</f>
        <v>0</v>
      </c>
      <c r="R64" s="269">
        <f t="shared" si="26"/>
        <v>0</v>
      </c>
      <c r="S64" s="270">
        <f t="shared" si="27"/>
        <v>0</v>
      </c>
      <c r="T64" s="268">
        <f>+Dev!T64+IT!T64+'Cust Supp'!T64+'QA Testing'!T64+Operations!T64+'Dev #2'!T64</f>
        <v>0</v>
      </c>
      <c r="U64" s="268">
        <f>+Dev!U64+IT!U64+'Cust Supp'!U64+'QA Testing'!U64+Operations!U64+'Dev #2'!U64</f>
        <v>0</v>
      </c>
      <c r="V64" s="268">
        <f>+Dev!V64+IT!V64+'Cust Supp'!V64+'QA Testing'!V64+Operations!V64+'Dev #2'!V64</f>
        <v>0</v>
      </c>
      <c r="W64" s="268">
        <f>+Dev!W64+IT!W64+'Cust Supp'!W64+'QA Testing'!W64+Operations!W64+'Dev #2'!W64</f>
        <v>0</v>
      </c>
      <c r="X64" s="268">
        <f>+Dev!X64+IT!X64+'Cust Supp'!X64+'QA Testing'!X64+Operations!X64+'Dev #2'!X64</f>
        <v>0</v>
      </c>
      <c r="Y64" s="268">
        <f>+Dev!Y64+IT!Y64+'Cust Supp'!Y64+'QA Testing'!Y64+Operations!Y64+'Dev #2'!Y64</f>
        <v>0</v>
      </c>
      <c r="Z64" s="268">
        <f>+Dev!Z64+IT!Z64+'Cust Supp'!Z64+'QA Testing'!Z64+Operations!Z64+'Dev #2'!Z64</f>
        <v>0</v>
      </c>
      <c r="AA64" s="268">
        <f>+Dev!AA64+IT!AA64+'Cust Supp'!AA64+'QA Testing'!AA64+Operations!AA64+'Dev #2'!AA64</f>
        <v>0</v>
      </c>
      <c r="AB64" s="268">
        <f>+Dev!AB64+IT!AB64+'Cust Supp'!AB64+'QA Testing'!AB64+Operations!AB64+'Dev #2'!AB64</f>
        <v>0</v>
      </c>
      <c r="AC64" s="268">
        <f>+Dev!AC64+IT!AC64+'Cust Supp'!AC64+'QA Testing'!AC64+Operations!AC64+'Dev #2'!AC64</f>
        <v>0</v>
      </c>
      <c r="AD64" s="268">
        <f>+Dev!AD64+IT!AD64+'Cust Supp'!AD64+'QA Testing'!AD64+Operations!AD64+'Dev #2'!AD64</f>
        <v>0</v>
      </c>
      <c r="AE64" s="268">
        <f>+Dev!AE64+IT!AE64+'Cust Supp'!AE64+'QA Testing'!AE64+Operations!AE64+'Dev #2'!AE64</f>
        <v>0</v>
      </c>
      <c r="AF64" s="269">
        <f t="shared" si="28"/>
        <v>0</v>
      </c>
      <c r="AG64" s="270">
        <f t="shared" si="29"/>
        <v>0</v>
      </c>
    </row>
    <row r="65" spans="1:33" s="62" customFormat="1">
      <c r="A65" s="327" t="s">
        <v>153</v>
      </c>
      <c r="C65" s="154"/>
      <c r="D65" s="154"/>
      <c r="E65" s="53"/>
      <c r="F65" s="268">
        <f>+Dev!F65+IT!F65+'Cust Supp'!F65+'QA Testing'!F65+Operations!F65+'Dev #2'!F65</f>
        <v>0</v>
      </c>
      <c r="G65" s="268">
        <f>+Dev!G65+IT!G65+'Cust Supp'!G65+'QA Testing'!G65+Operations!G65+'Dev #2'!G65</f>
        <v>0</v>
      </c>
      <c r="H65" s="268">
        <f>+Dev!H65+IT!H65+'Cust Supp'!H65+'QA Testing'!H65+Operations!H65+'Dev #2'!H65</f>
        <v>0</v>
      </c>
      <c r="I65" s="268">
        <f>+Dev!I65+IT!I65+'Cust Supp'!I65+'QA Testing'!I65+Operations!I65+'Dev #2'!I65</f>
        <v>0</v>
      </c>
      <c r="J65" s="268">
        <f>+Dev!J65+IT!J65+'Cust Supp'!J65+'QA Testing'!J65+Operations!J65+'Dev #2'!J65</f>
        <v>0</v>
      </c>
      <c r="K65" s="268">
        <f>+Dev!K65+IT!K65+'Cust Supp'!K65+'QA Testing'!K65+Operations!K65+'Dev #2'!K65</f>
        <v>0</v>
      </c>
      <c r="L65" s="268">
        <f>+Dev!L65+IT!L65+'Cust Supp'!L65+'QA Testing'!L65+Operations!L65+'Dev #2'!L65</f>
        <v>0</v>
      </c>
      <c r="M65" s="268">
        <f>+Dev!M65+IT!M65+'Cust Supp'!M65+'QA Testing'!M65+Operations!M65+'Dev #2'!M65</f>
        <v>0</v>
      </c>
      <c r="N65" s="268">
        <f>+Dev!N65+IT!N65+'Cust Supp'!N65+'QA Testing'!N65+Operations!N65+'Dev #2'!N65</f>
        <v>0</v>
      </c>
      <c r="O65" s="268">
        <f>+Dev!O65+IT!O65+'Cust Supp'!O65+'QA Testing'!O65+Operations!O65+'Dev #2'!O65</f>
        <v>0</v>
      </c>
      <c r="P65" s="268">
        <f>+Dev!P65+IT!P65+'Cust Supp'!P65+'QA Testing'!P65+Operations!P65+'Dev #2'!P65</f>
        <v>0</v>
      </c>
      <c r="Q65" s="268">
        <f>+Dev!Q65+IT!Q65+'Cust Supp'!Q65+'QA Testing'!Q65+Operations!Q65+'Dev #2'!Q65</f>
        <v>0</v>
      </c>
      <c r="R65" s="269">
        <f t="shared" si="26"/>
        <v>0</v>
      </c>
      <c r="S65" s="270">
        <f t="shared" si="27"/>
        <v>0</v>
      </c>
      <c r="T65" s="268">
        <f>+Dev!T65+IT!T65+'Cust Supp'!T65+'QA Testing'!T65+Operations!T65+'Dev #2'!T65</f>
        <v>0</v>
      </c>
      <c r="U65" s="268">
        <f>+Dev!U65+IT!U65+'Cust Supp'!U65+'QA Testing'!U65+Operations!U65+'Dev #2'!U65</f>
        <v>0</v>
      </c>
      <c r="V65" s="268">
        <f>+Dev!V65+IT!V65+'Cust Supp'!V65+'QA Testing'!V65+Operations!V65+'Dev #2'!V65</f>
        <v>0</v>
      </c>
      <c r="W65" s="268">
        <f>+Dev!W65+IT!W65+'Cust Supp'!W65+'QA Testing'!W65+Operations!W65+'Dev #2'!W65</f>
        <v>0</v>
      </c>
      <c r="X65" s="268">
        <f>+Dev!X65+IT!X65+'Cust Supp'!X65+'QA Testing'!X65+Operations!X65+'Dev #2'!X65</f>
        <v>0</v>
      </c>
      <c r="Y65" s="268">
        <f>+Dev!Y65+IT!Y65+'Cust Supp'!Y65+'QA Testing'!Y65+Operations!Y65+'Dev #2'!Y65</f>
        <v>0</v>
      </c>
      <c r="Z65" s="268">
        <f>+Dev!Z65+IT!Z65+'Cust Supp'!Z65+'QA Testing'!Z65+Operations!Z65+'Dev #2'!Z65</f>
        <v>0</v>
      </c>
      <c r="AA65" s="268">
        <f>+Dev!AA65+IT!AA65+'Cust Supp'!AA65+'QA Testing'!AA65+Operations!AA65+'Dev #2'!AA65</f>
        <v>0</v>
      </c>
      <c r="AB65" s="268">
        <f>+Dev!AB65+IT!AB65+'Cust Supp'!AB65+'QA Testing'!AB65+Operations!AB65+'Dev #2'!AB65</f>
        <v>0</v>
      </c>
      <c r="AC65" s="268">
        <f>+Dev!AC65+IT!AC65+'Cust Supp'!AC65+'QA Testing'!AC65+Operations!AC65+'Dev #2'!AC65</f>
        <v>0</v>
      </c>
      <c r="AD65" s="268">
        <f>+Dev!AD65+IT!AD65+'Cust Supp'!AD65+'QA Testing'!AD65+Operations!AD65+'Dev #2'!AD65</f>
        <v>0</v>
      </c>
      <c r="AE65" s="268">
        <f>+Dev!AE65+IT!AE65+'Cust Supp'!AE65+'QA Testing'!AE65+Operations!AE65+'Dev #2'!AE65</f>
        <v>0</v>
      </c>
      <c r="AF65" s="269">
        <f t="shared" si="28"/>
        <v>0</v>
      </c>
      <c r="AG65" s="270">
        <f t="shared" si="29"/>
        <v>0</v>
      </c>
    </row>
    <row r="66" spans="1:33" s="62" customFormat="1">
      <c r="A66" s="53"/>
      <c r="C66" s="154"/>
      <c r="D66" s="154"/>
      <c r="E66" s="53"/>
      <c r="F66" s="268">
        <f>+Dev!F66+IT!F66+'Cust Supp'!F66+'QA Testing'!F66+Operations!F66+'Dev #2'!F66</f>
        <v>0</v>
      </c>
      <c r="G66" s="268">
        <f>+Dev!G66+IT!G66+'Cust Supp'!G66+'QA Testing'!G66+Operations!G66+'Dev #2'!G66</f>
        <v>0</v>
      </c>
      <c r="H66" s="268">
        <f>+Dev!H66+IT!H66+'Cust Supp'!H66+'QA Testing'!H66+Operations!H66+'Dev #2'!H66</f>
        <v>0</v>
      </c>
      <c r="I66" s="268">
        <f>+Dev!I66+IT!I66+'Cust Supp'!I66+'QA Testing'!I66+Operations!I66+'Dev #2'!I66</f>
        <v>0</v>
      </c>
      <c r="J66" s="268">
        <f>+Dev!J66+IT!J66+'Cust Supp'!J66+'QA Testing'!J66+Operations!J66+'Dev #2'!J66</f>
        <v>0</v>
      </c>
      <c r="K66" s="268">
        <f>+Dev!K66+IT!K66+'Cust Supp'!K66+'QA Testing'!K66+Operations!K66+'Dev #2'!K66</f>
        <v>0</v>
      </c>
      <c r="L66" s="268">
        <f>+Dev!L66+IT!L66+'Cust Supp'!L66+'QA Testing'!L66+Operations!L66+'Dev #2'!L66</f>
        <v>0</v>
      </c>
      <c r="M66" s="268">
        <f>+Dev!M66+IT!M66+'Cust Supp'!M66+'QA Testing'!M66+Operations!M66+'Dev #2'!M66</f>
        <v>0</v>
      </c>
      <c r="N66" s="268">
        <f>+Dev!N66+IT!N66+'Cust Supp'!N66+'QA Testing'!N66+Operations!N66+'Dev #2'!N66</f>
        <v>0</v>
      </c>
      <c r="O66" s="268">
        <f>+Dev!O66+IT!O66+'Cust Supp'!O66+'QA Testing'!O66+Operations!O66+'Dev #2'!O66</f>
        <v>0</v>
      </c>
      <c r="P66" s="268">
        <f>+Dev!P66+IT!P66+'Cust Supp'!P66+'QA Testing'!P66+Operations!P66+'Dev #2'!P66</f>
        <v>0</v>
      </c>
      <c r="Q66" s="268">
        <f>+Dev!Q66+IT!Q66+'Cust Supp'!Q66+'QA Testing'!Q66+Operations!Q66+'Dev #2'!Q66</f>
        <v>0</v>
      </c>
      <c r="R66" s="269">
        <f t="shared" si="26"/>
        <v>0</v>
      </c>
      <c r="S66" s="270">
        <f>+R66/R$87</f>
        <v>0</v>
      </c>
      <c r="T66" s="268">
        <f>+Dev!T66+IT!T66+'Cust Supp'!T66+'QA Testing'!T66+Operations!T66+'Dev #2'!T66</f>
        <v>0</v>
      </c>
      <c r="U66" s="268">
        <f>+Dev!U66+IT!U66+'Cust Supp'!U66+'QA Testing'!U66+Operations!U66+'Dev #2'!U66</f>
        <v>0</v>
      </c>
      <c r="V66" s="268">
        <f>+Dev!V66+IT!V66+'Cust Supp'!V66+'QA Testing'!V66+Operations!V66+'Dev #2'!V66</f>
        <v>0</v>
      </c>
      <c r="W66" s="268">
        <f>+Dev!W66+IT!W66+'Cust Supp'!W66+'QA Testing'!W66+Operations!W66+'Dev #2'!W66</f>
        <v>0</v>
      </c>
      <c r="X66" s="268">
        <f>+Dev!X66+IT!X66+'Cust Supp'!X66+'QA Testing'!X66+Operations!X66+'Dev #2'!X66</f>
        <v>0</v>
      </c>
      <c r="Y66" s="268">
        <f>+Dev!Y66+IT!Y66+'Cust Supp'!Y66+'QA Testing'!Y66+Operations!Y66+'Dev #2'!Y66</f>
        <v>0</v>
      </c>
      <c r="Z66" s="268">
        <f>+Dev!Z66+IT!Z66+'Cust Supp'!Z66+'QA Testing'!Z66+Operations!Z66+'Dev #2'!Z66</f>
        <v>0</v>
      </c>
      <c r="AA66" s="268">
        <f>+Dev!AA66+IT!AA66+'Cust Supp'!AA66+'QA Testing'!AA66+Operations!AA66+'Dev #2'!AA66</f>
        <v>0</v>
      </c>
      <c r="AB66" s="268">
        <f>+Dev!AB66+IT!AB66+'Cust Supp'!AB66+'QA Testing'!AB66+Operations!AB66+'Dev #2'!AB66</f>
        <v>0</v>
      </c>
      <c r="AC66" s="268">
        <f>+Dev!AC66+IT!AC66+'Cust Supp'!AC66+'QA Testing'!AC66+Operations!AC66+'Dev #2'!AC66</f>
        <v>0</v>
      </c>
      <c r="AD66" s="268">
        <f>+Dev!AD66+IT!AD66+'Cust Supp'!AD66+'QA Testing'!AD66+Operations!AD66+'Dev #2'!AD66</f>
        <v>0</v>
      </c>
      <c r="AE66" s="268">
        <f>+Dev!AE66+IT!AE66+'Cust Supp'!AE66+'QA Testing'!AE66+Operations!AE66+'Dev #2'!AE66</f>
        <v>0</v>
      </c>
      <c r="AF66" s="269">
        <f t="shared" si="28"/>
        <v>0</v>
      </c>
      <c r="AG66" s="270">
        <f>+AF66/AF$87</f>
        <v>0</v>
      </c>
    </row>
    <row r="67" spans="1:33" s="62" customFormat="1">
      <c r="A67" s="76" t="s">
        <v>44</v>
      </c>
      <c r="C67" s="154"/>
      <c r="D67" s="154"/>
      <c r="F67" s="276">
        <f>SUM(F59:F66)</f>
        <v>0</v>
      </c>
      <c r="G67" s="276">
        <f t="shared" ref="G67:R67" si="30">SUM(G59:G66)</f>
        <v>0</v>
      </c>
      <c r="H67" s="276">
        <f t="shared" si="30"/>
        <v>0</v>
      </c>
      <c r="I67" s="276">
        <f t="shared" si="30"/>
        <v>0</v>
      </c>
      <c r="J67" s="276">
        <f t="shared" si="30"/>
        <v>0</v>
      </c>
      <c r="K67" s="276">
        <f t="shared" si="30"/>
        <v>0</v>
      </c>
      <c r="L67" s="276">
        <f t="shared" si="30"/>
        <v>0</v>
      </c>
      <c r="M67" s="276">
        <f t="shared" si="30"/>
        <v>0</v>
      </c>
      <c r="N67" s="276">
        <f t="shared" si="30"/>
        <v>0</v>
      </c>
      <c r="O67" s="276">
        <f t="shared" si="30"/>
        <v>0</v>
      </c>
      <c r="P67" s="276">
        <f t="shared" si="30"/>
        <v>0</v>
      </c>
      <c r="Q67" s="276">
        <f t="shared" si="30"/>
        <v>0</v>
      </c>
      <c r="R67" s="276">
        <f t="shared" si="30"/>
        <v>0</v>
      </c>
      <c r="S67" s="87">
        <f>+R67/R$87</f>
        <v>0</v>
      </c>
      <c r="T67" s="276">
        <f>SUM(T59:T66)</f>
        <v>0</v>
      </c>
      <c r="U67" s="276">
        <f t="shared" ref="U67:AF67" si="31">SUM(U59:U66)</f>
        <v>0</v>
      </c>
      <c r="V67" s="276">
        <f t="shared" si="31"/>
        <v>0</v>
      </c>
      <c r="W67" s="276">
        <f t="shared" si="31"/>
        <v>20000</v>
      </c>
      <c r="X67" s="276">
        <f t="shared" si="31"/>
        <v>0</v>
      </c>
      <c r="Y67" s="276">
        <f t="shared" si="31"/>
        <v>0</v>
      </c>
      <c r="Z67" s="276">
        <f t="shared" si="31"/>
        <v>0</v>
      </c>
      <c r="AA67" s="276">
        <f t="shared" si="31"/>
        <v>0</v>
      </c>
      <c r="AB67" s="276">
        <f t="shared" si="31"/>
        <v>0</v>
      </c>
      <c r="AC67" s="276">
        <f t="shared" si="31"/>
        <v>0</v>
      </c>
      <c r="AD67" s="276">
        <f t="shared" si="31"/>
        <v>0</v>
      </c>
      <c r="AE67" s="276">
        <f t="shared" si="31"/>
        <v>0</v>
      </c>
      <c r="AF67" s="276">
        <f t="shared" si="31"/>
        <v>20000</v>
      </c>
      <c r="AG67" s="87">
        <f>+AF67/AF$87</f>
        <v>9.7818689085895048E-3</v>
      </c>
    </row>
    <row r="68" spans="1:33" s="62" customFormat="1">
      <c r="C68" s="154"/>
      <c r="D68" s="154"/>
      <c r="F68" s="277"/>
      <c r="G68" s="277"/>
      <c r="H68" s="277"/>
      <c r="I68" s="277"/>
      <c r="J68" s="280"/>
      <c r="K68" s="277"/>
      <c r="L68" s="277"/>
      <c r="M68" s="280"/>
      <c r="N68" s="281"/>
      <c r="O68" s="277"/>
      <c r="P68" s="277"/>
      <c r="Q68" s="277"/>
      <c r="R68" s="278"/>
      <c r="S68" s="270"/>
      <c r="T68" s="277"/>
      <c r="U68" s="277"/>
      <c r="V68" s="277"/>
      <c r="W68" s="277"/>
      <c r="X68" s="280"/>
      <c r="Y68" s="277"/>
      <c r="Z68" s="277"/>
      <c r="AA68" s="280"/>
      <c r="AB68" s="281"/>
      <c r="AC68" s="277"/>
      <c r="AD68" s="277"/>
      <c r="AE68" s="277"/>
      <c r="AF68" s="278"/>
      <c r="AG68" s="270"/>
    </row>
    <row r="69" spans="1:33" s="62" customFormat="1">
      <c r="A69" s="326" t="s">
        <v>45</v>
      </c>
      <c r="B69" s="53"/>
      <c r="C69" s="154"/>
      <c r="D69" s="154"/>
      <c r="E69" s="53"/>
      <c r="F69" s="268">
        <f>+Dev!F69+IT!F69+'Cust Supp'!F69+'QA Testing'!F69+Operations!F69+'Dev #2'!F69</f>
        <v>0</v>
      </c>
      <c r="G69" s="268">
        <f>+Dev!G69+IT!G69+'Cust Supp'!G69+'QA Testing'!G69+Operations!G69+'Dev #2'!G69</f>
        <v>0</v>
      </c>
      <c r="H69" s="268">
        <f>+Dev!H69+IT!H69+'Cust Supp'!H69+'QA Testing'!H69+Operations!H69+'Dev #2'!H69</f>
        <v>0</v>
      </c>
      <c r="I69" s="268">
        <f>+Dev!I69+IT!I69+'Cust Supp'!I69+'QA Testing'!I69+Operations!I69+'Dev #2'!I69</f>
        <v>0</v>
      </c>
      <c r="J69" s="268">
        <f>+Dev!J69+IT!J69+'Cust Supp'!J69+'QA Testing'!J69+Operations!J69+'Dev #2'!J69</f>
        <v>0</v>
      </c>
      <c r="K69" s="268">
        <f>+Dev!K69+IT!K69+'Cust Supp'!K69+'QA Testing'!K69+Operations!K69+'Dev #2'!K69</f>
        <v>0</v>
      </c>
      <c r="L69" s="268">
        <f>+Dev!L69+IT!L69+'Cust Supp'!L69+'QA Testing'!L69+Operations!L69+'Dev #2'!L69</f>
        <v>0</v>
      </c>
      <c r="M69" s="268">
        <f>+Dev!M69+IT!M69+'Cust Supp'!M69+'QA Testing'!M69+Operations!M69+'Dev #2'!M69</f>
        <v>0</v>
      </c>
      <c r="N69" s="268">
        <f>+Dev!N69+IT!N69+'Cust Supp'!N69+'QA Testing'!N69+Operations!N69+'Dev #2'!N69</f>
        <v>0</v>
      </c>
      <c r="O69" s="268">
        <f>+Dev!O69+IT!O69+'Cust Supp'!O69+'QA Testing'!O69+Operations!O69+'Dev #2'!O69</f>
        <v>0</v>
      </c>
      <c r="P69" s="268">
        <f>+Dev!P69+IT!P69+'Cust Supp'!P69+'QA Testing'!P69+Operations!P69+'Dev #2'!P69</f>
        <v>0</v>
      </c>
      <c r="Q69" s="268">
        <f>+Dev!Q69+IT!Q69+'Cust Supp'!Q69+'QA Testing'!Q69+Operations!Q69+'Dev #2'!Q69</f>
        <v>0</v>
      </c>
      <c r="R69" s="274">
        <f t="shared" ref="R69:R84" si="32">SUM(F69:Q69)</f>
        <v>0</v>
      </c>
      <c r="S69" s="270">
        <f t="shared" ref="S69:S82" si="33">+R69/R$87</f>
        <v>0</v>
      </c>
      <c r="T69" s="268">
        <f>+Dev!T69+IT!T69+'Cust Supp'!T69+'QA Testing'!T69+Operations!T69+'Dev #2'!T69</f>
        <v>0</v>
      </c>
      <c r="U69" s="268">
        <f>+Dev!U69+IT!U69+'Cust Supp'!U69+'QA Testing'!U69+Operations!U69+'Dev #2'!U69</f>
        <v>0</v>
      </c>
      <c r="V69" s="268">
        <f>+Dev!V69+IT!V69+'Cust Supp'!V69+'QA Testing'!V69+Operations!V69+'Dev #2'!V69</f>
        <v>0</v>
      </c>
      <c r="W69" s="268">
        <f>+Dev!W69+IT!W69+'Cust Supp'!W69+'QA Testing'!W69+Operations!W69+'Dev #2'!W69</f>
        <v>0</v>
      </c>
      <c r="X69" s="268">
        <f>+Dev!X69+IT!X69+'Cust Supp'!X69+'QA Testing'!X69+Operations!X69+'Dev #2'!X69</f>
        <v>0</v>
      </c>
      <c r="Y69" s="268">
        <f>+Dev!Y69+IT!Y69+'Cust Supp'!Y69+'QA Testing'!Y69+Operations!Y69+'Dev #2'!Y69</f>
        <v>0</v>
      </c>
      <c r="Z69" s="268">
        <f>+Dev!Z69+IT!Z69+'Cust Supp'!Z69+'QA Testing'!Z69+Operations!Z69+'Dev #2'!Z69</f>
        <v>0</v>
      </c>
      <c r="AA69" s="268">
        <f>+Dev!AA69+IT!AA69+'Cust Supp'!AA69+'QA Testing'!AA69+Operations!AA69+'Dev #2'!AA69</f>
        <v>0</v>
      </c>
      <c r="AB69" s="268">
        <f>+Dev!AB69+IT!AB69+'Cust Supp'!AB69+'QA Testing'!AB69+Operations!AB69+'Dev #2'!AB69</f>
        <v>0</v>
      </c>
      <c r="AC69" s="268">
        <f>+Dev!AC69+IT!AC69+'Cust Supp'!AC69+'QA Testing'!AC69+Operations!AC69+'Dev #2'!AC69</f>
        <v>0</v>
      </c>
      <c r="AD69" s="268">
        <f>+Dev!AD69+IT!AD69+'Cust Supp'!AD69+'QA Testing'!AD69+Operations!AD69+'Dev #2'!AD69</f>
        <v>0</v>
      </c>
      <c r="AE69" s="268">
        <f>+Dev!AE69+IT!AE69+'Cust Supp'!AE69+'QA Testing'!AE69+Operations!AE69+'Dev #2'!AE69</f>
        <v>0</v>
      </c>
      <c r="AF69" s="274">
        <f t="shared" ref="AF69:AF84" si="34">SUM(T69:AE69)</f>
        <v>0</v>
      </c>
      <c r="AG69" s="270">
        <f t="shared" ref="AG69:AG82" si="35">+AF69/AF$87</f>
        <v>0</v>
      </c>
    </row>
    <row r="70" spans="1:33" s="62" customFormat="1">
      <c r="A70" s="327" t="s">
        <v>159</v>
      </c>
      <c r="B70" s="53"/>
      <c r="C70" s="154"/>
      <c r="D70" s="154"/>
      <c r="E70" s="53"/>
      <c r="F70" s="268">
        <f>+Dev!F70+IT!F70+'Cust Supp'!F70+'QA Testing'!F70+Operations!F70+'Dev #2'!F70</f>
        <v>0</v>
      </c>
      <c r="G70" s="268">
        <f>+Dev!G70+IT!G70+'Cust Supp'!G70+'QA Testing'!G70+Operations!G70+'Dev #2'!G70</f>
        <v>0</v>
      </c>
      <c r="H70" s="268">
        <f>+Dev!H70+IT!H70+'Cust Supp'!H70+'QA Testing'!H70+Operations!H70+'Dev #2'!H70</f>
        <v>0</v>
      </c>
      <c r="I70" s="268">
        <f>+Dev!I70+IT!I70+'Cust Supp'!I70+'QA Testing'!I70+Operations!I70+'Dev #2'!I70</f>
        <v>0</v>
      </c>
      <c r="J70" s="268">
        <f>+Dev!J70+IT!J70+'Cust Supp'!J70+'QA Testing'!J70+Operations!J70+'Dev #2'!J70</f>
        <v>0</v>
      </c>
      <c r="K70" s="268">
        <f>+Dev!K70+IT!K70+'Cust Supp'!K70+'QA Testing'!K70+Operations!K70+'Dev #2'!K70</f>
        <v>0</v>
      </c>
      <c r="L70" s="268">
        <f>+Dev!L70+IT!L70+'Cust Supp'!L70+'QA Testing'!L70+Operations!L70+'Dev #2'!L70</f>
        <v>0</v>
      </c>
      <c r="M70" s="268">
        <f>+Dev!M70+IT!M70+'Cust Supp'!M70+'QA Testing'!M70+Operations!M70+'Dev #2'!M70</f>
        <v>0</v>
      </c>
      <c r="N70" s="268">
        <f>+Dev!N70+IT!N70+'Cust Supp'!N70+'QA Testing'!N70+Operations!N70+'Dev #2'!N70</f>
        <v>0</v>
      </c>
      <c r="O70" s="268">
        <f>+Dev!O70+IT!O70+'Cust Supp'!O70+'QA Testing'!O70+Operations!O70+'Dev #2'!O70</f>
        <v>0</v>
      </c>
      <c r="P70" s="268">
        <f>+Dev!P70+IT!P70+'Cust Supp'!P70+'QA Testing'!P70+Operations!P70+'Dev #2'!P70</f>
        <v>0</v>
      </c>
      <c r="Q70" s="268">
        <f>+Dev!Q70+IT!Q70+'Cust Supp'!Q70+'QA Testing'!Q70+Operations!Q70+'Dev #2'!Q70</f>
        <v>0</v>
      </c>
      <c r="R70" s="274">
        <f t="shared" si="32"/>
        <v>0</v>
      </c>
      <c r="S70" s="270">
        <f t="shared" si="33"/>
        <v>0</v>
      </c>
      <c r="T70" s="268">
        <f>+Dev!T70+IT!T70+'Cust Supp'!T70+'QA Testing'!T70+Operations!T70+'Dev #2'!T70</f>
        <v>0</v>
      </c>
      <c r="U70" s="268">
        <f>+Dev!U70+IT!U70+'Cust Supp'!U70+'QA Testing'!U70+Operations!U70+'Dev #2'!U70</f>
        <v>0</v>
      </c>
      <c r="V70" s="268">
        <f>+Dev!V70+IT!V70+'Cust Supp'!V70+'QA Testing'!V70+Operations!V70+'Dev #2'!V70</f>
        <v>0</v>
      </c>
      <c r="W70" s="268">
        <f>+Dev!W70+IT!W70+'Cust Supp'!W70+'QA Testing'!W70+Operations!W70+'Dev #2'!W70</f>
        <v>0</v>
      </c>
      <c r="X70" s="268">
        <f>+Dev!X70+IT!X70+'Cust Supp'!X70+'QA Testing'!X70+Operations!X70+'Dev #2'!X70</f>
        <v>0</v>
      </c>
      <c r="Y70" s="268">
        <f>+Dev!Y70+IT!Y70+'Cust Supp'!Y70+'QA Testing'!Y70+Operations!Y70+'Dev #2'!Y70</f>
        <v>0</v>
      </c>
      <c r="Z70" s="268">
        <f>+Dev!Z70+IT!Z70+'Cust Supp'!Z70+'QA Testing'!Z70+Operations!Z70+'Dev #2'!Z70</f>
        <v>0</v>
      </c>
      <c r="AA70" s="268">
        <f>+Dev!AA70+IT!AA70+'Cust Supp'!AA70+'QA Testing'!AA70+Operations!AA70+'Dev #2'!AA70</f>
        <v>0</v>
      </c>
      <c r="AB70" s="268">
        <f>+Dev!AB70+IT!AB70+'Cust Supp'!AB70+'QA Testing'!AB70+Operations!AB70+'Dev #2'!AB70</f>
        <v>0</v>
      </c>
      <c r="AC70" s="268">
        <f>+Dev!AC70+IT!AC70+'Cust Supp'!AC70+'QA Testing'!AC70+Operations!AC70+'Dev #2'!AC70</f>
        <v>0</v>
      </c>
      <c r="AD70" s="268">
        <f>+Dev!AD70+IT!AD70+'Cust Supp'!AD70+'QA Testing'!AD70+Operations!AD70+'Dev #2'!AD70</f>
        <v>0</v>
      </c>
      <c r="AE70" s="268">
        <f>+Dev!AE70+IT!AE70+'Cust Supp'!AE70+'QA Testing'!AE70+Operations!AE70+'Dev #2'!AE70</f>
        <v>0</v>
      </c>
      <c r="AF70" s="274">
        <f t="shared" si="34"/>
        <v>0</v>
      </c>
      <c r="AG70" s="270">
        <f t="shared" si="35"/>
        <v>0</v>
      </c>
    </row>
    <row r="71" spans="1:33" s="62" customFormat="1">
      <c r="A71" s="327" t="s">
        <v>155</v>
      </c>
      <c r="B71" s="53"/>
      <c r="C71" s="154"/>
      <c r="D71" s="154"/>
      <c r="E71" s="53"/>
      <c r="F71" s="268">
        <f>+Dev!F71+IT!F71+'Cust Supp'!F71+'QA Testing'!F71+Operations!F71+'Dev #2'!F71</f>
        <v>0</v>
      </c>
      <c r="G71" s="268">
        <f>+Dev!G71+IT!G71+'Cust Supp'!G71+'QA Testing'!G71+Operations!G71+'Dev #2'!G71</f>
        <v>0</v>
      </c>
      <c r="H71" s="268">
        <f>+Dev!H71+IT!H71+'Cust Supp'!H71+'QA Testing'!H71+Operations!H71+'Dev #2'!H71</f>
        <v>0</v>
      </c>
      <c r="I71" s="268">
        <f>+Dev!I71+IT!I71+'Cust Supp'!I71+'QA Testing'!I71+Operations!I71+'Dev #2'!I71</f>
        <v>0</v>
      </c>
      <c r="J71" s="268">
        <f>+Dev!J71+IT!J71+'Cust Supp'!J71+'QA Testing'!J71+Operations!J71+'Dev #2'!J71</f>
        <v>0</v>
      </c>
      <c r="K71" s="268">
        <f>+Dev!K71+IT!K71+'Cust Supp'!K71+'QA Testing'!K71+Operations!K71+'Dev #2'!K71</f>
        <v>0</v>
      </c>
      <c r="L71" s="268">
        <f>+Dev!L71+IT!L71+'Cust Supp'!L71+'QA Testing'!L71+Operations!L71+'Dev #2'!L71</f>
        <v>0</v>
      </c>
      <c r="M71" s="268">
        <f>+Dev!M71+IT!M71+'Cust Supp'!M71+'QA Testing'!M71+Operations!M71+'Dev #2'!M71</f>
        <v>0</v>
      </c>
      <c r="N71" s="268">
        <f>+Dev!N71+IT!N71+'Cust Supp'!N71+'QA Testing'!N71+Operations!N71+'Dev #2'!N71</f>
        <v>0</v>
      </c>
      <c r="O71" s="268">
        <f>+Dev!O71+IT!O71+'Cust Supp'!O71+'QA Testing'!O71+Operations!O71+'Dev #2'!O71</f>
        <v>0</v>
      </c>
      <c r="P71" s="268">
        <f>+Dev!P71+IT!P71+'Cust Supp'!P71+'QA Testing'!P71+Operations!P71+'Dev #2'!P71</f>
        <v>0</v>
      </c>
      <c r="Q71" s="268">
        <f>+Dev!Q71+IT!Q71+'Cust Supp'!Q71+'QA Testing'!Q71+Operations!Q71+'Dev #2'!Q71</f>
        <v>0</v>
      </c>
      <c r="R71" s="274">
        <f t="shared" si="32"/>
        <v>0</v>
      </c>
      <c r="S71" s="270">
        <f t="shared" si="33"/>
        <v>0</v>
      </c>
      <c r="T71" s="268">
        <f>+Dev!T71+IT!T71+'Cust Supp'!T71+'QA Testing'!T71+Operations!T71+'Dev #2'!T71</f>
        <v>0</v>
      </c>
      <c r="U71" s="268">
        <f>+Dev!U71+IT!U71+'Cust Supp'!U71+'QA Testing'!U71+Operations!U71+'Dev #2'!U71</f>
        <v>0</v>
      </c>
      <c r="V71" s="268">
        <f>+Dev!V71+IT!V71+'Cust Supp'!V71+'QA Testing'!V71+Operations!V71+'Dev #2'!V71</f>
        <v>0</v>
      </c>
      <c r="W71" s="268">
        <f>+Dev!W71+IT!W71+'Cust Supp'!W71+'QA Testing'!W71+Operations!W71+'Dev #2'!W71</f>
        <v>0</v>
      </c>
      <c r="X71" s="268">
        <f>+Dev!X71+IT!X71+'Cust Supp'!X71+'QA Testing'!X71+Operations!X71+'Dev #2'!X71</f>
        <v>0</v>
      </c>
      <c r="Y71" s="268">
        <f>+Dev!Y71+IT!Y71+'Cust Supp'!Y71+'QA Testing'!Y71+Operations!Y71+'Dev #2'!Y71</f>
        <v>0</v>
      </c>
      <c r="Z71" s="268">
        <f>+Dev!Z71+IT!Z71+'Cust Supp'!Z71+'QA Testing'!Z71+Operations!Z71+'Dev #2'!Z71</f>
        <v>0</v>
      </c>
      <c r="AA71" s="268">
        <f>+Dev!AA71+IT!AA71+'Cust Supp'!AA71+'QA Testing'!AA71+Operations!AA71+'Dev #2'!AA71</f>
        <v>0</v>
      </c>
      <c r="AB71" s="268">
        <f>+Dev!AB71+IT!AB71+'Cust Supp'!AB71+'QA Testing'!AB71+Operations!AB71+'Dev #2'!AB71</f>
        <v>0</v>
      </c>
      <c r="AC71" s="268">
        <f>+Dev!AC71+IT!AC71+'Cust Supp'!AC71+'QA Testing'!AC71+Operations!AC71+'Dev #2'!AC71</f>
        <v>0</v>
      </c>
      <c r="AD71" s="268">
        <f>+Dev!AD71+IT!AD71+'Cust Supp'!AD71+'QA Testing'!AD71+Operations!AD71+'Dev #2'!AD71</f>
        <v>0</v>
      </c>
      <c r="AE71" s="268">
        <f>+Dev!AE71+IT!AE71+'Cust Supp'!AE71+'QA Testing'!AE71+Operations!AE71+'Dev #2'!AE71</f>
        <v>0</v>
      </c>
      <c r="AF71" s="274">
        <f t="shared" si="34"/>
        <v>0</v>
      </c>
      <c r="AG71" s="270">
        <f t="shared" si="35"/>
        <v>0</v>
      </c>
    </row>
    <row r="72" spans="1:33" s="62" customFormat="1">
      <c r="A72" s="327" t="s">
        <v>160</v>
      </c>
      <c r="B72" s="53"/>
      <c r="C72" s="69"/>
      <c r="D72" s="69"/>
      <c r="E72" s="53"/>
      <c r="F72" s="268">
        <f>+Dev!F72+IT!F72+'Cust Supp'!F72+'QA Testing'!F72+Operations!F72+'Dev #2'!F72</f>
        <v>0</v>
      </c>
      <c r="G72" s="268">
        <f>+Dev!G72+IT!G72+'Cust Supp'!G72+'QA Testing'!G72+Operations!G72+'Dev #2'!G72</f>
        <v>0</v>
      </c>
      <c r="H72" s="268">
        <f>+Dev!H72+IT!H72+'Cust Supp'!H72+'QA Testing'!H72+Operations!H72+'Dev #2'!H72</f>
        <v>0</v>
      </c>
      <c r="I72" s="268">
        <f>+Dev!I72+IT!I72+'Cust Supp'!I72+'QA Testing'!I72+Operations!I72+'Dev #2'!I72</f>
        <v>0</v>
      </c>
      <c r="J72" s="268">
        <f>+Dev!J72+IT!J72+'Cust Supp'!J72+'QA Testing'!J72+Operations!J72+'Dev #2'!J72</f>
        <v>0</v>
      </c>
      <c r="K72" s="268">
        <f>+Dev!K72+IT!K72+'Cust Supp'!K72+'QA Testing'!K72+Operations!K72+'Dev #2'!K72</f>
        <v>0</v>
      </c>
      <c r="L72" s="268">
        <f>+Dev!L72+IT!L72+'Cust Supp'!L72+'QA Testing'!L72+Operations!L72+'Dev #2'!L72</f>
        <v>0</v>
      </c>
      <c r="M72" s="268">
        <f>+Dev!M72+IT!M72+'Cust Supp'!M72+'QA Testing'!M72+Operations!M72+'Dev #2'!M72</f>
        <v>0</v>
      </c>
      <c r="N72" s="268">
        <f>+Dev!N72+IT!N72+'Cust Supp'!N72+'QA Testing'!N72+Operations!N72+'Dev #2'!N72</f>
        <v>0</v>
      </c>
      <c r="O72" s="268">
        <f>+Dev!O72+IT!O72+'Cust Supp'!O72+'QA Testing'!O72+Operations!O72+'Dev #2'!O72</f>
        <v>0</v>
      </c>
      <c r="P72" s="268">
        <f>+Dev!P72+IT!P72+'Cust Supp'!P72+'QA Testing'!P72+Operations!P72+'Dev #2'!P72</f>
        <v>0</v>
      </c>
      <c r="Q72" s="268">
        <f>+Dev!Q72+IT!Q72+'Cust Supp'!Q72+'QA Testing'!Q72+Operations!Q72+'Dev #2'!Q72</f>
        <v>0</v>
      </c>
      <c r="R72" s="274">
        <f t="shared" si="32"/>
        <v>0</v>
      </c>
      <c r="S72" s="270">
        <f t="shared" si="33"/>
        <v>0</v>
      </c>
      <c r="T72" s="268">
        <f>+Dev!T72+IT!T72+'Cust Supp'!T72+'QA Testing'!T72+Operations!T72+'Dev #2'!T72</f>
        <v>0</v>
      </c>
      <c r="U72" s="268">
        <f>+Dev!U72+IT!U72+'Cust Supp'!U72+'QA Testing'!U72+Operations!U72+'Dev #2'!U72</f>
        <v>0</v>
      </c>
      <c r="V72" s="268">
        <f>+Dev!V72+IT!V72+'Cust Supp'!V72+'QA Testing'!V72+Operations!V72+'Dev #2'!V72</f>
        <v>0</v>
      </c>
      <c r="W72" s="268">
        <f>+Dev!W72+IT!W72+'Cust Supp'!W72+'QA Testing'!W72+Operations!W72+'Dev #2'!W72</f>
        <v>0</v>
      </c>
      <c r="X72" s="268">
        <f>+Dev!X72+IT!X72+'Cust Supp'!X72+'QA Testing'!X72+Operations!X72+'Dev #2'!X72</f>
        <v>0</v>
      </c>
      <c r="Y72" s="268">
        <f>+Dev!Y72+IT!Y72+'Cust Supp'!Y72+'QA Testing'!Y72+Operations!Y72+'Dev #2'!Y72</f>
        <v>0</v>
      </c>
      <c r="Z72" s="268">
        <f>+Dev!Z72+IT!Z72+'Cust Supp'!Z72+'QA Testing'!Z72+Operations!Z72+'Dev #2'!Z72</f>
        <v>0</v>
      </c>
      <c r="AA72" s="268">
        <f>+Dev!AA72+IT!AA72+'Cust Supp'!AA72+'QA Testing'!AA72+Operations!AA72+'Dev #2'!AA72</f>
        <v>0</v>
      </c>
      <c r="AB72" s="268">
        <f>+Dev!AB72+IT!AB72+'Cust Supp'!AB72+'QA Testing'!AB72+Operations!AB72+'Dev #2'!AB72</f>
        <v>0</v>
      </c>
      <c r="AC72" s="268">
        <f>+Dev!AC72+IT!AC72+'Cust Supp'!AC72+'QA Testing'!AC72+Operations!AC72+'Dev #2'!AC72</f>
        <v>0</v>
      </c>
      <c r="AD72" s="268">
        <f>+Dev!AD72+IT!AD72+'Cust Supp'!AD72+'QA Testing'!AD72+Operations!AD72+'Dev #2'!AD72</f>
        <v>0</v>
      </c>
      <c r="AE72" s="268">
        <f>+Dev!AE72+IT!AE72+'Cust Supp'!AE72+'QA Testing'!AE72+Operations!AE72+'Dev #2'!AE72</f>
        <v>0</v>
      </c>
      <c r="AF72" s="274">
        <f t="shared" si="34"/>
        <v>0</v>
      </c>
      <c r="AG72" s="270">
        <f t="shared" si="35"/>
        <v>0</v>
      </c>
    </row>
    <row r="73" spans="1:33" s="62" customFormat="1">
      <c r="A73" s="327" t="s">
        <v>161</v>
      </c>
      <c r="B73" s="53"/>
      <c r="C73" s="154"/>
      <c r="D73" s="154"/>
      <c r="E73" s="53"/>
      <c r="F73" s="268">
        <f>+Dev!F73+IT!F73+'Cust Supp'!F73+'QA Testing'!F73+Operations!F73+'Dev #2'!F73</f>
        <v>0</v>
      </c>
      <c r="G73" s="268">
        <f>+Dev!G73+IT!G73+'Cust Supp'!G73+'QA Testing'!G73+Operations!G73+'Dev #2'!G73</f>
        <v>0</v>
      </c>
      <c r="H73" s="268">
        <f>+Dev!H73+IT!H73+'Cust Supp'!H73+'QA Testing'!H73+Operations!H73+'Dev #2'!H73</f>
        <v>0</v>
      </c>
      <c r="I73" s="268">
        <f>+Dev!I73+IT!I73+'Cust Supp'!I73+'QA Testing'!I73+Operations!I73+'Dev #2'!I73</f>
        <v>0</v>
      </c>
      <c r="J73" s="268">
        <f>+Dev!J73+IT!J73+'Cust Supp'!J73+'QA Testing'!J73+Operations!J73+'Dev #2'!J73</f>
        <v>0</v>
      </c>
      <c r="K73" s="268">
        <f>+Dev!K73+IT!K73+'Cust Supp'!K73+'QA Testing'!K73+Operations!K73+'Dev #2'!K73</f>
        <v>0</v>
      </c>
      <c r="L73" s="268">
        <f>+Dev!L73+IT!L73+'Cust Supp'!L73+'QA Testing'!L73+Operations!L73+'Dev #2'!L73</f>
        <v>0</v>
      </c>
      <c r="M73" s="268">
        <f>+Dev!M73+IT!M73+'Cust Supp'!M73+'QA Testing'!M73+Operations!M73+'Dev #2'!M73</f>
        <v>0</v>
      </c>
      <c r="N73" s="268">
        <f>+Dev!N73+IT!N73+'Cust Supp'!N73+'QA Testing'!N73+Operations!N73+'Dev #2'!N73</f>
        <v>0</v>
      </c>
      <c r="O73" s="268">
        <f>+Dev!O73+IT!O73+'Cust Supp'!O73+'QA Testing'!O73+Operations!O73+'Dev #2'!O73</f>
        <v>0</v>
      </c>
      <c r="P73" s="268">
        <f>+Dev!P73+IT!P73+'Cust Supp'!P73+'QA Testing'!P73+Operations!P73+'Dev #2'!P73</f>
        <v>0</v>
      </c>
      <c r="Q73" s="268">
        <f>+Dev!Q73+IT!Q73+'Cust Supp'!Q73+'QA Testing'!Q73+Operations!Q73+'Dev #2'!Q73</f>
        <v>0</v>
      </c>
      <c r="R73" s="274">
        <f t="shared" si="32"/>
        <v>0</v>
      </c>
      <c r="S73" s="270">
        <f t="shared" si="33"/>
        <v>0</v>
      </c>
      <c r="T73" s="268">
        <f>+Dev!T73+IT!T73+'Cust Supp'!T73+'QA Testing'!T73+Operations!T73+'Dev #2'!T73</f>
        <v>0</v>
      </c>
      <c r="U73" s="268">
        <f>+Dev!U73+IT!U73+'Cust Supp'!U73+'QA Testing'!U73+Operations!U73+'Dev #2'!U73</f>
        <v>0</v>
      </c>
      <c r="V73" s="268">
        <f>+Dev!V73+IT!V73+'Cust Supp'!V73+'QA Testing'!V73+Operations!V73+'Dev #2'!V73</f>
        <v>0</v>
      </c>
      <c r="W73" s="268">
        <f>+Dev!W73+IT!W73+'Cust Supp'!W73+'QA Testing'!W73+Operations!W73+'Dev #2'!W73</f>
        <v>0</v>
      </c>
      <c r="X73" s="268">
        <f>+Dev!X73+IT!X73+'Cust Supp'!X73+'QA Testing'!X73+Operations!X73+'Dev #2'!X73</f>
        <v>0</v>
      </c>
      <c r="Y73" s="268">
        <f>+Dev!Y73+IT!Y73+'Cust Supp'!Y73+'QA Testing'!Y73+Operations!Y73+'Dev #2'!Y73</f>
        <v>0</v>
      </c>
      <c r="Z73" s="268">
        <f>+Dev!Z73+IT!Z73+'Cust Supp'!Z73+'QA Testing'!Z73+Operations!Z73+'Dev #2'!Z73</f>
        <v>0</v>
      </c>
      <c r="AA73" s="268">
        <f>+Dev!AA73+IT!AA73+'Cust Supp'!AA73+'QA Testing'!AA73+Operations!AA73+'Dev #2'!AA73</f>
        <v>0</v>
      </c>
      <c r="AB73" s="268">
        <f>+Dev!AB73+IT!AB73+'Cust Supp'!AB73+'QA Testing'!AB73+Operations!AB73+'Dev #2'!AB73</f>
        <v>0</v>
      </c>
      <c r="AC73" s="268">
        <f>+Dev!AC73+IT!AC73+'Cust Supp'!AC73+'QA Testing'!AC73+Operations!AC73+'Dev #2'!AC73</f>
        <v>0</v>
      </c>
      <c r="AD73" s="268">
        <f>+Dev!AD73+IT!AD73+'Cust Supp'!AD73+'QA Testing'!AD73+Operations!AD73+'Dev #2'!AD73</f>
        <v>0</v>
      </c>
      <c r="AE73" s="268">
        <f>+Dev!AE73+IT!AE73+'Cust Supp'!AE73+'QA Testing'!AE73+Operations!AE73+'Dev #2'!AE73</f>
        <v>0</v>
      </c>
      <c r="AF73" s="274">
        <f t="shared" si="34"/>
        <v>0</v>
      </c>
      <c r="AG73" s="270">
        <f t="shared" si="35"/>
        <v>0</v>
      </c>
    </row>
    <row r="74" spans="1:33" s="62" customFormat="1">
      <c r="A74" s="327" t="s">
        <v>157</v>
      </c>
      <c r="B74" s="53"/>
      <c r="C74" s="154"/>
      <c r="D74" s="154"/>
      <c r="E74" s="53"/>
      <c r="F74" s="268">
        <f>+Dev!F74+IT!F74+'Cust Supp'!F74+'QA Testing'!F74+Operations!F74+'Dev #2'!F74</f>
        <v>0</v>
      </c>
      <c r="G74" s="268">
        <f>+Dev!G74+IT!G74+'Cust Supp'!G74+'QA Testing'!G74+Operations!G74+'Dev #2'!G74</f>
        <v>0</v>
      </c>
      <c r="H74" s="268">
        <f>+Dev!H74+IT!H74+'Cust Supp'!H74+'QA Testing'!H74+Operations!H74+'Dev #2'!H74</f>
        <v>0</v>
      </c>
      <c r="I74" s="268">
        <f>+Dev!I74+IT!I74+'Cust Supp'!I74+'QA Testing'!I74+Operations!I74+'Dev #2'!I74</f>
        <v>0</v>
      </c>
      <c r="J74" s="268">
        <f>+Dev!J74+IT!J74+'Cust Supp'!J74+'QA Testing'!J74+Operations!J74+'Dev #2'!J74</f>
        <v>0</v>
      </c>
      <c r="K74" s="268">
        <f>+Dev!K74+IT!K74+'Cust Supp'!K74+'QA Testing'!K74+Operations!K74+'Dev #2'!K74</f>
        <v>0</v>
      </c>
      <c r="L74" s="268">
        <f>+Dev!L74+IT!L74+'Cust Supp'!L74+'QA Testing'!L74+Operations!L74+'Dev #2'!L74</f>
        <v>0</v>
      </c>
      <c r="M74" s="268">
        <f>+Dev!M74+IT!M74+'Cust Supp'!M74+'QA Testing'!M74+Operations!M74+'Dev #2'!M74</f>
        <v>0</v>
      </c>
      <c r="N74" s="268">
        <f>+Dev!N74+IT!N74+'Cust Supp'!N74+'QA Testing'!N74+Operations!N74+'Dev #2'!N74</f>
        <v>0</v>
      </c>
      <c r="O74" s="268">
        <f>+Dev!O74+IT!O74+'Cust Supp'!O74+'QA Testing'!O74+Operations!O74+'Dev #2'!O74</f>
        <v>0</v>
      </c>
      <c r="P74" s="268">
        <f>+Dev!P74+IT!P74+'Cust Supp'!P74+'QA Testing'!P74+Operations!P74+'Dev #2'!P74</f>
        <v>0</v>
      </c>
      <c r="Q74" s="268">
        <f>+Dev!Q74+IT!Q74+'Cust Supp'!Q74+'QA Testing'!Q74+Operations!Q74+'Dev #2'!Q74</f>
        <v>0</v>
      </c>
      <c r="R74" s="274">
        <f t="shared" si="32"/>
        <v>0</v>
      </c>
      <c r="S74" s="270">
        <f t="shared" si="33"/>
        <v>0</v>
      </c>
      <c r="T74" s="268">
        <f>+Dev!T74+IT!T74+'Cust Supp'!T74+'QA Testing'!T74+Operations!T74+'Dev #2'!T74</f>
        <v>0</v>
      </c>
      <c r="U74" s="268">
        <f>+Dev!U74+IT!U74+'Cust Supp'!U74+'QA Testing'!U74+Operations!U74+'Dev #2'!U74</f>
        <v>0</v>
      </c>
      <c r="V74" s="268">
        <f>+Dev!V74+IT!V74+'Cust Supp'!V74+'QA Testing'!V74+Operations!V74+'Dev #2'!V74</f>
        <v>0</v>
      </c>
      <c r="W74" s="268">
        <f>+Dev!W74+IT!W74+'Cust Supp'!W74+'QA Testing'!W74+Operations!W74+'Dev #2'!W74</f>
        <v>0</v>
      </c>
      <c r="X74" s="268">
        <f>+Dev!X74+IT!X74+'Cust Supp'!X74+'QA Testing'!X74+Operations!X74+'Dev #2'!X74</f>
        <v>0</v>
      </c>
      <c r="Y74" s="268">
        <f>+Dev!Y74+IT!Y74+'Cust Supp'!Y74+'QA Testing'!Y74+Operations!Y74+'Dev #2'!Y74</f>
        <v>0</v>
      </c>
      <c r="Z74" s="268">
        <f>+Dev!Z74+IT!Z74+'Cust Supp'!Z74+'QA Testing'!Z74+Operations!Z74+'Dev #2'!Z74</f>
        <v>0</v>
      </c>
      <c r="AA74" s="268">
        <f>+Dev!AA74+IT!AA74+'Cust Supp'!AA74+'QA Testing'!AA74+Operations!AA74+'Dev #2'!AA74</f>
        <v>0</v>
      </c>
      <c r="AB74" s="268">
        <f>+Dev!AB74+IT!AB74+'Cust Supp'!AB74+'QA Testing'!AB74+Operations!AB74+'Dev #2'!AB74</f>
        <v>0</v>
      </c>
      <c r="AC74" s="268">
        <f>+Dev!AC74+IT!AC74+'Cust Supp'!AC74+'QA Testing'!AC74+Operations!AC74+'Dev #2'!AC74</f>
        <v>0</v>
      </c>
      <c r="AD74" s="268">
        <f>+Dev!AD74+IT!AD74+'Cust Supp'!AD74+'QA Testing'!AD74+Operations!AD74+'Dev #2'!AD74</f>
        <v>0</v>
      </c>
      <c r="AE74" s="268">
        <f>+Dev!AE74+IT!AE74+'Cust Supp'!AE74+'QA Testing'!AE74+Operations!AE74+'Dev #2'!AE74</f>
        <v>0</v>
      </c>
      <c r="AF74" s="274">
        <f t="shared" si="34"/>
        <v>0</v>
      </c>
      <c r="AG74" s="270">
        <f t="shared" si="35"/>
        <v>0</v>
      </c>
    </row>
    <row r="75" spans="1:33" s="62" customFormat="1">
      <c r="A75" s="327" t="s">
        <v>158</v>
      </c>
      <c r="B75" s="53"/>
      <c r="C75" s="154"/>
      <c r="D75" s="154"/>
      <c r="E75" s="53"/>
      <c r="F75" s="268">
        <f>+Dev!F75+IT!F75+'Cust Supp'!F75+'QA Testing'!F75+Operations!F75+'Dev #2'!F75</f>
        <v>0</v>
      </c>
      <c r="G75" s="268">
        <f>+Dev!G75+IT!G75+'Cust Supp'!G75+'QA Testing'!G75+Operations!G75+'Dev #2'!G75</f>
        <v>0</v>
      </c>
      <c r="H75" s="268">
        <f>+Dev!H75+IT!H75+'Cust Supp'!H75+'QA Testing'!H75+Operations!H75+'Dev #2'!H75</f>
        <v>0</v>
      </c>
      <c r="I75" s="268">
        <f>+Dev!I75+IT!I75+'Cust Supp'!I75+'QA Testing'!I75+Operations!I75+'Dev #2'!I75</f>
        <v>0</v>
      </c>
      <c r="J75" s="268">
        <f>+Dev!J75+IT!J75+'Cust Supp'!J75+'QA Testing'!J75+Operations!J75+'Dev #2'!J75</f>
        <v>0</v>
      </c>
      <c r="K75" s="268">
        <f>+Dev!K75+IT!K75+'Cust Supp'!K75+'QA Testing'!K75+Operations!K75+'Dev #2'!K75</f>
        <v>0</v>
      </c>
      <c r="L75" s="268">
        <f>+Dev!L75+IT!L75+'Cust Supp'!L75+'QA Testing'!L75+Operations!L75+'Dev #2'!L75</f>
        <v>0</v>
      </c>
      <c r="M75" s="268">
        <f>+Dev!M75+IT!M75+'Cust Supp'!M75+'QA Testing'!M75+Operations!M75+'Dev #2'!M75</f>
        <v>0</v>
      </c>
      <c r="N75" s="268">
        <f>+Dev!N75+IT!N75+'Cust Supp'!N75+'QA Testing'!N75+Operations!N75+'Dev #2'!N75</f>
        <v>0</v>
      </c>
      <c r="O75" s="268">
        <f>+Dev!O75+IT!O75+'Cust Supp'!O75+'QA Testing'!O75+Operations!O75+'Dev #2'!O75</f>
        <v>0</v>
      </c>
      <c r="P75" s="268">
        <f>+Dev!P75+IT!P75+'Cust Supp'!P75+'QA Testing'!P75+Operations!P75+'Dev #2'!P75</f>
        <v>0</v>
      </c>
      <c r="Q75" s="268">
        <f>+Dev!Q75+IT!Q75+'Cust Supp'!Q75+'QA Testing'!Q75+Operations!Q75+'Dev #2'!Q75</f>
        <v>0</v>
      </c>
      <c r="R75" s="274">
        <f t="shared" si="32"/>
        <v>0</v>
      </c>
      <c r="S75" s="270">
        <f t="shared" si="33"/>
        <v>0</v>
      </c>
      <c r="T75" s="268">
        <f>+Dev!T75+IT!T75+'Cust Supp'!T75+'QA Testing'!T75+Operations!T75+'Dev #2'!T75</f>
        <v>0</v>
      </c>
      <c r="U75" s="268">
        <f>+Dev!U75+IT!U75+'Cust Supp'!U75+'QA Testing'!U75+Operations!U75+'Dev #2'!U75</f>
        <v>0</v>
      </c>
      <c r="V75" s="268">
        <f>+Dev!V75+IT!V75+'Cust Supp'!V75+'QA Testing'!V75+Operations!V75+'Dev #2'!V75</f>
        <v>0</v>
      </c>
      <c r="W75" s="268">
        <f>+Dev!W75+IT!W75+'Cust Supp'!W75+'QA Testing'!W75+Operations!W75+'Dev #2'!W75</f>
        <v>0</v>
      </c>
      <c r="X75" s="268">
        <f>+Dev!X75+IT!X75+'Cust Supp'!X75+'QA Testing'!X75+Operations!X75+'Dev #2'!X75</f>
        <v>0</v>
      </c>
      <c r="Y75" s="268">
        <f>+Dev!Y75+IT!Y75+'Cust Supp'!Y75+'QA Testing'!Y75+Operations!Y75+'Dev #2'!Y75</f>
        <v>0</v>
      </c>
      <c r="Z75" s="268">
        <f>+Dev!Z75+IT!Z75+'Cust Supp'!Z75+'QA Testing'!Z75+Operations!Z75+'Dev #2'!Z75</f>
        <v>0</v>
      </c>
      <c r="AA75" s="268">
        <f>+Dev!AA75+IT!AA75+'Cust Supp'!AA75+'QA Testing'!AA75+Operations!AA75+'Dev #2'!AA75</f>
        <v>0</v>
      </c>
      <c r="AB75" s="268">
        <f>+Dev!AB75+IT!AB75+'Cust Supp'!AB75+'QA Testing'!AB75+Operations!AB75+'Dev #2'!AB75</f>
        <v>0</v>
      </c>
      <c r="AC75" s="268">
        <f>+Dev!AC75+IT!AC75+'Cust Supp'!AC75+'QA Testing'!AC75+Operations!AC75+'Dev #2'!AC75</f>
        <v>0</v>
      </c>
      <c r="AD75" s="268">
        <f>+Dev!AD75+IT!AD75+'Cust Supp'!AD75+'QA Testing'!AD75+Operations!AD75+'Dev #2'!AD75</f>
        <v>0</v>
      </c>
      <c r="AE75" s="268">
        <f>+Dev!AE75+IT!AE75+'Cust Supp'!AE75+'QA Testing'!AE75+Operations!AE75+'Dev #2'!AE75</f>
        <v>0</v>
      </c>
      <c r="AF75" s="274">
        <f t="shared" si="34"/>
        <v>0</v>
      </c>
      <c r="AG75" s="270">
        <f t="shared" si="35"/>
        <v>0</v>
      </c>
    </row>
    <row r="76" spans="1:33" s="62" customFormat="1">
      <c r="A76" s="326" t="s">
        <v>48</v>
      </c>
      <c r="B76" s="53"/>
      <c r="C76" s="154"/>
      <c r="D76" s="154"/>
      <c r="E76" s="53"/>
      <c r="F76" s="268">
        <f>+Dev!F76+IT!F76+'Cust Supp'!F76+'QA Testing'!F76+Operations!F76+'Dev #2'!F76</f>
        <v>0</v>
      </c>
      <c r="G76" s="268">
        <f>+Dev!G76+IT!G76+'Cust Supp'!G76+'QA Testing'!G76+Operations!G76+'Dev #2'!G76</f>
        <v>0</v>
      </c>
      <c r="H76" s="268">
        <f>+Dev!H76+IT!H76+'Cust Supp'!H76+'QA Testing'!H76+Operations!H76+'Dev #2'!H76</f>
        <v>0</v>
      </c>
      <c r="I76" s="268">
        <f>+Dev!I76+IT!I76+'Cust Supp'!I76+'QA Testing'!I76+Operations!I76+'Dev #2'!I76</f>
        <v>0</v>
      </c>
      <c r="J76" s="268">
        <f>+Dev!J76+IT!J76+'Cust Supp'!J76+'QA Testing'!J76+Operations!J76+'Dev #2'!J76</f>
        <v>0</v>
      </c>
      <c r="K76" s="268">
        <f>+Dev!K76+IT!K76+'Cust Supp'!K76+'QA Testing'!K76+Operations!K76+'Dev #2'!K76</f>
        <v>0</v>
      </c>
      <c r="L76" s="268">
        <f>+Dev!L76+IT!L76+'Cust Supp'!L76+'QA Testing'!L76+Operations!L76+'Dev #2'!L76</f>
        <v>0</v>
      </c>
      <c r="M76" s="268">
        <f>+Dev!M76+IT!M76+'Cust Supp'!M76+'QA Testing'!M76+Operations!M76+'Dev #2'!M76</f>
        <v>0</v>
      </c>
      <c r="N76" s="268">
        <f>+Dev!N76+IT!N76+'Cust Supp'!N76+'QA Testing'!N76+Operations!N76+'Dev #2'!N76</f>
        <v>0</v>
      </c>
      <c r="O76" s="268">
        <f>+Dev!O76+IT!O76+'Cust Supp'!O76+'QA Testing'!O76+Operations!O76+'Dev #2'!O76</f>
        <v>0</v>
      </c>
      <c r="P76" s="268">
        <f>+Dev!P76+IT!P76+'Cust Supp'!P76+'QA Testing'!P76+Operations!P76+'Dev #2'!P76</f>
        <v>0</v>
      </c>
      <c r="Q76" s="268">
        <f>+Dev!Q76+IT!Q76+'Cust Supp'!Q76+'QA Testing'!Q76+Operations!Q76+'Dev #2'!Q76</f>
        <v>0</v>
      </c>
      <c r="R76" s="274">
        <f t="shared" si="32"/>
        <v>0</v>
      </c>
      <c r="S76" s="270">
        <f t="shared" si="33"/>
        <v>0</v>
      </c>
      <c r="T76" s="268">
        <f>+Dev!T76+IT!T76+'Cust Supp'!T76+'QA Testing'!T76+Operations!T76+'Dev #2'!T76</f>
        <v>0</v>
      </c>
      <c r="U76" s="268">
        <f>+Dev!U76+IT!U76+'Cust Supp'!U76+'QA Testing'!U76+Operations!U76+'Dev #2'!U76</f>
        <v>0</v>
      </c>
      <c r="V76" s="268">
        <f>+Dev!V76+IT!V76+'Cust Supp'!V76+'QA Testing'!V76+Operations!V76+'Dev #2'!V76</f>
        <v>0</v>
      </c>
      <c r="W76" s="268">
        <f>+Dev!W76+IT!W76+'Cust Supp'!W76+'QA Testing'!W76+Operations!W76+'Dev #2'!W76</f>
        <v>0</v>
      </c>
      <c r="X76" s="268">
        <f>+Dev!X76+IT!X76+'Cust Supp'!X76+'QA Testing'!X76+Operations!X76+'Dev #2'!X76</f>
        <v>0</v>
      </c>
      <c r="Y76" s="268">
        <f>+Dev!Y76+IT!Y76+'Cust Supp'!Y76+'QA Testing'!Y76+Operations!Y76+'Dev #2'!Y76</f>
        <v>0</v>
      </c>
      <c r="Z76" s="268">
        <f>+Dev!Z76+IT!Z76+'Cust Supp'!Z76+'QA Testing'!Z76+Operations!Z76+'Dev #2'!Z76</f>
        <v>0</v>
      </c>
      <c r="AA76" s="268">
        <f>+Dev!AA76+IT!AA76+'Cust Supp'!AA76+'QA Testing'!AA76+Operations!AA76+'Dev #2'!AA76</f>
        <v>0</v>
      </c>
      <c r="AB76" s="268">
        <f>+Dev!AB76+IT!AB76+'Cust Supp'!AB76+'QA Testing'!AB76+Operations!AB76+'Dev #2'!AB76</f>
        <v>0</v>
      </c>
      <c r="AC76" s="268">
        <f>+Dev!AC76+IT!AC76+'Cust Supp'!AC76+'QA Testing'!AC76+Operations!AC76+'Dev #2'!AC76</f>
        <v>0</v>
      </c>
      <c r="AD76" s="268">
        <f>+Dev!AD76+IT!AD76+'Cust Supp'!AD76+'QA Testing'!AD76+Operations!AD76+'Dev #2'!AD76</f>
        <v>0</v>
      </c>
      <c r="AE76" s="268">
        <f>+Dev!AE76+IT!AE76+'Cust Supp'!AE76+'QA Testing'!AE76+Operations!AE76+'Dev #2'!AE76</f>
        <v>0</v>
      </c>
      <c r="AF76" s="274">
        <f t="shared" si="34"/>
        <v>0</v>
      </c>
      <c r="AG76" s="270">
        <f t="shared" si="35"/>
        <v>0</v>
      </c>
    </row>
    <row r="77" spans="1:33" s="62" customFormat="1">
      <c r="A77" s="327" t="s">
        <v>154</v>
      </c>
      <c r="B77" s="53"/>
      <c r="C77" s="154"/>
      <c r="D77" s="154"/>
      <c r="E77" s="53"/>
      <c r="F77" s="268">
        <f>+Dev!F77+IT!F77+'Cust Supp'!F77+'QA Testing'!F77+Operations!F77+'Dev #2'!F77</f>
        <v>0</v>
      </c>
      <c r="G77" s="268">
        <f>+Dev!G77+IT!G77+'Cust Supp'!G77+'QA Testing'!G77+Operations!G77+'Dev #2'!G77</f>
        <v>0</v>
      </c>
      <c r="H77" s="268">
        <f>+Dev!H77+IT!H77+'Cust Supp'!H77+'QA Testing'!H77+Operations!H77+'Dev #2'!H77</f>
        <v>0</v>
      </c>
      <c r="I77" s="268">
        <f>+Dev!I77+IT!I77+'Cust Supp'!I77+'QA Testing'!I77+Operations!I77+'Dev #2'!I77</f>
        <v>0</v>
      </c>
      <c r="J77" s="268">
        <f>+Dev!J77+IT!J77+'Cust Supp'!J77+'QA Testing'!J77+Operations!J77+'Dev #2'!J77</f>
        <v>0</v>
      </c>
      <c r="K77" s="268">
        <f>+Dev!K77+IT!K77+'Cust Supp'!K77+'QA Testing'!K77+Operations!K77+'Dev #2'!K77</f>
        <v>0</v>
      </c>
      <c r="L77" s="268">
        <f>+Dev!L77+IT!L77+'Cust Supp'!L77+'QA Testing'!L77+Operations!L77+'Dev #2'!L77</f>
        <v>0</v>
      </c>
      <c r="M77" s="268">
        <f>+Dev!M77+IT!M77+'Cust Supp'!M77+'QA Testing'!M77+Operations!M77+'Dev #2'!M77</f>
        <v>0</v>
      </c>
      <c r="N77" s="268">
        <f>+Dev!N77+IT!N77+'Cust Supp'!N77+'QA Testing'!N77+Operations!N77+'Dev #2'!N77</f>
        <v>0</v>
      </c>
      <c r="O77" s="268">
        <f>+Dev!O77+IT!O77+'Cust Supp'!O77+'QA Testing'!O77+Operations!O77+'Dev #2'!O77</f>
        <v>0</v>
      </c>
      <c r="P77" s="268">
        <f>+Dev!P77+IT!P77+'Cust Supp'!P77+'QA Testing'!P77+Operations!P77+'Dev #2'!P77</f>
        <v>0</v>
      </c>
      <c r="Q77" s="268">
        <f>+Dev!Q77+IT!Q77+'Cust Supp'!Q77+'QA Testing'!Q77+Operations!Q77+'Dev #2'!Q77</f>
        <v>0</v>
      </c>
      <c r="R77" s="274">
        <f t="shared" si="32"/>
        <v>0</v>
      </c>
      <c r="S77" s="65">
        <f t="shared" si="33"/>
        <v>0</v>
      </c>
      <c r="T77" s="268">
        <f>+Dev!T77+IT!T77+'Cust Supp'!T77+'QA Testing'!T77+Operations!T77+'Dev #2'!T77</f>
        <v>0</v>
      </c>
      <c r="U77" s="268">
        <f>+Dev!U77+IT!U77+'Cust Supp'!U77+'QA Testing'!U77+Operations!U77+'Dev #2'!U77</f>
        <v>0</v>
      </c>
      <c r="V77" s="268">
        <f>+Dev!V77+IT!V77+'Cust Supp'!V77+'QA Testing'!V77+Operations!V77+'Dev #2'!V77</f>
        <v>0</v>
      </c>
      <c r="W77" s="268">
        <f>+Dev!W77+IT!W77+'Cust Supp'!W77+'QA Testing'!W77+Operations!W77+'Dev #2'!W77</f>
        <v>0</v>
      </c>
      <c r="X77" s="268">
        <f>+Dev!X77+IT!X77+'Cust Supp'!X77+'QA Testing'!X77+Operations!X77+'Dev #2'!X77</f>
        <v>0</v>
      </c>
      <c r="Y77" s="268">
        <f>+Dev!Y77+IT!Y77+'Cust Supp'!Y77+'QA Testing'!Y77+Operations!Y77+'Dev #2'!Y77</f>
        <v>0</v>
      </c>
      <c r="Z77" s="268">
        <f>+Dev!Z77+IT!Z77+'Cust Supp'!Z77+'QA Testing'!Z77+Operations!Z77+'Dev #2'!Z77</f>
        <v>0</v>
      </c>
      <c r="AA77" s="268">
        <f>+Dev!AA77+IT!AA77+'Cust Supp'!AA77+'QA Testing'!AA77+Operations!AA77+'Dev #2'!AA77</f>
        <v>0</v>
      </c>
      <c r="AB77" s="268">
        <f>+Dev!AB77+IT!AB77+'Cust Supp'!AB77+'QA Testing'!AB77+Operations!AB77+'Dev #2'!AB77</f>
        <v>0</v>
      </c>
      <c r="AC77" s="268">
        <f>+Dev!AC77+IT!AC77+'Cust Supp'!AC77+'QA Testing'!AC77+Operations!AC77+'Dev #2'!AC77</f>
        <v>0</v>
      </c>
      <c r="AD77" s="268">
        <f>+Dev!AD77+IT!AD77+'Cust Supp'!AD77+'QA Testing'!AD77+Operations!AD77+'Dev #2'!AD77</f>
        <v>0</v>
      </c>
      <c r="AE77" s="268">
        <f>+Dev!AE77+IT!AE77+'Cust Supp'!AE77+'QA Testing'!AE77+Operations!AE77+'Dev #2'!AE77</f>
        <v>0</v>
      </c>
      <c r="AF77" s="274">
        <f t="shared" si="34"/>
        <v>0</v>
      </c>
      <c r="AG77" s="65">
        <f t="shared" si="35"/>
        <v>0</v>
      </c>
    </row>
    <row r="78" spans="1:33" s="62" customFormat="1">
      <c r="A78" s="326" t="s">
        <v>47</v>
      </c>
      <c r="B78" s="53"/>
      <c r="C78" s="154"/>
      <c r="D78" s="154"/>
      <c r="E78" s="53"/>
      <c r="F78" s="268">
        <f>+Dev!F78+IT!F78+'Cust Supp'!F78+'QA Testing'!F78+Operations!F78+'Dev #2'!F78</f>
        <v>0</v>
      </c>
      <c r="G78" s="268">
        <f>+Dev!G78+IT!G78+'Cust Supp'!G78+'QA Testing'!G78+Operations!G78+'Dev #2'!G78</f>
        <v>0</v>
      </c>
      <c r="H78" s="268">
        <f>+Dev!H78+IT!H78+'Cust Supp'!H78+'QA Testing'!H78+Operations!H78+'Dev #2'!H78</f>
        <v>0</v>
      </c>
      <c r="I78" s="268">
        <f>+Dev!I78+IT!I78+'Cust Supp'!I78+'QA Testing'!I78+Operations!I78+'Dev #2'!I78</f>
        <v>0</v>
      </c>
      <c r="J78" s="268">
        <f>+Dev!J78+IT!J78+'Cust Supp'!J78+'QA Testing'!J78+Operations!J78+'Dev #2'!J78</f>
        <v>0</v>
      </c>
      <c r="K78" s="268">
        <f>+Dev!K78+IT!K78+'Cust Supp'!K78+'QA Testing'!K78+Operations!K78+'Dev #2'!K78</f>
        <v>0</v>
      </c>
      <c r="L78" s="268">
        <f>+Dev!L78+IT!L78+'Cust Supp'!L78+'QA Testing'!L78+Operations!L78+'Dev #2'!L78</f>
        <v>0</v>
      </c>
      <c r="M78" s="268">
        <f>+Dev!M78+IT!M78+'Cust Supp'!M78+'QA Testing'!M78+Operations!M78+'Dev #2'!M78</f>
        <v>0</v>
      </c>
      <c r="N78" s="268">
        <f>+Dev!N78+IT!N78+'Cust Supp'!N78+'QA Testing'!N78+Operations!N78+'Dev #2'!N78</f>
        <v>0</v>
      </c>
      <c r="O78" s="268">
        <f>+Dev!O78+IT!O78+'Cust Supp'!O78+'QA Testing'!O78+Operations!O78+'Dev #2'!O78</f>
        <v>0</v>
      </c>
      <c r="P78" s="268">
        <f>+Dev!P78+IT!P78+'Cust Supp'!P78+'QA Testing'!P78+Operations!P78+'Dev #2'!P78</f>
        <v>0</v>
      </c>
      <c r="Q78" s="268">
        <f>+Dev!Q78+IT!Q78+'Cust Supp'!Q78+'QA Testing'!Q78+Operations!Q78+'Dev #2'!Q78</f>
        <v>0</v>
      </c>
      <c r="R78" s="274">
        <f t="shared" si="32"/>
        <v>0</v>
      </c>
      <c r="S78" s="65">
        <f t="shared" si="33"/>
        <v>0</v>
      </c>
      <c r="T78" s="268">
        <f>+Dev!T78+IT!T78+'Cust Supp'!T78+'QA Testing'!T78+Operations!T78+'Dev #2'!T78</f>
        <v>0</v>
      </c>
      <c r="U78" s="268">
        <f>+Dev!U78+IT!U78+'Cust Supp'!U78+'QA Testing'!U78+Operations!U78+'Dev #2'!U78</f>
        <v>0</v>
      </c>
      <c r="V78" s="268">
        <f>+Dev!V78+IT!V78+'Cust Supp'!V78+'QA Testing'!V78+Operations!V78+'Dev #2'!V78</f>
        <v>0</v>
      </c>
      <c r="W78" s="268">
        <f>+Dev!W78+IT!W78+'Cust Supp'!W78+'QA Testing'!W78+Operations!W78+'Dev #2'!W78</f>
        <v>0</v>
      </c>
      <c r="X78" s="268">
        <f>+Dev!X78+IT!X78+'Cust Supp'!X78+'QA Testing'!X78+Operations!X78+'Dev #2'!X78</f>
        <v>0</v>
      </c>
      <c r="Y78" s="268">
        <f>+Dev!Y78+IT!Y78+'Cust Supp'!Y78+'QA Testing'!Y78+Operations!Y78+'Dev #2'!Y78</f>
        <v>0</v>
      </c>
      <c r="Z78" s="268">
        <f>+Dev!Z78+IT!Z78+'Cust Supp'!Z78+'QA Testing'!Z78+Operations!Z78+'Dev #2'!Z78</f>
        <v>0</v>
      </c>
      <c r="AA78" s="268">
        <f>+Dev!AA78+IT!AA78+'Cust Supp'!AA78+'QA Testing'!AA78+Operations!AA78+'Dev #2'!AA78</f>
        <v>0</v>
      </c>
      <c r="AB78" s="268">
        <f>+Dev!AB78+IT!AB78+'Cust Supp'!AB78+'QA Testing'!AB78+Operations!AB78+'Dev #2'!AB78</f>
        <v>0</v>
      </c>
      <c r="AC78" s="268">
        <f>+Dev!AC78+IT!AC78+'Cust Supp'!AC78+'QA Testing'!AC78+Operations!AC78+'Dev #2'!AC78</f>
        <v>0</v>
      </c>
      <c r="AD78" s="268">
        <f>+Dev!AD78+IT!AD78+'Cust Supp'!AD78+'QA Testing'!AD78+Operations!AD78+'Dev #2'!AD78</f>
        <v>0</v>
      </c>
      <c r="AE78" s="268">
        <f>+Dev!AE78+IT!AE78+'Cust Supp'!AE78+'QA Testing'!AE78+Operations!AE78+'Dev #2'!AE78</f>
        <v>0</v>
      </c>
      <c r="AF78" s="274">
        <f t="shared" si="34"/>
        <v>0</v>
      </c>
      <c r="AG78" s="65">
        <f t="shared" si="35"/>
        <v>0</v>
      </c>
    </row>
    <row r="79" spans="1:33" s="62" customFormat="1">
      <c r="A79" s="326" t="s">
        <v>50</v>
      </c>
      <c r="B79" s="53"/>
      <c r="C79" s="154"/>
      <c r="D79" s="154"/>
      <c r="E79" s="53"/>
      <c r="F79" s="268">
        <f>+Dev!F79+IT!F79+'Cust Supp'!F79+'QA Testing'!F79+Operations!F79+'Dev #2'!F79</f>
        <v>0</v>
      </c>
      <c r="G79" s="268">
        <f>+Dev!G79+IT!G79+'Cust Supp'!G79+'QA Testing'!G79+Operations!G79+'Dev #2'!G79</f>
        <v>0</v>
      </c>
      <c r="H79" s="268">
        <f>+Dev!H79+IT!H79+'Cust Supp'!H79+'QA Testing'!H79+Operations!H79+'Dev #2'!H79</f>
        <v>0</v>
      </c>
      <c r="I79" s="268">
        <f>+Dev!I79+IT!I79+'Cust Supp'!I79+'QA Testing'!I79+Operations!I79+'Dev #2'!I79</f>
        <v>0</v>
      </c>
      <c r="J79" s="268">
        <f>+Dev!J79+IT!J79+'Cust Supp'!J79+'QA Testing'!J79+Operations!J79+'Dev #2'!J79</f>
        <v>0</v>
      </c>
      <c r="K79" s="268">
        <f>+Dev!K79+IT!K79+'Cust Supp'!K79+'QA Testing'!K79+Operations!K79+'Dev #2'!K79</f>
        <v>0</v>
      </c>
      <c r="L79" s="268">
        <f>+Dev!L79+IT!L79+'Cust Supp'!L79+'QA Testing'!L79+Operations!L79+'Dev #2'!L79</f>
        <v>0</v>
      </c>
      <c r="M79" s="268">
        <f>+Dev!M79+IT!M79+'Cust Supp'!M79+'QA Testing'!M79+Operations!M79+'Dev #2'!M79</f>
        <v>0</v>
      </c>
      <c r="N79" s="268">
        <f>+Dev!N79+IT!N79+'Cust Supp'!N79+'QA Testing'!N79+Operations!N79+'Dev #2'!N79</f>
        <v>0</v>
      </c>
      <c r="O79" s="268">
        <f>+Dev!O79+IT!O79+'Cust Supp'!O79+'QA Testing'!O79+Operations!O79+'Dev #2'!O79</f>
        <v>0</v>
      </c>
      <c r="P79" s="268">
        <f>+Dev!P79+IT!P79+'Cust Supp'!P79+'QA Testing'!P79+Operations!P79+'Dev #2'!P79</f>
        <v>0</v>
      </c>
      <c r="Q79" s="268">
        <f>+Dev!Q79+IT!Q79+'Cust Supp'!Q79+'QA Testing'!Q79+Operations!Q79+'Dev #2'!Q79</f>
        <v>0</v>
      </c>
      <c r="R79" s="274">
        <f t="shared" si="32"/>
        <v>0</v>
      </c>
      <c r="S79" s="65">
        <f t="shared" si="33"/>
        <v>0</v>
      </c>
      <c r="T79" s="268">
        <f>+Dev!T79+IT!T79+'Cust Supp'!T79+'QA Testing'!T79+Operations!T79+'Dev #2'!T79</f>
        <v>0</v>
      </c>
      <c r="U79" s="268">
        <f>+Dev!U79+IT!U79+'Cust Supp'!U79+'QA Testing'!U79+Operations!U79+'Dev #2'!U79</f>
        <v>0</v>
      </c>
      <c r="V79" s="268">
        <f>+Dev!V79+IT!V79+'Cust Supp'!V79+'QA Testing'!V79+Operations!V79+'Dev #2'!V79</f>
        <v>0</v>
      </c>
      <c r="W79" s="268">
        <f>+Dev!W79+IT!W79+'Cust Supp'!W79+'QA Testing'!W79+Operations!W79+'Dev #2'!W79</f>
        <v>0</v>
      </c>
      <c r="X79" s="268">
        <f>+Dev!X79+IT!X79+'Cust Supp'!X79+'QA Testing'!X79+Operations!X79+'Dev #2'!X79</f>
        <v>0</v>
      </c>
      <c r="Y79" s="268">
        <f>+Dev!Y79+IT!Y79+'Cust Supp'!Y79+'QA Testing'!Y79+Operations!Y79+'Dev #2'!Y79</f>
        <v>0</v>
      </c>
      <c r="Z79" s="268">
        <f>+Dev!Z79+IT!Z79+'Cust Supp'!Z79+'QA Testing'!Z79+Operations!Z79+'Dev #2'!Z79</f>
        <v>0</v>
      </c>
      <c r="AA79" s="268">
        <f>+Dev!AA79+IT!AA79+'Cust Supp'!AA79+'QA Testing'!AA79+Operations!AA79+'Dev #2'!AA79</f>
        <v>0</v>
      </c>
      <c r="AB79" s="268">
        <f>+Dev!AB79+IT!AB79+'Cust Supp'!AB79+'QA Testing'!AB79+Operations!AB79+'Dev #2'!AB79</f>
        <v>0</v>
      </c>
      <c r="AC79" s="268">
        <f>+Dev!AC79+IT!AC79+'Cust Supp'!AC79+'QA Testing'!AC79+Operations!AC79+'Dev #2'!AC79</f>
        <v>0</v>
      </c>
      <c r="AD79" s="268">
        <f>+Dev!AD79+IT!AD79+'Cust Supp'!AD79+'QA Testing'!AD79+Operations!AD79+'Dev #2'!AD79</f>
        <v>0</v>
      </c>
      <c r="AE79" s="268">
        <f>+Dev!AE79+IT!AE79+'Cust Supp'!AE79+'QA Testing'!AE79+Operations!AE79+'Dev #2'!AE79</f>
        <v>0</v>
      </c>
      <c r="AF79" s="274">
        <f t="shared" si="34"/>
        <v>0</v>
      </c>
      <c r="AG79" s="65">
        <f t="shared" si="35"/>
        <v>0</v>
      </c>
    </row>
    <row r="80" spans="1:33" s="62" customFormat="1">
      <c r="A80" s="326" t="s">
        <v>51</v>
      </c>
      <c r="B80" s="53"/>
      <c r="C80" s="154"/>
      <c r="D80" s="154"/>
      <c r="E80" s="53"/>
      <c r="F80" s="268">
        <f>+Dev!F80+IT!F80+'Cust Supp'!F80+'QA Testing'!F80+Operations!F80+'Dev #2'!F80</f>
        <v>0</v>
      </c>
      <c r="G80" s="268">
        <f>+Dev!G80+IT!G80+'Cust Supp'!G80+'QA Testing'!G80+Operations!G80+'Dev #2'!G80</f>
        <v>0</v>
      </c>
      <c r="H80" s="268">
        <f>+Dev!H80+IT!H80+'Cust Supp'!H80+'QA Testing'!H80+Operations!H80+'Dev #2'!H80</f>
        <v>0</v>
      </c>
      <c r="I80" s="268">
        <f>+Dev!I80+IT!I80+'Cust Supp'!I80+'QA Testing'!I80+Operations!I80+'Dev #2'!I80</f>
        <v>0</v>
      </c>
      <c r="J80" s="268">
        <f>+Dev!J80+IT!J80+'Cust Supp'!J80+'QA Testing'!J80+Operations!J80+'Dev #2'!J80</f>
        <v>0</v>
      </c>
      <c r="K80" s="268">
        <f>+Dev!K80+IT!K80+'Cust Supp'!K80+'QA Testing'!K80+Operations!K80+'Dev #2'!K80</f>
        <v>0</v>
      </c>
      <c r="L80" s="268">
        <f>+Dev!L80+IT!L80+'Cust Supp'!L80+'QA Testing'!L80+Operations!L80+'Dev #2'!L80</f>
        <v>0</v>
      </c>
      <c r="M80" s="268">
        <f>+Dev!M80+IT!M80+'Cust Supp'!M80+'QA Testing'!M80+Operations!M80+'Dev #2'!M80</f>
        <v>0</v>
      </c>
      <c r="N80" s="268">
        <f>+Dev!N80+IT!N80+'Cust Supp'!N80+'QA Testing'!N80+Operations!N80+'Dev #2'!N80</f>
        <v>0</v>
      </c>
      <c r="O80" s="268">
        <f>+Dev!O80+IT!O80+'Cust Supp'!O80+'QA Testing'!O80+Operations!O80+'Dev #2'!O80</f>
        <v>0</v>
      </c>
      <c r="P80" s="268">
        <f>+Dev!P80+IT!P80+'Cust Supp'!P80+'QA Testing'!P80+Operations!P80+'Dev #2'!P80</f>
        <v>0</v>
      </c>
      <c r="Q80" s="268">
        <f>+Dev!Q80+IT!Q80+'Cust Supp'!Q80+'QA Testing'!Q80+Operations!Q80+'Dev #2'!Q80</f>
        <v>0</v>
      </c>
      <c r="R80" s="274">
        <f t="shared" si="32"/>
        <v>0</v>
      </c>
      <c r="S80" s="65">
        <f t="shared" si="33"/>
        <v>0</v>
      </c>
      <c r="T80" s="268">
        <f>+Dev!T80+IT!T80+'Cust Supp'!T80+'QA Testing'!T80+Operations!T80+'Dev #2'!T80</f>
        <v>0</v>
      </c>
      <c r="U80" s="268">
        <f>+Dev!U80+IT!U80+'Cust Supp'!U80+'QA Testing'!U80+Operations!U80+'Dev #2'!U80</f>
        <v>0</v>
      </c>
      <c r="V80" s="268">
        <f>+Dev!V80+IT!V80+'Cust Supp'!V80+'QA Testing'!V80+Operations!V80+'Dev #2'!V80</f>
        <v>0</v>
      </c>
      <c r="W80" s="268">
        <f>+Dev!W80+IT!W80+'Cust Supp'!W80+'QA Testing'!W80+Operations!W80+'Dev #2'!W80</f>
        <v>0</v>
      </c>
      <c r="X80" s="268">
        <f>+Dev!X80+IT!X80+'Cust Supp'!X80+'QA Testing'!X80+Operations!X80+'Dev #2'!X80</f>
        <v>0</v>
      </c>
      <c r="Y80" s="268">
        <f>+Dev!Y80+IT!Y80+'Cust Supp'!Y80+'QA Testing'!Y80+Operations!Y80+'Dev #2'!Y80</f>
        <v>0</v>
      </c>
      <c r="Z80" s="268">
        <f>+Dev!Z80+IT!Z80+'Cust Supp'!Z80+'QA Testing'!Z80+Operations!Z80+'Dev #2'!Z80</f>
        <v>0</v>
      </c>
      <c r="AA80" s="268">
        <f>+Dev!AA80+IT!AA80+'Cust Supp'!AA80+'QA Testing'!AA80+Operations!AA80+'Dev #2'!AA80</f>
        <v>0</v>
      </c>
      <c r="AB80" s="268">
        <f>+Dev!AB80+IT!AB80+'Cust Supp'!AB80+'QA Testing'!AB80+Operations!AB80+'Dev #2'!AB80</f>
        <v>0</v>
      </c>
      <c r="AC80" s="268">
        <f>+Dev!AC80+IT!AC80+'Cust Supp'!AC80+'QA Testing'!AC80+Operations!AC80+'Dev #2'!AC80</f>
        <v>0</v>
      </c>
      <c r="AD80" s="268">
        <f>+Dev!AD80+IT!AD80+'Cust Supp'!AD80+'QA Testing'!AD80+Operations!AD80+'Dev #2'!AD80</f>
        <v>0</v>
      </c>
      <c r="AE80" s="268">
        <f>+Dev!AE80+IT!AE80+'Cust Supp'!AE80+'QA Testing'!AE80+Operations!AE80+'Dev #2'!AE80</f>
        <v>0</v>
      </c>
      <c r="AF80" s="274">
        <f t="shared" si="34"/>
        <v>0</v>
      </c>
      <c r="AG80" s="65">
        <f t="shared" si="35"/>
        <v>0</v>
      </c>
    </row>
    <row r="81" spans="1:33" s="62" customFormat="1">
      <c r="A81" s="326" t="s">
        <v>49</v>
      </c>
      <c r="B81" s="53"/>
      <c r="C81" s="154"/>
      <c r="D81" s="154"/>
      <c r="E81" s="53"/>
      <c r="F81" s="268">
        <f>+Dev!F81+IT!F81+'Cust Supp'!F81+'QA Testing'!F81+Operations!F81+'Dev #2'!F81</f>
        <v>0</v>
      </c>
      <c r="G81" s="268">
        <f>+Dev!G81+IT!G81+'Cust Supp'!G81+'QA Testing'!G81+Operations!G81+'Dev #2'!G81</f>
        <v>0</v>
      </c>
      <c r="H81" s="268">
        <f>+Dev!H81+IT!H81+'Cust Supp'!H81+'QA Testing'!H81+Operations!H81+'Dev #2'!H81</f>
        <v>0</v>
      </c>
      <c r="I81" s="268">
        <f>+Dev!I81+IT!I81+'Cust Supp'!I81+'QA Testing'!I81+Operations!I81+'Dev #2'!I81</f>
        <v>0</v>
      </c>
      <c r="J81" s="268">
        <f>+Dev!J81+IT!J81+'Cust Supp'!J81+'QA Testing'!J81+Operations!J81+'Dev #2'!J81</f>
        <v>0</v>
      </c>
      <c r="K81" s="268">
        <f>+Dev!K81+IT!K81+'Cust Supp'!K81+'QA Testing'!K81+Operations!K81+'Dev #2'!K81</f>
        <v>0</v>
      </c>
      <c r="L81" s="268">
        <f>+Dev!L81+IT!L81+'Cust Supp'!L81+'QA Testing'!L81+Operations!L81+'Dev #2'!L81</f>
        <v>0</v>
      </c>
      <c r="M81" s="268">
        <f>+Dev!M81+IT!M81+'Cust Supp'!M81+'QA Testing'!M81+Operations!M81+'Dev #2'!M81</f>
        <v>0</v>
      </c>
      <c r="N81" s="268">
        <f>+Dev!N81+IT!N81+'Cust Supp'!N81+'QA Testing'!N81+Operations!N81+'Dev #2'!N81</f>
        <v>0</v>
      </c>
      <c r="O81" s="268">
        <f>+Dev!O81+IT!O81+'Cust Supp'!O81+'QA Testing'!O81+Operations!O81+'Dev #2'!O81</f>
        <v>0</v>
      </c>
      <c r="P81" s="268">
        <f>+Dev!P81+IT!P81+'Cust Supp'!P81+'QA Testing'!P81+Operations!P81+'Dev #2'!P81</f>
        <v>0</v>
      </c>
      <c r="Q81" s="268">
        <f>+Dev!Q81+IT!Q81+'Cust Supp'!Q81+'QA Testing'!Q81+Operations!Q81+'Dev #2'!Q81</f>
        <v>0</v>
      </c>
      <c r="R81" s="274">
        <f t="shared" si="32"/>
        <v>0</v>
      </c>
      <c r="S81" s="65">
        <f t="shared" si="33"/>
        <v>0</v>
      </c>
      <c r="T81" s="268">
        <f>+Dev!T81+IT!T81+'Cust Supp'!T81+'QA Testing'!T81+Operations!T81+'Dev #2'!T81</f>
        <v>0</v>
      </c>
      <c r="U81" s="268">
        <f>+Dev!U81+IT!U81+'Cust Supp'!U81+'QA Testing'!U81+Operations!U81+'Dev #2'!U81</f>
        <v>0</v>
      </c>
      <c r="V81" s="268">
        <f>+Dev!V81+IT!V81+'Cust Supp'!V81+'QA Testing'!V81+Operations!V81+'Dev #2'!V81</f>
        <v>0</v>
      </c>
      <c r="W81" s="268">
        <f>+Dev!W81+IT!W81+'Cust Supp'!W81+'QA Testing'!W81+Operations!W81+'Dev #2'!W81</f>
        <v>0</v>
      </c>
      <c r="X81" s="268">
        <f>+Dev!X81+IT!X81+'Cust Supp'!X81+'QA Testing'!X81+Operations!X81+'Dev #2'!X81</f>
        <v>0</v>
      </c>
      <c r="Y81" s="268">
        <f>+Dev!Y81+IT!Y81+'Cust Supp'!Y81+'QA Testing'!Y81+Operations!Y81+'Dev #2'!Y81</f>
        <v>0</v>
      </c>
      <c r="Z81" s="268">
        <f>+Dev!Z81+IT!Z81+'Cust Supp'!Z81+'QA Testing'!Z81+Operations!Z81+'Dev #2'!Z81</f>
        <v>0</v>
      </c>
      <c r="AA81" s="268">
        <f>+Dev!AA81+IT!AA81+'Cust Supp'!AA81+'QA Testing'!AA81+Operations!AA81+'Dev #2'!AA81</f>
        <v>0</v>
      </c>
      <c r="AB81" s="268">
        <f>+Dev!AB81+IT!AB81+'Cust Supp'!AB81+'QA Testing'!AB81+Operations!AB81+'Dev #2'!AB81</f>
        <v>0</v>
      </c>
      <c r="AC81" s="268">
        <f>+Dev!AC81+IT!AC81+'Cust Supp'!AC81+'QA Testing'!AC81+Operations!AC81+'Dev #2'!AC81</f>
        <v>0</v>
      </c>
      <c r="AD81" s="268">
        <f>+Dev!AD81+IT!AD81+'Cust Supp'!AD81+'QA Testing'!AD81+Operations!AD81+'Dev #2'!AD81</f>
        <v>0</v>
      </c>
      <c r="AE81" s="268">
        <f>+Dev!AE81+IT!AE81+'Cust Supp'!AE81+'QA Testing'!AE81+Operations!AE81+'Dev #2'!AE81</f>
        <v>0</v>
      </c>
      <c r="AF81" s="274">
        <f t="shared" si="34"/>
        <v>0</v>
      </c>
      <c r="AG81" s="65">
        <f t="shared" si="35"/>
        <v>0</v>
      </c>
    </row>
    <row r="82" spans="1:33" s="62" customFormat="1">
      <c r="A82" s="326" t="s">
        <v>162</v>
      </c>
      <c r="B82" s="53"/>
      <c r="C82" s="154"/>
      <c r="D82" s="154"/>
      <c r="E82" s="53"/>
      <c r="F82" s="268">
        <f>+Dev!F82+IT!F82+'Cust Supp'!F82+'QA Testing'!F82+Operations!F82+'Dev #2'!F82</f>
        <v>0</v>
      </c>
      <c r="G82" s="268">
        <f>+Dev!G82+IT!G82+'Cust Supp'!G82+'QA Testing'!G82+Operations!G82+'Dev #2'!G82</f>
        <v>0</v>
      </c>
      <c r="H82" s="268">
        <f>+Dev!H82+IT!H82+'Cust Supp'!H82+'QA Testing'!H82+Operations!H82+'Dev #2'!H82</f>
        <v>0</v>
      </c>
      <c r="I82" s="268">
        <f>+Dev!I82+IT!I82+'Cust Supp'!I82+'QA Testing'!I82+Operations!I82+'Dev #2'!I82</f>
        <v>0</v>
      </c>
      <c r="J82" s="268">
        <f>+Dev!J82+IT!J82+'Cust Supp'!J82+'QA Testing'!J82+Operations!J82+'Dev #2'!J82</f>
        <v>0</v>
      </c>
      <c r="K82" s="268">
        <f>+Dev!K82+IT!K82+'Cust Supp'!K82+'QA Testing'!K82+Operations!K82+'Dev #2'!K82</f>
        <v>0</v>
      </c>
      <c r="L82" s="268">
        <f>+Dev!L82+IT!L82+'Cust Supp'!L82+'QA Testing'!L82+Operations!L82+'Dev #2'!L82</f>
        <v>0</v>
      </c>
      <c r="M82" s="268">
        <f>+Dev!M82+IT!M82+'Cust Supp'!M82+'QA Testing'!M82+Operations!M82+'Dev #2'!M82</f>
        <v>0</v>
      </c>
      <c r="N82" s="268">
        <f>+Dev!N82+IT!N82+'Cust Supp'!N82+'QA Testing'!N82+Operations!N82+'Dev #2'!N82</f>
        <v>0</v>
      </c>
      <c r="O82" s="268">
        <f>+Dev!O82+IT!O82+'Cust Supp'!O82+'QA Testing'!O82+Operations!O82+'Dev #2'!O82</f>
        <v>0</v>
      </c>
      <c r="P82" s="268">
        <f>+Dev!P82+IT!P82+'Cust Supp'!P82+'QA Testing'!P82+Operations!P82+'Dev #2'!P82</f>
        <v>0</v>
      </c>
      <c r="Q82" s="268">
        <f>+Dev!Q82+IT!Q82+'Cust Supp'!Q82+'QA Testing'!Q82+Operations!Q82+'Dev #2'!Q82</f>
        <v>0</v>
      </c>
      <c r="R82" s="274">
        <f t="shared" si="32"/>
        <v>0</v>
      </c>
      <c r="S82" s="65">
        <f t="shared" si="33"/>
        <v>0</v>
      </c>
      <c r="T82" s="268">
        <f>+Dev!T82+IT!T82+'Cust Supp'!T82+'QA Testing'!T82+Operations!T82+'Dev #2'!T82</f>
        <v>0</v>
      </c>
      <c r="U82" s="268">
        <f>+Dev!U82+IT!U82+'Cust Supp'!U82+'QA Testing'!U82+Operations!U82+'Dev #2'!U82</f>
        <v>0</v>
      </c>
      <c r="V82" s="268">
        <f>+Dev!V82+IT!V82+'Cust Supp'!V82+'QA Testing'!V82+Operations!V82+'Dev #2'!V82</f>
        <v>0</v>
      </c>
      <c r="W82" s="268">
        <f>+Dev!W82+IT!W82+'Cust Supp'!W82+'QA Testing'!W82+Operations!W82+'Dev #2'!W82</f>
        <v>0</v>
      </c>
      <c r="X82" s="268">
        <f>+Dev!X82+IT!X82+'Cust Supp'!X82+'QA Testing'!X82+Operations!X82+'Dev #2'!X82</f>
        <v>0</v>
      </c>
      <c r="Y82" s="268">
        <f>+Dev!Y82+IT!Y82+'Cust Supp'!Y82+'QA Testing'!Y82+Operations!Y82+'Dev #2'!Y82</f>
        <v>0</v>
      </c>
      <c r="Z82" s="268">
        <f>+Dev!Z82+IT!Z82+'Cust Supp'!Z82+'QA Testing'!Z82+Operations!Z82+'Dev #2'!Z82</f>
        <v>0</v>
      </c>
      <c r="AA82" s="268">
        <f>+Dev!AA82+IT!AA82+'Cust Supp'!AA82+'QA Testing'!AA82+Operations!AA82+'Dev #2'!AA82</f>
        <v>0</v>
      </c>
      <c r="AB82" s="268">
        <f>+Dev!AB82+IT!AB82+'Cust Supp'!AB82+'QA Testing'!AB82+Operations!AB82+'Dev #2'!AB82</f>
        <v>0</v>
      </c>
      <c r="AC82" s="268">
        <f>+Dev!AC82+IT!AC82+'Cust Supp'!AC82+'QA Testing'!AC82+Operations!AC82+'Dev #2'!AC82</f>
        <v>0</v>
      </c>
      <c r="AD82" s="268">
        <f>+Dev!AD82+IT!AD82+'Cust Supp'!AD82+'QA Testing'!AD82+Operations!AD82+'Dev #2'!AD82</f>
        <v>0</v>
      </c>
      <c r="AE82" s="268">
        <f>+Dev!AE82+IT!AE82+'Cust Supp'!AE82+'QA Testing'!AE82+Operations!AE82+'Dev #2'!AE82</f>
        <v>0</v>
      </c>
      <c r="AF82" s="274">
        <f t="shared" si="34"/>
        <v>0</v>
      </c>
      <c r="AG82" s="65">
        <f t="shared" si="35"/>
        <v>0</v>
      </c>
    </row>
    <row r="83" spans="1:33" s="62" customFormat="1">
      <c r="A83" s="53" t="s">
        <v>52</v>
      </c>
      <c r="C83" s="66"/>
      <c r="D83" s="66"/>
      <c r="E83" s="53"/>
      <c r="F83" s="268">
        <f>IFERROR(+Dev!F83+IT!F83+'Cust Supp'!F83+'QA Testing'!F83+Operations!F83+'Dev #2'!F83,0)</f>
        <v>0</v>
      </c>
      <c r="G83" s="268">
        <f>+Dev!G83+IT!G83+'Cust Supp'!G83+'QA Testing'!G83+Operations!G83+'Dev #2'!G83</f>
        <v>0</v>
      </c>
      <c r="H83" s="268">
        <f>+Dev!H83+IT!H83+'Cust Supp'!H83+'QA Testing'!H83+Operations!H83+'Dev #2'!H83</f>
        <v>0</v>
      </c>
      <c r="I83" s="268">
        <f>+Dev!I83+IT!I83+'Cust Supp'!I83+'QA Testing'!I83+Operations!I83+'Dev #2'!I83</f>
        <v>0</v>
      </c>
      <c r="J83" s="268">
        <f>+Dev!J83+IT!J83+'Cust Supp'!J83+'QA Testing'!J83+Operations!J83+'Dev #2'!J83</f>
        <v>0</v>
      </c>
      <c r="K83" s="268">
        <f>+Dev!K83+IT!K83+'Cust Supp'!K83+'QA Testing'!K83+Operations!K83+'Dev #2'!K83</f>
        <v>0</v>
      </c>
      <c r="L83" s="268">
        <f>+Dev!L83+IT!L83+'Cust Supp'!L83+'QA Testing'!L83+Operations!L83+'Dev #2'!L83</f>
        <v>0</v>
      </c>
      <c r="M83" s="268">
        <f>+Dev!M83+IT!M83+'Cust Supp'!M83+'QA Testing'!M83+Operations!M83+'Dev #2'!M83</f>
        <v>0</v>
      </c>
      <c r="N83" s="268">
        <f>+Dev!N83+IT!N83+'Cust Supp'!N83+'QA Testing'!N83+Operations!N83+'Dev #2'!N83</f>
        <v>0</v>
      </c>
      <c r="O83" s="268">
        <f>+Dev!O83+IT!O83+'Cust Supp'!O83+'QA Testing'!O83+Operations!O83+'Dev #2'!O83</f>
        <v>0</v>
      </c>
      <c r="P83" s="268">
        <f>+Dev!P83+IT!P83+'Cust Supp'!P83+'QA Testing'!P83+Operations!P83+'Dev #2'!P83</f>
        <v>0</v>
      </c>
      <c r="Q83" s="268">
        <f>+Dev!Q83+IT!Q83+'Cust Supp'!Q83+'QA Testing'!Q83+Operations!Q83+'Dev #2'!Q83</f>
        <v>0</v>
      </c>
      <c r="R83" s="274">
        <f t="shared" si="32"/>
        <v>0</v>
      </c>
      <c r="S83" s="65">
        <f>+R83/R$87</f>
        <v>0</v>
      </c>
      <c r="T83" s="268">
        <f>+Dev!T83+IT!T83+'Cust Supp'!T83+'QA Testing'!T83+Operations!T83+'Dev #2'!T83</f>
        <v>0</v>
      </c>
      <c r="U83" s="268">
        <f>+Dev!U83+IT!U83+'Cust Supp'!U83+'QA Testing'!U83+Operations!U83+'Dev #2'!U83</f>
        <v>0</v>
      </c>
      <c r="V83" s="268">
        <f>+Dev!V83+IT!V83+'Cust Supp'!V83+'QA Testing'!V83+Operations!V83+'Dev #2'!V83</f>
        <v>0</v>
      </c>
      <c r="W83" s="268">
        <f>+Dev!W83+IT!W83+'Cust Supp'!W83+'QA Testing'!W83+Operations!W83+'Dev #2'!W83</f>
        <v>0</v>
      </c>
      <c r="X83" s="268">
        <f>+Dev!X83+IT!X83+'Cust Supp'!X83+'QA Testing'!X83+Operations!X83+'Dev #2'!X83</f>
        <v>0</v>
      </c>
      <c r="Y83" s="268">
        <f>+Dev!Y83+IT!Y83+'Cust Supp'!Y83+'QA Testing'!Y83+Operations!Y83+'Dev #2'!Y83</f>
        <v>0</v>
      </c>
      <c r="Z83" s="268">
        <f>+Dev!Z83+IT!Z83+'Cust Supp'!Z83+'QA Testing'!Z83+Operations!Z83+'Dev #2'!Z83</f>
        <v>0</v>
      </c>
      <c r="AA83" s="268">
        <f>+Dev!AA83+IT!AA83+'Cust Supp'!AA83+'QA Testing'!AA83+Operations!AA83+'Dev #2'!AA83</f>
        <v>0</v>
      </c>
      <c r="AB83" s="268">
        <f>+Dev!AB83+IT!AB83+'Cust Supp'!AB83+'QA Testing'!AB83+Operations!AB83+'Dev #2'!AB83</f>
        <v>0</v>
      </c>
      <c r="AC83" s="268">
        <f>+Dev!AC83+IT!AC83+'Cust Supp'!AC83+'QA Testing'!AC83+Operations!AC83+'Dev #2'!AC83</f>
        <v>0</v>
      </c>
      <c r="AD83" s="268">
        <f>+Dev!AD83+IT!AD83+'Cust Supp'!AD83+'QA Testing'!AD83+Operations!AD83+'Dev #2'!AD83</f>
        <v>0</v>
      </c>
      <c r="AE83" s="268">
        <f>+Dev!AE83+IT!AE83+'Cust Supp'!AE83+'QA Testing'!AE83+Operations!AE83+'Dev #2'!AE83</f>
        <v>0</v>
      </c>
      <c r="AF83" s="274">
        <f t="shared" si="34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68">
        <f>+Dev!F84+IT!F84+'Cust Supp'!F84+'QA Testing'!F84+Operations!F84+'Dev #2'!F84</f>
        <v>0</v>
      </c>
      <c r="G84" s="268">
        <f>+Dev!G84+IT!G84+'Cust Supp'!G84+'QA Testing'!G84+Operations!G84+'Dev #2'!G84</f>
        <v>0</v>
      </c>
      <c r="H84" s="268">
        <f>+Dev!H84+IT!H84+'Cust Supp'!H84+'QA Testing'!H84+Operations!H84+'Dev #2'!H84</f>
        <v>0</v>
      </c>
      <c r="I84" s="268">
        <f>+Dev!I84+IT!I84+'Cust Supp'!I84+'QA Testing'!I84+Operations!I84+'Dev #2'!I84</f>
        <v>0</v>
      </c>
      <c r="J84" s="268">
        <f>+Dev!J84+IT!J84+'Cust Supp'!J84+'QA Testing'!J84+Operations!J84+'Dev #2'!J84</f>
        <v>0</v>
      </c>
      <c r="K84" s="268">
        <f>+Dev!K84+IT!K84+'Cust Supp'!K84+'QA Testing'!K84+Operations!K84+'Dev #2'!K84</f>
        <v>0</v>
      </c>
      <c r="L84" s="268">
        <f>+Dev!L84+IT!L84+'Cust Supp'!L84+'QA Testing'!L84+Operations!L84+'Dev #2'!L84</f>
        <v>0</v>
      </c>
      <c r="M84" s="268">
        <f>+Dev!M84+IT!M84+'Cust Supp'!M84+'QA Testing'!M84+Operations!M84+'Dev #2'!M84</f>
        <v>0</v>
      </c>
      <c r="N84" s="268">
        <f>+Dev!N84+IT!N84+'Cust Supp'!N84+'QA Testing'!N84+Operations!N84+'Dev #2'!N84</f>
        <v>0</v>
      </c>
      <c r="O84" s="268">
        <f>+Dev!O84+IT!O84+'Cust Supp'!O84+'QA Testing'!O84+Operations!O84+'Dev #2'!O84</f>
        <v>0</v>
      </c>
      <c r="P84" s="268">
        <f>+Dev!P84+IT!P84+'Cust Supp'!P84+'QA Testing'!P84+Operations!P84+'Dev #2'!P84</f>
        <v>0</v>
      </c>
      <c r="Q84" s="268">
        <f>+Dev!Q84+IT!Q84+'Cust Supp'!Q84+'QA Testing'!Q84+Operations!Q84+'Dev #2'!Q84</f>
        <v>0</v>
      </c>
      <c r="R84" s="274">
        <f t="shared" si="32"/>
        <v>0</v>
      </c>
      <c r="S84" s="65">
        <f>+R84/R$87</f>
        <v>0</v>
      </c>
      <c r="T84" s="268">
        <f>+Dev!T84+IT!T84+'Cust Supp'!T84+'QA Testing'!T84+Operations!T84+'Dev #2'!T84</f>
        <v>0</v>
      </c>
      <c r="U84" s="268">
        <f>+Dev!U84+IT!U84+'Cust Supp'!U84+'QA Testing'!U84+Operations!U84+'Dev #2'!U84</f>
        <v>0</v>
      </c>
      <c r="V84" s="268">
        <f>+Dev!V84+IT!V84+'Cust Supp'!V84+'QA Testing'!V84+Operations!V84+'Dev #2'!V84</f>
        <v>0</v>
      </c>
      <c r="W84" s="268">
        <f>+Dev!W84+IT!W84+'Cust Supp'!W84+'QA Testing'!W84+Operations!W84+'Dev #2'!W84</f>
        <v>0</v>
      </c>
      <c r="X84" s="268">
        <f>+Dev!X84+IT!X84+'Cust Supp'!X84+'QA Testing'!X84+Operations!X84+'Dev #2'!X84</f>
        <v>0</v>
      </c>
      <c r="Y84" s="268">
        <f>+Dev!Y84+IT!Y84+'Cust Supp'!Y84+'QA Testing'!Y84+Operations!Y84+'Dev #2'!Y84</f>
        <v>0</v>
      </c>
      <c r="Z84" s="268">
        <f>+Dev!Z84+IT!Z84+'Cust Supp'!Z84+'QA Testing'!Z84+Operations!Z84+'Dev #2'!Z84</f>
        <v>0</v>
      </c>
      <c r="AA84" s="268">
        <f>+Dev!AA84+IT!AA84+'Cust Supp'!AA84+'QA Testing'!AA84+Operations!AA84+'Dev #2'!AA84</f>
        <v>0</v>
      </c>
      <c r="AB84" s="268">
        <f>+Dev!AB84+IT!AB84+'Cust Supp'!AB84+'QA Testing'!AB84+Operations!AB84+'Dev #2'!AB84</f>
        <v>0</v>
      </c>
      <c r="AC84" s="268">
        <f>+Dev!AC84+IT!AC84+'Cust Supp'!AC84+'QA Testing'!AC84+Operations!AC84+'Dev #2'!AC84</f>
        <v>0</v>
      </c>
      <c r="AD84" s="268">
        <f>+Dev!AD84+IT!AD84+'Cust Supp'!AD84+'QA Testing'!AD84+Operations!AD84+'Dev #2'!AD84</f>
        <v>0</v>
      </c>
      <c r="AE84" s="268">
        <f>+Dev!AE84+IT!AE84+'Cust Supp'!AE84+'QA Testing'!AE84+Operations!AE84+'Dev #2'!AE84</f>
        <v>0</v>
      </c>
      <c r="AF84" s="274">
        <f t="shared" si="34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284">
        <f t="shared" ref="F85:R85" si="36">SUM(F69:F84)</f>
        <v>0</v>
      </c>
      <c r="G85" s="284">
        <f t="shared" si="36"/>
        <v>0</v>
      </c>
      <c r="H85" s="284">
        <f t="shared" si="36"/>
        <v>0</v>
      </c>
      <c r="I85" s="284">
        <f t="shared" si="36"/>
        <v>0</v>
      </c>
      <c r="J85" s="284">
        <f t="shared" si="36"/>
        <v>0</v>
      </c>
      <c r="K85" s="284">
        <f t="shared" si="36"/>
        <v>0</v>
      </c>
      <c r="L85" s="284">
        <f t="shared" si="36"/>
        <v>0</v>
      </c>
      <c r="M85" s="284">
        <f t="shared" si="36"/>
        <v>0</v>
      </c>
      <c r="N85" s="284">
        <f t="shared" si="36"/>
        <v>0</v>
      </c>
      <c r="O85" s="284">
        <f t="shared" si="36"/>
        <v>0</v>
      </c>
      <c r="P85" s="284">
        <f t="shared" si="36"/>
        <v>0</v>
      </c>
      <c r="Q85" s="275">
        <f t="shared" si="36"/>
        <v>0</v>
      </c>
      <c r="R85" s="276">
        <f t="shared" si="36"/>
        <v>0</v>
      </c>
      <c r="S85" s="80">
        <f>+R85/R$87</f>
        <v>0</v>
      </c>
      <c r="T85" s="284">
        <f t="shared" ref="T85:AF85" si="37">SUM(T69:T84)</f>
        <v>0</v>
      </c>
      <c r="U85" s="284">
        <f t="shared" si="37"/>
        <v>0</v>
      </c>
      <c r="V85" s="284">
        <f t="shared" si="37"/>
        <v>0</v>
      </c>
      <c r="W85" s="284">
        <f t="shared" si="37"/>
        <v>0</v>
      </c>
      <c r="X85" s="284">
        <f t="shared" si="37"/>
        <v>0</v>
      </c>
      <c r="Y85" s="284">
        <f t="shared" si="37"/>
        <v>0</v>
      </c>
      <c r="Z85" s="284">
        <f t="shared" si="37"/>
        <v>0</v>
      </c>
      <c r="AA85" s="284">
        <f t="shared" si="37"/>
        <v>0</v>
      </c>
      <c r="AB85" s="284">
        <f t="shared" si="37"/>
        <v>0</v>
      </c>
      <c r="AC85" s="284">
        <f t="shared" si="37"/>
        <v>0</v>
      </c>
      <c r="AD85" s="284">
        <f t="shared" si="37"/>
        <v>0</v>
      </c>
      <c r="AE85" s="275">
        <f t="shared" si="37"/>
        <v>0</v>
      </c>
      <c r="AF85" s="276">
        <f t="shared" si="37"/>
        <v>0</v>
      </c>
      <c r="AG85" s="80">
        <f>+AF85/AF$87</f>
        <v>0</v>
      </c>
    </row>
    <row r="86" spans="1:33" s="62" customFormat="1">
      <c r="C86" s="66"/>
      <c r="D86" s="66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77"/>
      <c r="R86" s="269"/>
      <c r="S86" s="6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77"/>
      <c r="AF86" s="269"/>
      <c r="AG86" s="65"/>
    </row>
    <row r="87" spans="1:33" s="62" customFormat="1">
      <c r="A87" s="76" t="s">
        <v>464</v>
      </c>
      <c r="C87" s="66"/>
      <c r="D87" s="66"/>
      <c r="F87" s="286">
        <f>+F11+F28+F21+F85+F37+F57+F67</f>
        <v>7802.083333333333</v>
      </c>
      <c r="G87" s="286">
        <f t="shared" ref="G87:R87" si="38">+G11+G28+G21+G85+G37+G57+G67</f>
        <v>7802.083333333333</v>
      </c>
      <c r="H87" s="286">
        <f t="shared" si="38"/>
        <v>15604.166666666666</v>
      </c>
      <c r="I87" s="286">
        <f t="shared" si="38"/>
        <v>15604.166666666666</v>
      </c>
      <c r="J87" s="286">
        <f t="shared" si="38"/>
        <v>23963.541666666664</v>
      </c>
      <c r="K87" s="286">
        <f t="shared" si="38"/>
        <v>31208.333333333332</v>
      </c>
      <c r="L87" s="286">
        <f t="shared" si="38"/>
        <v>32208.333333333332</v>
      </c>
      <c r="M87" s="286">
        <f t="shared" si="38"/>
        <v>51585.416666666664</v>
      </c>
      <c r="N87" s="286">
        <f t="shared" si="38"/>
        <v>68189.583333333343</v>
      </c>
      <c r="O87" s="286">
        <f t="shared" si="38"/>
        <v>74434.375</v>
      </c>
      <c r="P87" s="286">
        <f t="shared" si="38"/>
        <v>95710.416666666657</v>
      </c>
      <c r="Q87" s="286">
        <f t="shared" si="38"/>
        <v>106856.25</v>
      </c>
      <c r="R87" s="286">
        <f t="shared" si="38"/>
        <v>530968.75</v>
      </c>
      <c r="S87" s="80">
        <f>+R87/R$87</f>
        <v>1</v>
      </c>
      <c r="T87" s="286">
        <f>+T11+T28+T21+T85+T37+T57+T67</f>
        <v>117455.625</v>
      </c>
      <c r="U87" s="286">
        <f t="shared" ref="U87:AF87" si="39">+U11+U28+U21+U85+U37+U57+U67</f>
        <v>117455.625</v>
      </c>
      <c r="V87" s="286">
        <f t="shared" si="39"/>
        <v>123755.625</v>
      </c>
      <c r="W87" s="286">
        <f t="shared" si="39"/>
        <v>143755.625</v>
      </c>
      <c r="X87" s="286">
        <f t="shared" si="39"/>
        <v>141966.875</v>
      </c>
      <c r="Y87" s="286">
        <f t="shared" si="39"/>
        <v>163095.625</v>
      </c>
      <c r="Z87" s="286">
        <f t="shared" si="39"/>
        <v>171064.6875</v>
      </c>
      <c r="AA87" s="286">
        <f t="shared" si="39"/>
        <v>180269.6875</v>
      </c>
      <c r="AB87" s="286">
        <f t="shared" si="39"/>
        <v>196625.3125</v>
      </c>
      <c r="AC87" s="286">
        <f t="shared" si="39"/>
        <v>214184.6875</v>
      </c>
      <c r="AD87" s="286">
        <f t="shared" si="39"/>
        <v>232594.6875</v>
      </c>
      <c r="AE87" s="286">
        <f t="shared" si="39"/>
        <v>242375</v>
      </c>
      <c r="AF87" s="286">
        <f t="shared" si="39"/>
        <v>2044599.0625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</row>
    <row r="90" spans="1:33">
      <c r="A90" s="62"/>
      <c r="C90" s="154"/>
      <c r="D90" s="154"/>
    </row>
    <row r="91" spans="1:33">
      <c r="A91" s="62"/>
    </row>
    <row r="92" spans="1:33">
      <c r="A92" s="163" t="s">
        <v>108</v>
      </c>
      <c r="B92" s="161"/>
      <c r="C92" s="161"/>
      <c r="D92" s="163"/>
      <c r="E92" s="161"/>
      <c r="F92" s="165">
        <f>IFERROR(+Dev!F87+IT!F87+'Cust Supp'!F87+'QA Testing'!F87+Operations!F87+'Dev #2'!F87,0)</f>
        <v>7802.083333333333</v>
      </c>
      <c r="G92" s="165">
        <f>+Dev!G87+IT!G87+'Cust Supp'!G87+'QA Testing'!G87+Operations!G87+'Dev #2'!G87</f>
        <v>7802.083333333333</v>
      </c>
      <c r="H92" s="165">
        <f>+Dev!H87+IT!H87+'Cust Supp'!H87+'QA Testing'!H87+Operations!H87+'Dev #2'!H87</f>
        <v>15604.166666666666</v>
      </c>
      <c r="I92" s="165">
        <f>+Dev!I87+IT!I87+'Cust Supp'!I87+'QA Testing'!I87+Operations!I87+'Dev #2'!I87</f>
        <v>15604.166666666666</v>
      </c>
      <c r="J92" s="165">
        <f>+Dev!J87+IT!J87+'Cust Supp'!J87+'QA Testing'!J87+Operations!J87+'Dev #2'!J87</f>
        <v>23963.541666666664</v>
      </c>
      <c r="K92" s="165">
        <f>+Dev!K87+IT!K87+'Cust Supp'!K87+'QA Testing'!K87+Operations!K87+'Dev #2'!K87</f>
        <v>31208.333333333332</v>
      </c>
      <c r="L92" s="165">
        <f>+Dev!L87+IT!L87+'Cust Supp'!L87+'QA Testing'!L87+Operations!L87+'Dev #2'!L87</f>
        <v>32208.333333333332</v>
      </c>
      <c r="M92" s="165">
        <f>+Dev!M87+IT!M87+'Cust Supp'!M87+'QA Testing'!M87+Operations!M87+'Dev #2'!M87</f>
        <v>51585.416666666664</v>
      </c>
      <c r="N92" s="165">
        <f>+Dev!N87+IT!N87+'Cust Supp'!N87+'QA Testing'!N87+Operations!N87+'Dev #2'!N87</f>
        <v>68189.583333333343</v>
      </c>
      <c r="O92" s="165">
        <f>+Dev!O87+IT!O87+'Cust Supp'!O87+'QA Testing'!O87+Operations!O87+'Dev #2'!O87</f>
        <v>74434.375</v>
      </c>
      <c r="P92" s="165">
        <f>+Dev!P87+IT!P87+'Cust Supp'!P87+'QA Testing'!P87+Operations!P87+'Dev #2'!P87</f>
        <v>95710.416666666657</v>
      </c>
      <c r="Q92" s="165">
        <f>+Dev!Q87+IT!Q87+'Cust Supp'!Q87+'QA Testing'!Q87+Operations!Q87+'Dev #2'!Q87</f>
        <v>106856.25</v>
      </c>
      <c r="R92" s="289">
        <f>SUM(F92:Q92)</f>
        <v>530968.75</v>
      </c>
      <c r="T92" s="165">
        <f>+Dev!T87+IT!T87+'Cust Supp'!T87+'QA Testing'!T87+Operations!T87+'Dev #2'!T87</f>
        <v>117455.625</v>
      </c>
      <c r="U92" s="165">
        <f>+Dev!U87+IT!U87+'Cust Supp'!U87+'QA Testing'!U87+Operations!U87+'Dev #2'!U87</f>
        <v>117455.625</v>
      </c>
      <c r="V92" s="165">
        <f>+Dev!V87+IT!V87+'Cust Supp'!V87+'QA Testing'!V87+Operations!V87+'Dev #2'!V87</f>
        <v>123755.625</v>
      </c>
      <c r="W92" s="165">
        <f>+Dev!W87+IT!W87+'Cust Supp'!W87+'QA Testing'!W87+Operations!W87+'Dev #2'!W87</f>
        <v>143755.625</v>
      </c>
      <c r="X92" s="165">
        <f>+Dev!X87+IT!X87+'Cust Supp'!X87+'QA Testing'!X87+Operations!X87+'Dev #2'!X87</f>
        <v>141966.875</v>
      </c>
      <c r="Y92" s="165">
        <f>+Dev!Y87+IT!Y87+'Cust Supp'!Y87+'QA Testing'!Y87+Operations!Y87+'Dev #2'!Y87</f>
        <v>163095.625</v>
      </c>
      <c r="Z92" s="165">
        <f>+Dev!Z87+IT!Z87+'Cust Supp'!Z87+'QA Testing'!Z87+Operations!Z87+'Dev #2'!Z87</f>
        <v>171064.6875</v>
      </c>
      <c r="AA92" s="165">
        <f>+Dev!AA87+IT!AA87+'Cust Supp'!AA87+'QA Testing'!AA87+Operations!AA87+'Dev #2'!AA87</f>
        <v>180269.6875</v>
      </c>
      <c r="AB92" s="165">
        <f>+Dev!AB87+IT!AB87+'Cust Supp'!AB87+'QA Testing'!AB87+Operations!AB87+'Dev #2'!AB87</f>
        <v>196625.3125</v>
      </c>
      <c r="AC92" s="165">
        <f>+Dev!AC87+IT!AC87+'Cust Supp'!AC87+'QA Testing'!AC87+Operations!AC87+'Dev #2'!AC87</f>
        <v>214184.6875</v>
      </c>
      <c r="AD92" s="165">
        <f>+Dev!AD87+IT!AD87+'Cust Supp'!AD87+'QA Testing'!AD87+Operations!AD87+'Dev #2'!AD87</f>
        <v>232594.6875</v>
      </c>
      <c r="AE92" s="165">
        <f>+Dev!AE87+IT!AE87+'Cust Supp'!AE87+'QA Testing'!AE87+Operations!AE87+'Dev #2'!AE87</f>
        <v>242375</v>
      </c>
      <c r="AF92" s="289">
        <f>SUM(T92:AE92)</f>
        <v>2044599.0625</v>
      </c>
    </row>
    <row r="93" spans="1:33">
      <c r="A93" s="62"/>
    </row>
    <row r="94" spans="1:33">
      <c r="A94" s="62"/>
      <c r="R94" s="54"/>
      <c r="AF94" s="54"/>
    </row>
    <row r="95" spans="1:33">
      <c r="A95" s="62"/>
    </row>
    <row r="96" spans="1:33">
      <c r="A96" s="62"/>
      <c r="R96" s="54"/>
      <c r="AF96" s="54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</sheetData>
  <mergeCells count="2">
    <mergeCell ref="F2:S2"/>
    <mergeCell ref="T2:AG2"/>
  </mergeCell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147"/>
  <sheetViews>
    <sheetView zoomScale="115" zoomScaleNormal="115" zoomScalePageLayoutView="115" workbookViewId="0">
      <pane xSplit="5" ySplit="3" topLeftCell="F49" activePane="bottomRight" state="frozen"/>
      <selection activeCell="I16" sqref="I16"/>
      <selection pane="topRight" activeCell="I16" sqref="I16"/>
      <selection pane="bottomLeft" activeCell="I16" sqref="I16"/>
      <selection pane="bottomRight" activeCell="F84" sqref="F84"/>
    </sheetView>
  </sheetViews>
  <sheetFormatPr baseColWidth="10" defaultColWidth="10.6640625" defaultRowHeight="13" outlineLevelCol="1"/>
  <cols>
    <col min="1" max="1" width="34.5" style="53" customWidth="1"/>
    <col min="2" max="2" width="9.33203125" style="53" customWidth="1"/>
    <col min="3" max="3" width="9.83203125" style="53" customWidth="1"/>
    <col min="4" max="4" width="9.6640625" style="53" customWidth="1"/>
    <col min="5" max="5" width="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612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612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59">
        <f>+'Stmts Monthly'!V8</f>
        <v>44197</v>
      </c>
      <c r="U3" s="59">
        <f>+'Stmts Monthly'!W8</f>
        <v>44228</v>
      </c>
      <c r="V3" s="59">
        <f>+'Stmts Monthly'!X8</f>
        <v>44256</v>
      </c>
      <c r="W3" s="59">
        <f>+'Stmts Monthly'!Y8</f>
        <v>44287</v>
      </c>
      <c r="X3" s="59">
        <f>+'Stmts Monthly'!Z8</f>
        <v>44317</v>
      </c>
      <c r="Y3" s="59">
        <f>+'Stmts Monthly'!AA8</f>
        <v>44348</v>
      </c>
      <c r="Z3" s="59">
        <f>+'Stmts Monthly'!AB8</f>
        <v>44378</v>
      </c>
      <c r="AA3" s="59">
        <f>+'Stmts Monthly'!AC8</f>
        <v>44409</v>
      </c>
      <c r="AB3" s="59">
        <f>+'Stmts Monthly'!AD8</f>
        <v>44440</v>
      </c>
      <c r="AC3" s="59">
        <f>+'Stmts Monthly'!AE8</f>
        <v>44470</v>
      </c>
      <c r="AD3" s="59">
        <f>+'Stmts Monthly'!AF8</f>
        <v>44501</v>
      </c>
      <c r="AE3" s="59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Input'!K112</f>
        <v>0</v>
      </c>
      <c r="G4" s="267">
        <f>+'Emp Input'!L112</f>
        <v>0</v>
      </c>
      <c r="H4" s="267">
        <f>+'Emp Input'!M112</f>
        <v>0</v>
      </c>
      <c r="I4" s="267">
        <f>+'Emp Input'!N112</f>
        <v>0</v>
      </c>
      <c r="J4" s="267">
        <f>+'Emp Input'!O112</f>
        <v>0</v>
      </c>
      <c r="K4" s="267">
        <f>+'Emp Input'!P112</f>
        <v>0</v>
      </c>
      <c r="L4" s="267">
        <f>+'Emp Input'!Q112</f>
        <v>0</v>
      </c>
      <c r="M4" s="267">
        <f>+'Emp Input'!R112</f>
        <v>1</v>
      </c>
      <c r="N4" s="267">
        <f>+'Emp Input'!S112</f>
        <v>1</v>
      </c>
      <c r="O4" s="267">
        <f>+'Emp Input'!T112</f>
        <v>1</v>
      </c>
      <c r="P4" s="267">
        <f>+'Emp Input'!U112</f>
        <v>1</v>
      </c>
      <c r="Q4" s="267">
        <f>+'Emp Input'!V112</f>
        <v>1</v>
      </c>
      <c r="R4" s="67">
        <f>SUM(F4:Q4)/12</f>
        <v>0.41666666666666669</v>
      </c>
      <c r="S4" s="65"/>
      <c r="T4" s="267">
        <f>+'Emp Input'!Z112</f>
        <v>1</v>
      </c>
      <c r="U4" s="267">
        <f>+'Emp Input'!AA112</f>
        <v>1</v>
      </c>
      <c r="V4" s="267">
        <f>+'Emp Input'!AB112</f>
        <v>1</v>
      </c>
      <c r="W4" s="267">
        <f>+'Emp Input'!AC112</f>
        <v>1</v>
      </c>
      <c r="X4" s="267">
        <f>+'Emp Input'!AD112</f>
        <v>2</v>
      </c>
      <c r="Y4" s="267">
        <f>+'Emp Input'!AE112</f>
        <v>2</v>
      </c>
      <c r="Z4" s="267">
        <f>+'Emp Input'!AF112</f>
        <v>2</v>
      </c>
      <c r="AA4" s="267">
        <f>+'Emp Input'!AG112</f>
        <v>2</v>
      </c>
      <c r="AB4" s="267">
        <f>+'Emp Input'!AH112</f>
        <v>2</v>
      </c>
      <c r="AC4" s="267">
        <f>+'Emp Input'!AI112</f>
        <v>3</v>
      </c>
      <c r="AD4" s="267">
        <f>+'Emp Input'!AJ112</f>
        <v>3</v>
      </c>
      <c r="AE4" s="267">
        <f>+'Emp Input'!AK112</f>
        <v>3</v>
      </c>
      <c r="AF4" s="67">
        <f>SUM(T4:AE4)/12</f>
        <v>1.9166666666666667</v>
      </c>
      <c r="AG4" s="270"/>
    </row>
    <row r="5" spans="1:33"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5000</v>
      </c>
      <c r="N6" s="271">
        <f>SUMIF('Emp Input'!$C$72:$C$84,$A$3,'Emp Input'!S$72:S$84)</f>
        <v>5000</v>
      </c>
      <c r="O6" s="271">
        <f>SUMIF('Emp Input'!$C$72:$C$84,$A$3,'Emp Input'!T$72:T$84)</f>
        <v>5000</v>
      </c>
      <c r="P6" s="271">
        <f>SUMIF('Emp Input'!$C$72:$C$84,$A$3,'Emp Input'!U$72:U$84)</f>
        <v>5000</v>
      </c>
      <c r="Q6" s="271">
        <f>SUMIF('Emp Input'!$C$72:$C$84,$A$3,'Emp Input'!V$72:V$84)</f>
        <v>5000</v>
      </c>
      <c r="R6" s="67">
        <f>SUM(F6:Q6)</f>
        <v>25000</v>
      </c>
      <c r="S6" s="270">
        <f t="shared" ref="S6:S11" si="0">+R6/R$87</f>
        <v>0.76045627376425851</v>
      </c>
      <c r="T6" s="271">
        <f>SUMIF('Emp Input'!$C$72:$C$84,$A$3,'Emp Input'!Z$72:Z$84)</f>
        <v>5250</v>
      </c>
      <c r="U6" s="271">
        <f>SUMIF('Emp Input'!$C$72:$C$84,$A$3,'Emp Input'!AA$72:AA$84)</f>
        <v>5250</v>
      </c>
      <c r="V6" s="271">
        <f>SUMIF('Emp Input'!$C$72:$C$84,$A$3,'Emp Input'!AB$72:AB$84)</f>
        <v>5250</v>
      </c>
      <c r="W6" s="271">
        <f>SUMIF('Emp Input'!$C$72:$C$84,$A$3,'Emp Input'!AC$72:AC$84)</f>
        <v>5250</v>
      </c>
      <c r="X6" s="271">
        <f>SUMIF('Emp Input'!$C$72:$C$84,$A$3,'Emp Input'!AD$72:AD$84)</f>
        <v>11375</v>
      </c>
      <c r="Y6" s="271">
        <f>SUMIF('Emp Input'!$C$72:$C$84,$A$3,'Emp Input'!AE$72:AE$84)</f>
        <v>11375</v>
      </c>
      <c r="Z6" s="271">
        <f>SUMIF('Emp Input'!$C$72:$C$84,$A$3,'Emp Input'!AF$72:AF$84)</f>
        <v>11375</v>
      </c>
      <c r="AA6" s="271">
        <f>SUMIF('Emp Input'!$C$72:$C$84,$A$3,'Emp Input'!AG$72:AG$84)</f>
        <v>11375</v>
      </c>
      <c r="AB6" s="271">
        <f>SUMIF('Emp Input'!$C$72:$C$84,$A$3,'Emp Input'!AH$72:AH$84)</f>
        <v>11375</v>
      </c>
      <c r="AC6" s="271">
        <f>SUMIF('Emp Input'!$C$72:$C$84,$A$3,'Emp Input'!AI$72:AI$84)</f>
        <v>17500</v>
      </c>
      <c r="AD6" s="271">
        <f>SUMIF('Emp Input'!$C$72:$C$84,$A$3,'Emp Input'!AJ$72:AJ$84)</f>
        <v>17500</v>
      </c>
      <c r="AE6" s="271">
        <f>SUMIF('Emp Input'!$C$72:$C$84,$A$3,'Emp Input'!AK$72:AK$84)</f>
        <v>17500</v>
      </c>
      <c r="AF6" s="67">
        <f>SUM(T6:AE6)</f>
        <v>130375</v>
      </c>
      <c r="AG6" s="270">
        <f t="shared" ref="AG6:AG11" si="1">+AF6/AF$87</f>
        <v>0.74338314166687458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225</v>
      </c>
      <c r="N9" s="272">
        <f>(+N6+N7+N8+N13)*'Exp Assumps'!$C$8*0.5</f>
        <v>225</v>
      </c>
      <c r="O9" s="272">
        <f>(+O6+O7+O8+O13)*'Exp Assumps'!$C$8*0.5</f>
        <v>225</v>
      </c>
      <c r="P9" s="272">
        <f>(+P6+P7+P8+P13)*'Exp Assumps'!$C$8*0.5</f>
        <v>225</v>
      </c>
      <c r="Q9" s="272">
        <f>(+Q6+Q7+Q8+Q13)*'Exp Assumps'!$C$8*0.5</f>
        <v>225</v>
      </c>
      <c r="R9" s="67">
        <f>SUM(F9:Q9)</f>
        <v>1125</v>
      </c>
      <c r="S9" s="270">
        <f t="shared" si="0"/>
        <v>3.4220532319391636E-2</v>
      </c>
      <c r="T9" s="272">
        <f>(+T6+T7+T8+T13)*'Exp Assumps'!$C$8*1.5</f>
        <v>708.75</v>
      </c>
      <c r="U9" s="272">
        <f>(+U6+U7+U8+U13)*'Exp Assumps'!$C$8*1.5</f>
        <v>708.75</v>
      </c>
      <c r="V9" s="272">
        <f>(+V6+V7+V8+V13)*'Exp Assumps'!$C$8*1.5</f>
        <v>708.75</v>
      </c>
      <c r="W9" s="272">
        <f>(+W6+W7+W8+W13)*'Exp Assumps'!$C$8*1.5</f>
        <v>708.75</v>
      </c>
      <c r="X9" s="272">
        <f>(+X6+X7+X8+X13)*'Exp Assumps'!$C$8*1.5</f>
        <v>1535.625</v>
      </c>
      <c r="Y9" s="272">
        <f>(+Y6+Y7+Y8+Y13)*'Exp Assumps'!$C$8*1.5</f>
        <v>1535.625</v>
      </c>
      <c r="Z9" s="272">
        <f>(+Z6+Z7+Z8+Z13)*'Exp Assumps'!$C$8*0.5</f>
        <v>511.875</v>
      </c>
      <c r="AA9" s="272">
        <f>(+AA6+AA7+AA8+AA13)*'Exp Assumps'!$C$8*0.5</f>
        <v>511.875</v>
      </c>
      <c r="AB9" s="272">
        <f>(+AB6+AB7+AB8+AB13)*'Exp Assumps'!$C$8*0.5</f>
        <v>511.875</v>
      </c>
      <c r="AC9" s="272">
        <f>(+AC6+AC7+AC8+AC13)*'Exp Assumps'!$C$8*0.5</f>
        <v>787.5</v>
      </c>
      <c r="AD9" s="272">
        <f>(+AD6+AD7+AD8+AD13)*'Exp Assumps'!$C$8*0.5</f>
        <v>787.5</v>
      </c>
      <c r="AE9" s="272">
        <f>(+AE6+AE7+AE8+AE13)*'Exp Assumps'!$C$8*0.5</f>
        <v>787.5</v>
      </c>
      <c r="AF9" s="67">
        <f>SUM(T9:AE9)</f>
        <v>9804.375</v>
      </c>
      <c r="AG9" s="270">
        <f t="shared" si="1"/>
        <v>5.5903410083069323E-2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5225</v>
      </c>
      <c r="N11" s="77">
        <f t="shared" si="2"/>
        <v>5225</v>
      </c>
      <c r="O11" s="77">
        <f t="shared" si="2"/>
        <v>5225</v>
      </c>
      <c r="P11" s="77">
        <f t="shared" si="2"/>
        <v>5225</v>
      </c>
      <c r="Q11" s="77">
        <f t="shared" si="2"/>
        <v>5225</v>
      </c>
      <c r="R11" s="84">
        <f t="shared" si="2"/>
        <v>26125</v>
      </c>
      <c r="S11" s="87">
        <f t="shared" si="0"/>
        <v>0.79467680608365021</v>
      </c>
      <c r="T11" s="77">
        <f t="shared" ref="T11:AF11" si="3">SUM(T6:T10)</f>
        <v>5958.75</v>
      </c>
      <c r="U11" s="77">
        <f t="shared" si="3"/>
        <v>5958.75</v>
      </c>
      <c r="V11" s="77">
        <f t="shared" si="3"/>
        <v>5958.75</v>
      </c>
      <c r="W11" s="77">
        <f t="shared" si="3"/>
        <v>5958.75</v>
      </c>
      <c r="X11" s="77">
        <f t="shared" si="3"/>
        <v>12910.625</v>
      </c>
      <c r="Y11" s="77">
        <f t="shared" si="3"/>
        <v>12910.625</v>
      </c>
      <c r="Z11" s="77">
        <f t="shared" si="3"/>
        <v>11886.875</v>
      </c>
      <c r="AA11" s="77">
        <f t="shared" si="3"/>
        <v>11886.875</v>
      </c>
      <c r="AB11" s="77">
        <f t="shared" si="3"/>
        <v>11886.875</v>
      </c>
      <c r="AC11" s="77">
        <f t="shared" si="3"/>
        <v>18287.5</v>
      </c>
      <c r="AD11" s="77">
        <f t="shared" si="3"/>
        <v>18287.5</v>
      </c>
      <c r="AE11" s="77">
        <f t="shared" si="3"/>
        <v>18287.5</v>
      </c>
      <c r="AF11" s="84">
        <f t="shared" si="3"/>
        <v>140179.375</v>
      </c>
      <c r="AG11" s="87">
        <f t="shared" si="1"/>
        <v>0.7992865517499439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>
        <f t="shared" si="5"/>
        <v>0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352"/>
      <c r="C16" s="66"/>
      <c r="D16" s="66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1250</v>
      </c>
      <c r="N16" s="101">
        <f>+N6*'Exp Assumps'!$E$6</f>
        <v>1250</v>
      </c>
      <c r="O16" s="101">
        <f>+O6*'Exp Assumps'!$E$6</f>
        <v>1250</v>
      </c>
      <c r="P16" s="101">
        <f>+P6*'Exp Assumps'!$E$6</f>
        <v>1250</v>
      </c>
      <c r="Q16" s="101">
        <f>+Q6*'Exp Assumps'!$E$6</f>
        <v>1250</v>
      </c>
      <c r="R16" s="67">
        <f t="shared" si="4"/>
        <v>6250</v>
      </c>
      <c r="S16" s="270">
        <f t="shared" si="5"/>
        <v>0.19011406844106463</v>
      </c>
      <c r="T16" s="101">
        <f>+T6*'Exp Assumps'!$E$6</f>
        <v>1312.5</v>
      </c>
      <c r="U16" s="101">
        <f>+U6*'Exp Assumps'!$E$6</f>
        <v>1312.5</v>
      </c>
      <c r="V16" s="101">
        <f>+V6*'Exp Assumps'!$E$6</f>
        <v>1312.5</v>
      </c>
      <c r="W16" s="101">
        <f>+W6*'Exp Assumps'!$E$6</f>
        <v>1312.5</v>
      </c>
      <c r="X16" s="101">
        <f>+X6*'Exp Assumps'!$E$6</f>
        <v>2843.75</v>
      </c>
      <c r="Y16" s="101">
        <f>+Y6*'Exp Assumps'!$E$6</f>
        <v>2843.75</v>
      </c>
      <c r="Z16" s="101">
        <f>+Z6*'Exp Assumps'!$E$6</f>
        <v>2843.75</v>
      </c>
      <c r="AA16" s="101">
        <f>+AA6*'Exp Assumps'!$E$6</f>
        <v>2843.75</v>
      </c>
      <c r="AB16" s="101">
        <f>+AB6*'Exp Assumps'!$E$6</f>
        <v>2843.75</v>
      </c>
      <c r="AC16" s="101">
        <f>+AC6*'Exp Assumps'!$E$6</f>
        <v>4375</v>
      </c>
      <c r="AD16" s="101">
        <f>+AD6*'Exp Assumps'!$E$6</f>
        <v>4375</v>
      </c>
      <c r="AE16" s="101">
        <f>+AE6*'Exp Assumps'!$E$6</f>
        <v>4375</v>
      </c>
      <c r="AF16" s="67">
        <f t="shared" si="6"/>
        <v>32593.75</v>
      </c>
      <c r="AG16" s="270">
        <f t="shared" si="7"/>
        <v>0.18584578541671865</v>
      </c>
    </row>
    <row r="17" spans="1:33" s="62" customFormat="1">
      <c r="A17" s="53" t="s">
        <v>22</v>
      </c>
      <c r="B17" s="416"/>
      <c r="C17" s="67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100</v>
      </c>
      <c r="N17" s="101">
        <f>+N6*'Exp Assumps'!$E7</f>
        <v>100</v>
      </c>
      <c r="O17" s="101">
        <f>+O6*'Exp Assumps'!$E7</f>
        <v>100</v>
      </c>
      <c r="P17" s="101">
        <f>+P6*'Exp Assumps'!$E7</f>
        <v>100</v>
      </c>
      <c r="Q17" s="101">
        <f>+Q6*'Exp Assumps'!$E7</f>
        <v>100</v>
      </c>
      <c r="R17" s="67">
        <f t="shared" si="4"/>
        <v>500</v>
      </c>
      <c r="S17" s="270">
        <f t="shared" si="5"/>
        <v>1.5209125475285171E-2</v>
      </c>
      <c r="T17" s="101">
        <f>+T6*'Exp Assumps'!$E7</f>
        <v>105</v>
      </c>
      <c r="U17" s="101">
        <f>+U6*'Exp Assumps'!$E7</f>
        <v>105</v>
      </c>
      <c r="V17" s="101">
        <f>+V6*'Exp Assumps'!$E7</f>
        <v>105</v>
      </c>
      <c r="W17" s="101">
        <f>+W6*'Exp Assumps'!$E7</f>
        <v>105</v>
      </c>
      <c r="X17" s="101">
        <f>+X6*'Exp Assumps'!$E7</f>
        <v>227.5</v>
      </c>
      <c r="Y17" s="101">
        <f>+Y6*'Exp Assumps'!$E7</f>
        <v>227.5</v>
      </c>
      <c r="Z17" s="101">
        <f>+Z6*'Exp Assumps'!$E7</f>
        <v>227.5</v>
      </c>
      <c r="AA17" s="101">
        <f>+AA6*'Exp Assumps'!$E7</f>
        <v>227.5</v>
      </c>
      <c r="AB17" s="101">
        <f>+AB6*'Exp Assumps'!$E7</f>
        <v>227.5</v>
      </c>
      <c r="AC17" s="101">
        <f>+AC6*'Exp Assumps'!$E7</f>
        <v>350</v>
      </c>
      <c r="AD17" s="101">
        <f>+AD6*'Exp Assumps'!$E7</f>
        <v>350</v>
      </c>
      <c r="AE17" s="101">
        <f>+AE6*'Exp Assumps'!$E7</f>
        <v>350</v>
      </c>
      <c r="AF17" s="67">
        <f t="shared" si="6"/>
        <v>2607.5</v>
      </c>
      <c r="AG17" s="270">
        <f t="shared" si="7"/>
        <v>1.4867662833337491E-2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1350</v>
      </c>
      <c r="N21" s="84">
        <f t="shared" si="8"/>
        <v>1350</v>
      </c>
      <c r="O21" s="84">
        <f t="shared" si="8"/>
        <v>1350</v>
      </c>
      <c r="P21" s="84">
        <f t="shared" si="8"/>
        <v>1350</v>
      </c>
      <c r="Q21" s="84">
        <f t="shared" si="8"/>
        <v>1350</v>
      </c>
      <c r="R21" s="84">
        <f t="shared" si="8"/>
        <v>6750</v>
      </c>
      <c r="S21" s="87">
        <f t="shared" si="5"/>
        <v>0.20532319391634982</v>
      </c>
      <c r="T21" s="84">
        <f t="shared" ref="T21:AF21" si="9">SUM(T13:T20)</f>
        <v>1417.5</v>
      </c>
      <c r="U21" s="84">
        <f t="shared" si="9"/>
        <v>1417.5</v>
      </c>
      <c r="V21" s="84">
        <f t="shared" si="9"/>
        <v>1417.5</v>
      </c>
      <c r="W21" s="84">
        <f t="shared" si="9"/>
        <v>1417.5</v>
      </c>
      <c r="X21" s="84">
        <f t="shared" si="9"/>
        <v>3071.25</v>
      </c>
      <c r="Y21" s="84">
        <f t="shared" si="9"/>
        <v>3071.25</v>
      </c>
      <c r="Z21" s="84">
        <f t="shared" si="9"/>
        <v>3071.25</v>
      </c>
      <c r="AA21" s="84">
        <f t="shared" si="9"/>
        <v>3071.25</v>
      </c>
      <c r="AB21" s="84">
        <f t="shared" si="9"/>
        <v>3071.25</v>
      </c>
      <c r="AC21" s="84">
        <f t="shared" si="9"/>
        <v>4725</v>
      </c>
      <c r="AD21" s="84">
        <f t="shared" si="9"/>
        <v>4725</v>
      </c>
      <c r="AE21" s="84">
        <f t="shared" si="9"/>
        <v>4725</v>
      </c>
      <c r="AF21" s="84">
        <f t="shared" si="9"/>
        <v>35201.25</v>
      </c>
      <c r="AG21" s="87">
        <f t="shared" si="7"/>
        <v>0.20071344825005613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8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270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270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270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270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si="10"/>
        <v>0</v>
      </c>
      <c r="T28" s="77">
        <f t="shared" ref="T28:AE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ref="AF28" si="14">SUM(AF23:AF27)</f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Input'!Y$91:Y$102)</f>
        <v>0</v>
      </c>
      <c r="U30" s="271">
        <f>SUMIF('Emp Input'!$C$91:$C$102,$A$3,'Emp Input'!Z$91:Z$102)</f>
        <v>0</v>
      </c>
      <c r="V30" s="271">
        <f>SUMIF('Emp Input'!$C$91:$C$102,$A$3,'Emp Input'!AA$91:AA$102)</f>
        <v>0</v>
      </c>
      <c r="W30" s="271">
        <f>SUMIF('Emp Input'!$C$91:$C$102,$A$3,'Emp Input'!AB$91:AB$102)</f>
        <v>0</v>
      </c>
      <c r="X30" s="271">
        <f>SUMIF('Emp Input'!$C$91:$C$102,$A$3,'Emp Input'!AC$91:AC$102)</f>
        <v>0</v>
      </c>
      <c r="Y30" s="271">
        <f>SUMIF('Emp Input'!$C$91:$C$102,$A$3,'Emp Input'!AD$91:AD$102)</f>
        <v>0</v>
      </c>
      <c r="Z30" s="271">
        <f>SUMIF('Emp Input'!$C$91:$C$102,$A$3,'Emp Input'!AE$91:AE$102)</f>
        <v>0</v>
      </c>
      <c r="AA30" s="271">
        <f>SUMIF('Emp Input'!$C$91:$C$102,$A$3,'Emp Input'!AF$91:AF$102)</f>
        <v>0</v>
      </c>
      <c r="AB30" s="271">
        <f>SUMIF('Emp Input'!$C$91:$C$102,$A$3,'Emp Input'!AG$91:AG$102)</f>
        <v>0</v>
      </c>
      <c r="AC30" s="271">
        <f>SUMIF('Emp Input'!$C$91:$C$102,$A$3,'Emp Input'!AH$91:AH$102)</f>
        <v>0</v>
      </c>
      <c r="AD30" s="271">
        <f>SUMIF('Emp Input'!$C$91:$C$102,$A$3,'Emp Input'!AI$91:AI$102)</f>
        <v>0</v>
      </c>
      <c r="AE30" s="271">
        <f>SUMIF('Emp Input'!$C$91:$C$102,$A$3,'Emp Input'!AJ$91:AJ$102)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>
        <f t="shared" ref="S39:S50" si="22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>
        <f t="shared" si="22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>
        <f t="shared" si="22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>
        <f t="shared" si="22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>
        <f t="shared" si="22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>
        <f t="shared" si="22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>
        <f t="shared" si="22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>
        <f t="shared" si="22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>
        <f t="shared" si="22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>
        <f t="shared" si="22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>
        <f t="shared" si="22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>
        <f t="shared" si="22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>
        <f t="shared" ref="S51:S55" si="25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>
        <f t="shared" si="25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>
        <f t="shared" si="25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>
        <f t="shared" si="25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>
        <f t="shared" si="25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>
        <f>+R57/R$87</f>
        <v>0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>
        <f>+AF57/AF$87</f>
        <v>0</v>
      </c>
    </row>
    <row r="58" spans="1:33" s="62" customFormat="1">
      <c r="B58" s="154"/>
      <c r="F58" s="295" t="s">
        <v>114</v>
      </c>
      <c r="G58" s="296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295" t="s">
        <v>114</v>
      </c>
      <c r="U58" s="296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>
        <f t="shared" ref="F59:Q59" si="28">+F105</f>
        <v>0</v>
      </c>
      <c r="G59" s="297">
        <f t="shared" si="28"/>
        <v>0</v>
      </c>
      <c r="H59" s="297">
        <f t="shared" si="28"/>
        <v>0</v>
      </c>
      <c r="I59" s="297">
        <f t="shared" si="28"/>
        <v>0</v>
      </c>
      <c r="J59" s="297">
        <f t="shared" si="28"/>
        <v>0</v>
      </c>
      <c r="K59" s="297">
        <f t="shared" si="28"/>
        <v>0</v>
      </c>
      <c r="L59" s="297">
        <f t="shared" si="28"/>
        <v>0</v>
      </c>
      <c r="M59" s="297">
        <f t="shared" si="28"/>
        <v>0</v>
      </c>
      <c r="N59" s="297">
        <f t="shared" si="28"/>
        <v>0</v>
      </c>
      <c r="O59" s="297">
        <f t="shared" si="28"/>
        <v>0</v>
      </c>
      <c r="P59" s="297">
        <f t="shared" si="28"/>
        <v>0</v>
      </c>
      <c r="Q59" s="297">
        <f t="shared" si="28"/>
        <v>0</v>
      </c>
      <c r="R59" s="67">
        <f t="shared" ref="R59:R66" si="29">SUM(F59:Q59)</f>
        <v>0</v>
      </c>
      <c r="S59" s="270">
        <f t="shared" ref="S59:S67" si="30">+R59/R$87</f>
        <v>0</v>
      </c>
      <c r="T59" s="297">
        <f t="shared" ref="T59:AE59" si="31">+T105</f>
        <v>0</v>
      </c>
      <c r="U59" s="297">
        <f t="shared" si="31"/>
        <v>0</v>
      </c>
      <c r="V59" s="297">
        <f t="shared" si="31"/>
        <v>0</v>
      </c>
      <c r="W59" s="297">
        <f t="shared" si="31"/>
        <v>0</v>
      </c>
      <c r="X59" s="297">
        <f t="shared" si="31"/>
        <v>0</v>
      </c>
      <c r="Y59" s="297">
        <f t="shared" si="31"/>
        <v>0</v>
      </c>
      <c r="Z59" s="297">
        <f t="shared" si="31"/>
        <v>0</v>
      </c>
      <c r="AA59" s="297">
        <f t="shared" si="31"/>
        <v>0</v>
      </c>
      <c r="AB59" s="297">
        <f t="shared" si="31"/>
        <v>0</v>
      </c>
      <c r="AC59" s="297">
        <f t="shared" si="31"/>
        <v>0</v>
      </c>
      <c r="AD59" s="297">
        <f t="shared" si="31"/>
        <v>0</v>
      </c>
      <c r="AE59" s="297">
        <f t="shared" si="31"/>
        <v>0</v>
      </c>
      <c r="AF59" s="67">
        <f t="shared" ref="AF59:AF66" si="32">SUM(T59:AE59)</f>
        <v>0</v>
      </c>
      <c r="AG59" s="270">
        <f t="shared" ref="AG59:AG65" si="33">+AF59/AF$87</f>
        <v>0</v>
      </c>
    </row>
    <row r="60" spans="1:33" s="62" customFormat="1">
      <c r="A60" s="327" t="s">
        <v>148</v>
      </c>
      <c r="B60" s="154"/>
      <c r="C60" s="291"/>
      <c r="E60" s="53"/>
      <c r="F60" s="297">
        <f t="shared" ref="F60:Q60" si="34">+F118</f>
        <v>0</v>
      </c>
      <c r="G60" s="297">
        <f t="shared" si="34"/>
        <v>0</v>
      </c>
      <c r="H60" s="297">
        <f t="shared" si="34"/>
        <v>0</v>
      </c>
      <c r="I60" s="297">
        <f t="shared" si="34"/>
        <v>0</v>
      </c>
      <c r="J60" s="297">
        <f t="shared" si="34"/>
        <v>0</v>
      </c>
      <c r="K60" s="297">
        <f t="shared" si="34"/>
        <v>0</v>
      </c>
      <c r="L60" s="297">
        <f t="shared" si="34"/>
        <v>0</v>
      </c>
      <c r="M60" s="297">
        <f t="shared" si="34"/>
        <v>0</v>
      </c>
      <c r="N60" s="297">
        <f t="shared" si="34"/>
        <v>0</v>
      </c>
      <c r="O60" s="297">
        <f t="shared" si="34"/>
        <v>0</v>
      </c>
      <c r="P60" s="297">
        <f t="shared" si="34"/>
        <v>0</v>
      </c>
      <c r="Q60" s="297">
        <f t="shared" si="34"/>
        <v>0</v>
      </c>
      <c r="R60" s="67">
        <f t="shared" si="29"/>
        <v>0</v>
      </c>
      <c r="S60" s="270">
        <f t="shared" si="30"/>
        <v>0</v>
      </c>
      <c r="T60" s="297">
        <f t="shared" ref="T60:AE60" si="35">+T118</f>
        <v>0</v>
      </c>
      <c r="U60" s="297">
        <f t="shared" si="35"/>
        <v>0</v>
      </c>
      <c r="V60" s="297">
        <f t="shared" si="35"/>
        <v>0</v>
      </c>
      <c r="W60" s="297">
        <f t="shared" si="35"/>
        <v>0</v>
      </c>
      <c r="X60" s="297">
        <f t="shared" si="35"/>
        <v>0</v>
      </c>
      <c r="Y60" s="297">
        <f t="shared" si="35"/>
        <v>0</v>
      </c>
      <c r="Z60" s="297">
        <f t="shared" si="35"/>
        <v>0</v>
      </c>
      <c r="AA60" s="297">
        <f t="shared" si="35"/>
        <v>0</v>
      </c>
      <c r="AB60" s="297">
        <f t="shared" si="35"/>
        <v>0</v>
      </c>
      <c r="AC60" s="297">
        <f t="shared" si="35"/>
        <v>0</v>
      </c>
      <c r="AD60" s="297">
        <f t="shared" si="35"/>
        <v>0</v>
      </c>
      <c r="AE60" s="297">
        <f t="shared" si="35"/>
        <v>0</v>
      </c>
      <c r="AF60" s="67">
        <f t="shared" si="32"/>
        <v>0</v>
      </c>
      <c r="AG60" s="270">
        <f t="shared" si="33"/>
        <v>0</v>
      </c>
    </row>
    <row r="61" spans="1:33" s="62" customFormat="1">
      <c r="A61" s="327" t="s">
        <v>149</v>
      </c>
      <c r="B61" s="154"/>
      <c r="C61" s="291"/>
      <c r="E61" s="53"/>
      <c r="F61" s="297">
        <f t="shared" ref="F61:Q61" si="36">+F131</f>
        <v>0</v>
      </c>
      <c r="G61" s="297">
        <f t="shared" si="36"/>
        <v>0</v>
      </c>
      <c r="H61" s="297">
        <f t="shared" si="36"/>
        <v>0</v>
      </c>
      <c r="I61" s="297">
        <f t="shared" si="36"/>
        <v>0</v>
      </c>
      <c r="J61" s="297">
        <f t="shared" si="36"/>
        <v>0</v>
      </c>
      <c r="K61" s="297">
        <f t="shared" si="36"/>
        <v>0</v>
      </c>
      <c r="L61" s="297">
        <f t="shared" si="36"/>
        <v>0</v>
      </c>
      <c r="M61" s="297">
        <f t="shared" si="36"/>
        <v>0</v>
      </c>
      <c r="N61" s="297">
        <f t="shared" si="36"/>
        <v>0</v>
      </c>
      <c r="O61" s="297">
        <f t="shared" si="36"/>
        <v>0</v>
      </c>
      <c r="P61" s="297">
        <f t="shared" si="36"/>
        <v>0</v>
      </c>
      <c r="Q61" s="297">
        <f t="shared" si="36"/>
        <v>0</v>
      </c>
      <c r="R61" s="67">
        <f t="shared" si="29"/>
        <v>0</v>
      </c>
      <c r="S61" s="270">
        <f t="shared" si="30"/>
        <v>0</v>
      </c>
      <c r="T61" s="297">
        <f t="shared" ref="T61:AE61" si="37">+T131</f>
        <v>0</v>
      </c>
      <c r="U61" s="297">
        <f t="shared" si="37"/>
        <v>0</v>
      </c>
      <c r="V61" s="297">
        <f t="shared" si="37"/>
        <v>0</v>
      </c>
      <c r="W61" s="297">
        <f t="shared" si="37"/>
        <v>0</v>
      </c>
      <c r="X61" s="297">
        <f t="shared" si="37"/>
        <v>0</v>
      </c>
      <c r="Y61" s="297">
        <f t="shared" si="37"/>
        <v>0</v>
      </c>
      <c r="Z61" s="297">
        <f t="shared" si="37"/>
        <v>0</v>
      </c>
      <c r="AA61" s="297">
        <f t="shared" si="37"/>
        <v>0</v>
      </c>
      <c r="AB61" s="297">
        <f t="shared" si="37"/>
        <v>0</v>
      </c>
      <c r="AC61" s="297">
        <f t="shared" si="37"/>
        <v>0</v>
      </c>
      <c r="AD61" s="297">
        <f t="shared" si="37"/>
        <v>0</v>
      </c>
      <c r="AE61" s="297">
        <f t="shared" si="37"/>
        <v>0</v>
      </c>
      <c r="AF61" s="67">
        <f t="shared" si="32"/>
        <v>0</v>
      </c>
      <c r="AG61" s="270">
        <f t="shared" si="33"/>
        <v>0</v>
      </c>
    </row>
    <row r="62" spans="1:33" s="62" customFormat="1">
      <c r="A62" s="327" t="s">
        <v>150</v>
      </c>
      <c r="B62" s="154"/>
      <c r="C62" s="291"/>
      <c r="D62" s="302"/>
      <c r="E62" s="53"/>
      <c r="F62" s="297">
        <f t="shared" ref="F62:Q62" si="38">+F144</f>
        <v>0</v>
      </c>
      <c r="G62" s="297">
        <f t="shared" si="38"/>
        <v>0</v>
      </c>
      <c r="H62" s="297">
        <f t="shared" si="38"/>
        <v>0</v>
      </c>
      <c r="I62" s="297">
        <f t="shared" si="38"/>
        <v>0</v>
      </c>
      <c r="J62" s="297">
        <f t="shared" si="38"/>
        <v>0</v>
      </c>
      <c r="K62" s="297">
        <f t="shared" si="38"/>
        <v>0</v>
      </c>
      <c r="L62" s="297">
        <f t="shared" si="38"/>
        <v>0</v>
      </c>
      <c r="M62" s="297">
        <f t="shared" si="38"/>
        <v>0</v>
      </c>
      <c r="N62" s="297">
        <f t="shared" si="38"/>
        <v>0</v>
      </c>
      <c r="O62" s="297">
        <f t="shared" si="38"/>
        <v>0</v>
      </c>
      <c r="P62" s="297">
        <f t="shared" si="38"/>
        <v>0</v>
      </c>
      <c r="Q62" s="297">
        <f t="shared" si="38"/>
        <v>0</v>
      </c>
      <c r="R62" s="67">
        <f t="shared" si="29"/>
        <v>0</v>
      </c>
      <c r="S62" s="270">
        <f t="shared" si="30"/>
        <v>0</v>
      </c>
      <c r="T62" s="297">
        <f t="shared" ref="T62:AE62" si="39">+T144</f>
        <v>0</v>
      </c>
      <c r="U62" s="297">
        <f t="shared" si="39"/>
        <v>0</v>
      </c>
      <c r="V62" s="297">
        <f t="shared" si="39"/>
        <v>0</v>
      </c>
      <c r="W62" s="297">
        <f t="shared" si="39"/>
        <v>0</v>
      </c>
      <c r="X62" s="297">
        <f t="shared" si="39"/>
        <v>0</v>
      </c>
      <c r="Y62" s="297">
        <f t="shared" si="39"/>
        <v>0</v>
      </c>
      <c r="Z62" s="297">
        <f t="shared" si="39"/>
        <v>0</v>
      </c>
      <c r="AA62" s="297">
        <f t="shared" si="39"/>
        <v>0</v>
      </c>
      <c r="AB62" s="297">
        <f t="shared" si="39"/>
        <v>0</v>
      </c>
      <c r="AC62" s="297">
        <f t="shared" si="39"/>
        <v>0</v>
      </c>
      <c r="AD62" s="297">
        <f t="shared" si="39"/>
        <v>0</v>
      </c>
      <c r="AE62" s="297">
        <f t="shared" si="39"/>
        <v>0</v>
      </c>
      <c r="AF62" s="67">
        <f t="shared" si="32"/>
        <v>0</v>
      </c>
      <c r="AG62" s="270">
        <f t="shared" si="33"/>
        <v>0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9"/>
        <v>0</v>
      </c>
      <c r="S63" s="270">
        <f t="shared" si="30"/>
        <v>0</v>
      </c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67">
        <f t="shared" si="32"/>
        <v>0</v>
      </c>
      <c r="AG63" s="270">
        <f t="shared" si="33"/>
        <v>0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9"/>
        <v>0</v>
      </c>
      <c r="S64" s="270">
        <f t="shared" si="30"/>
        <v>0</v>
      </c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67">
        <f t="shared" si="32"/>
        <v>0</v>
      </c>
      <c r="AG64" s="270">
        <f t="shared" si="33"/>
        <v>0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75">
        <f t="shared" si="29"/>
        <v>0</v>
      </c>
      <c r="S65" s="65">
        <f t="shared" si="30"/>
        <v>0</v>
      </c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67">
        <f t="shared" si="32"/>
        <v>0</v>
      </c>
      <c r="AG65" s="270">
        <f t="shared" si="33"/>
        <v>0</v>
      </c>
    </row>
    <row r="66" spans="1:33" s="62" customFormat="1">
      <c r="A66" s="53" t="s">
        <v>107</v>
      </c>
      <c r="B66" s="154"/>
      <c r="C66" s="291"/>
      <c r="E66" s="53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67">
        <f t="shared" si="29"/>
        <v>0</v>
      </c>
      <c r="S66" s="270">
        <f t="shared" si="30"/>
        <v>0</v>
      </c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67">
        <f t="shared" si="32"/>
        <v>0</v>
      </c>
      <c r="AG66" s="270">
        <f>+AF66/AF$87</f>
        <v>0</v>
      </c>
    </row>
    <row r="67" spans="1:33" s="62" customFormat="1">
      <c r="A67" s="76" t="s">
        <v>44</v>
      </c>
      <c r="B67" s="154"/>
      <c r="F67" s="84">
        <f t="shared" ref="F67:R67" si="40">SUM(F59:F66)</f>
        <v>0</v>
      </c>
      <c r="G67" s="84">
        <f t="shared" si="40"/>
        <v>0</v>
      </c>
      <c r="H67" s="84">
        <f t="shared" si="40"/>
        <v>0</v>
      </c>
      <c r="I67" s="84">
        <f t="shared" si="40"/>
        <v>0</v>
      </c>
      <c r="J67" s="84">
        <f t="shared" si="40"/>
        <v>0</v>
      </c>
      <c r="K67" s="84">
        <f t="shared" si="40"/>
        <v>0</v>
      </c>
      <c r="L67" s="84">
        <f t="shared" si="40"/>
        <v>0</v>
      </c>
      <c r="M67" s="84">
        <f t="shared" si="40"/>
        <v>0</v>
      </c>
      <c r="N67" s="84">
        <f t="shared" si="40"/>
        <v>0</v>
      </c>
      <c r="O67" s="84">
        <f t="shared" si="40"/>
        <v>0</v>
      </c>
      <c r="P67" s="84">
        <f t="shared" si="40"/>
        <v>0</v>
      </c>
      <c r="Q67" s="84">
        <f t="shared" si="40"/>
        <v>0</v>
      </c>
      <c r="R67" s="84">
        <f t="shared" si="40"/>
        <v>0</v>
      </c>
      <c r="S67" s="87">
        <f t="shared" si="30"/>
        <v>0</v>
      </c>
      <c r="T67" s="84">
        <f t="shared" ref="T67:AF67" si="41">SUM(T59:T66)</f>
        <v>0</v>
      </c>
      <c r="U67" s="84">
        <f t="shared" si="41"/>
        <v>0</v>
      </c>
      <c r="V67" s="84">
        <f t="shared" si="41"/>
        <v>0</v>
      </c>
      <c r="W67" s="84">
        <f t="shared" si="41"/>
        <v>0</v>
      </c>
      <c r="X67" s="84">
        <f t="shared" si="41"/>
        <v>0</v>
      </c>
      <c r="Y67" s="84">
        <f t="shared" si="41"/>
        <v>0</v>
      </c>
      <c r="Z67" s="84">
        <f t="shared" si="41"/>
        <v>0</v>
      </c>
      <c r="AA67" s="84">
        <f t="shared" si="41"/>
        <v>0</v>
      </c>
      <c r="AB67" s="84">
        <f t="shared" si="41"/>
        <v>0</v>
      </c>
      <c r="AC67" s="84">
        <f t="shared" si="41"/>
        <v>0</v>
      </c>
      <c r="AD67" s="84">
        <f t="shared" si="41"/>
        <v>0</v>
      </c>
      <c r="AE67" s="84">
        <f t="shared" si="41"/>
        <v>0</v>
      </c>
      <c r="AF67" s="84">
        <f t="shared" si="41"/>
        <v>0</v>
      </c>
      <c r="AG67" s="87">
        <f>+AF67/AF$87</f>
        <v>0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2">SUM(F69:Q69)</f>
        <v>0</v>
      </c>
      <c r="S69" s="270">
        <f t="shared" ref="S69:S78" si="43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4">SUM(T69:AE69)</f>
        <v>0</v>
      </c>
      <c r="AG69" s="270">
        <f t="shared" ref="AG69:AG78" si="45">+AF69/AF$87</f>
        <v>0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2"/>
        <v>0</v>
      </c>
      <c r="S70" s="270">
        <f t="shared" si="43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4"/>
        <v>0</v>
      </c>
      <c r="AG70" s="270">
        <f t="shared" si="45"/>
        <v>0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2"/>
        <v>0</v>
      </c>
      <c r="S71" s="270">
        <f t="shared" si="43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4"/>
        <v>0</v>
      </c>
      <c r="AG71" s="270">
        <f t="shared" si="45"/>
        <v>0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42"/>
        <v>0</v>
      </c>
      <c r="S72" s="270">
        <f t="shared" si="43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4"/>
        <v>0</v>
      </c>
      <c r="AG72" s="270">
        <f t="shared" si="45"/>
        <v>0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2"/>
        <v>0</v>
      </c>
      <c r="S73" s="270">
        <f t="shared" si="43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4"/>
        <v>0</v>
      </c>
      <c r="AG73" s="270">
        <f t="shared" si="45"/>
        <v>0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2"/>
        <v>0</v>
      </c>
      <c r="S74" s="270">
        <f t="shared" si="43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4"/>
        <v>0</v>
      </c>
      <c r="AG74" s="270">
        <f t="shared" si="45"/>
        <v>0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2"/>
        <v>0</v>
      </c>
      <c r="S75" s="270">
        <f t="shared" si="43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4"/>
        <v>0</v>
      </c>
      <c r="AG75" s="270">
        <f t="shared" si="45"/>
        <v>0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42"/>
        <v>0</v>
      </c>
      <c r="S76" s="270">
        <f t="shared" si="43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4"/>
        <v>0</v>
      </c>
      <c r="AG76" s="270">
        <f t="shared" si="45"/>
        <v>0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2"/>
        <v>0</v>
      </c>
      <c r="S77" s="65">
        <f t="shared" si="43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4"/>
        <v>0</v>
      </c>
      <c r="AG77" s="65">
        <f t="shared" si="45"/>
        <v>0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2"/>
        <v>0</v>
      </c>
      <c r="S78" s="65">
        <f t="shared" si="43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4"/>
        <v>0</v>
      </c>
      <c r="AG78" s="65">
        <f t="shared" si="45"/>
        <v>0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42"/>
        <v>0</v>
      </c>
      <c r="S79" s="65">
        <f t="shared" ref="S79:S82" si="46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ref="AF79:AF82" si="47">SUM(T79:AE79)</f>
        <v>0</v>
      </c>
      <c r="AG79" s="65">
        <f t="shared" ref="AG79:AG82" si="48">+AF79/AF$87</f>
        <v>0</v>
      </c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42"/>
        <v>0</v>
      </c>
      <c r="S80" s="65">
        <f t="shared" si="46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47"/>
        <v>0</v>
      </c>
      <c r="AG80" s="65">
        <f t="shared" si="48"/>
        <v>0</v>
      </c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42"/>
        <v>0</v>
      </c>
      <c r="S81" s="65">
        <f t="shared" si="46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47"/>
        <v>0</v>
      </c>
      <c r="AG81" s="65">
        <f t="shared" si="48"/>
        <v>0</v>
      </c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42"/>
        <v>0</v>
      </c>
      <c r="S82" s="65">
        <f t="shared" si="46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47"/>
        <v>0</v>
      </c>
      <c r="AG82" s="65">
        <f t="shared" si="48"/>
        <v>0</v>
      </c>
    </row>
    <row r="83" spans="1:33" s="62" customFormat="1">
      <c r="A83" s="53" t="s">
        <v>52</v>
      </c>
      <c r="B83" s="154"/>
      <c r="E83" s="53"/>
      <c r="F83" s="283">
        <f>IFERROR(+Alloc!F89*'Emp Input'!K112/'Emp Input'!K121,0)</f>
        <v>0</v>
      </c>
      <c r="G83" s="283">
        <f>+Alloc!G89*'Emp Input'!L112/'Emp Input'!L121</f>
        <v>0</v>
      </c>
      <c r="H83" s="283">
        <f>+Alloc!H89*'Emp Input'!M112/'Emp Input'!M121</f>
        <v>0</v>
      </c>
      <c r="I83" s="283">
        <f>+Alloc!I89*'Emp Input'!N112/'Emp Input'!N121</f>
        <v>0</v>
      </c>
      <c r="J83" s="283">
        <f>+Alloc!J89*'Emp Input'!O112/'Emp Input'!O121</f>
        <v>0</v>
      </c>
      <c r="K83" s="283">
        <f>+Alloc!K89*'Emp Input'!P112/'Emp Input'!P121</f>
        <v>0</v>
      </c>
      <c r="L83" s="283">
        <f>+Alloc!L89*'Emp Input'!Q112/'Emp Input'!Q121</f>
        <v>0</v>
      </c>
      <c r="M83" s="283">
        <f>+Alloc!M89*'Emp Input'!R112/'Emp Input'!R121</f>
        <v>0</v>
      </c>
      <c r="N83" s="283">
        <f>+Alloc!N89*'Emp Input'!S112/'Emp Input'!S121</f>
        <v>0</v>
      </c>
      <c r="O83" s="283">
        <f>+Alloc!O89*'Emp Input'!T112/'Emp Input'!T121</f>
        <v>0</v>
      </c>
      <c r="P83" s="283">
        <f>+Alloc!P89*'Emp Input'!U112/'Emp Input'!U121</f>
        <v>0</v>
      </c>
      <c r="Q83" s="283">
        <f>+Alloc!Q89*'Emp Input'!V112/'Emp Input'!V121</f>
        <v>0</v>
      </c>
      <c r="R83" s="75">
        <f t="shared" si="42"/>
        <v>0</v>
      </c>
      <c r="S83" s="65">
        <f>+R83/R$87</f>
        <v>0</v>
      </c>
      <c r="T83" s="283">
        <f>+Alloc!T89*'Emp Input'!Y112/'Emp Input'!Y121</f>
        <v>0</v>
      </c>
      <c r="U83" s="283">
        <f>+Alloc!U89*'Emp Input'!Z112/'Emp Input'!Z121</f>
        <v>0</v>
      </c>
      <c r="V83" s="283">
        <f>+Alloc!V89*'Emp Input'!AA112/'Emp Input'!AA121</f>
        <v>0</v>
      </c>
      <c r="W83" s="283">
        <f>+Alloc!W89*'Emp Input'!AB112/'Emp Input'!AB121</f>
        <v>0</v>
      </c>
      <c r="X83" s="283">
        <f>+Alloc!X89*'Emp Input'!AC112/'Emp Input'!AC121</f>
        <v>0</v>
      </c>
      <c r="Y83" s="283">
        <f>+Alloc!Y89*'Emp Input'!AD112/'Emp Input'!AD121</f>
        <v>0</v>
      </c>
      <c r="Z83" s="283">
        <f>+Alloc!Z89*'Emp Input'!AE112/'Emp Input'!AE121</f>
        <v>0</v>
      </c>
      <c r="AA83" s="283">
        <f>+Alloc!AA89*'Emp Input'!AF112/'Emp Input'!AF121</f>
        <v>0</v>
      </c>
      <c r="AB83" s="283">
        <f>+Alloc!AB89*'Emp Input'!AG112/'Emp Input'!AG121</f>
        <v>0</v>
      </c>
      <c r="AC83" s="283">
        <f>+Alloc!AC89*'Emp Input'!AH112/'Emp Input'!AH121</f>
        <v>0</v>
      </c>
      <c r="AD83" s="283">
        <f>+Alloc!AD89*'Emp Input'!AI112/'Emp Input'!AI121</f>
        <v>0</v>
      </c>
      <c r="AE83" s="283">
        <f>+Alloc!AE89*'Emp Input'!AJ112/'Emp Input'!AJ121</f>
        <v>0</v>
      </c>
      <c r="AF83" s="75">
        <f t="shared" si="44"/>
        <v>0</v>
      </c>
      <c r="AG83" s="65">
        <f>+AF83/AF$87</f>
        <v>0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2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4"/>
        <v>0</v>
      </c>
      <c r="AG84" s="65">
        <f>+AF84/AF$87</f>
        <v>0</v>
      </c>
    </row>
    <row r="85" spans="1:33" s="62" customFormat="1">
      <c r="A85" s="76" t="s">
        <v>54</v>
      </c>
      <c r="B85" s="154"/>
      <c r="F85" s="78">
        <f t="shared" ref="F85:R85" si="49">SUM(F69:F84)</f>
        <v>0</v>
      </c>
      <c r="G85" s="78">
        <f t="shared" si="49"/>
        <v>0</v>
      </c>
      <c r="H85" s="78">
        <f t="shared" si="49"/>
        <v>0</v>
      </c>
      <c r="I85" s="78">
        <f t="shared" si="49"/>
        <v>0</v>
      </c>
      <c r="J85" s="78">
        <f t="shared" si="49"/>
        <v>0</v>
      </c>
      <c r="K85" s="78">
        <f t="shared" si="49"/>
        <v>0</v>
      </c>
      <c r="L85" s="78">
        <f t="shared" si="49"/>
        <v>0</v>
      </c>
      <c r="M85" s="78">
        <f t="shared" si="49"/>
        <v>0</v>
      </c>
      <c r="N85" s="78">
        <f t="shared" si="49"/>
        <v>0</v>
      </c>
      <c r="O85" s="78">
        <f t="shared" si="49"/>
        <v>0</v>
      </c>
      <c r="P85" s="78">
        <f t="shared" si="49"/>
        <v>0</v>
      </c>
      <c r="Q85" s="77">
        <f t="shared" si="49"/>
        <v>0</v>
      </c>
      <c r="R85" s="84">
        <f t="shared" si="49"/>
        <v>0</v>
      </c>
      <c r="S85" s="80">
        <f>+R85/R$87</f>
        <v>0</v>
      </c>
      <c r="T85" s="78">
        <f t="shared" ref="T85:AF85" si="50">SUM(T69:T84)</f>
        <v>0</v>
      </c>
      <c r="U85" s="78">
        <f t="shared" si="50"/>
        <v>0</v>
      </c>
      <c r="V85" s="78">
        <f t="shared" si="50"/>
        <v>0</v>
      </c>
      <c r="W85" s="78">
        <f t="shared" si="50"/>
        <v>0</v>
      </c>
      <c r="X85" s="78">
        <f t="shared" si="50"/>
        <v>0</v>
      </c>
      <c r="Y85" s="78">
        <f t="shared" si="50"/>
        <v>0</v>
      </c>
      <c r="Z85" s="78">
        <f t="shared" si="50"/>
        <v>0</v>
      </c>
      <c r="AA85" s="78">
        <f t="shared" si="50"/>
        <v>0</v>
      </c>
      <c r="AB85" s="78">
        <f t="shared" si="50"/>
        <v>0</v>
      </c>
      <c r="AC85" s="78">
        <f t="shared" si="50"/>
        <v>0</v>
      </c>
      <c r="AD85" s="78">
        <f t="shared" si="50"/>
        <v>0</v>
      </c>
      <c r="AE85" s="77">
        <f t="shared" si="50"/>
        <v>0</v>
      </c>
      <c r="AF85" s="84">
        <f t="shared" si="50"/>
        <v>0</v>
      </c>
      <c r="AG85" s="80">
        <f>+AF85/AF$87</f>
        <v>0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51">+G11+G28+G21+G85+G37+G57+G67</f>
        <v>0</v>
      </c>
      <c r="H87" s="287">
        <f t="shared" si="51"/>
        <v>0</v>
      </c>
      <c r="I87" s="287">
        <f t="shared" si="51"/>
        <v>0</v>
      </c>
      <c r="J87" s="287">
        <f t="shared" si="51"/>
        <v>0</v>
      </c>
      <c r="K87" s="287">
        <f t="shared" si="51"/>
        <v>0</v>
      </c>
      <c r="L87" s="287">
        <f t="shared" si="51"/>
        <v>0</v>
      </c>
      <c r="M87" s="287">
        <f t="shared" si="51"/>
        <v>6575</v>
      </c>
      <c r="N87" s="287">
        <f t="shared" si="51"/>
        <v>6575</v>
      </c>
      <c r="O87" s="287">
        <f t="shared" si="51"/>
        <v>6575</v>
      </c>
      <c r="P87" s="287">
        <f t="shared" si="51"/>
        <v>6575</v>
      </c>
      <c r="Q87" s="287">
        <f t="shared" si="51"/>
        <v>6575</v>
      </c>
      <c r="R87" s="287">
        <f>+R11+R28+R21+R85+R37+R57+R67</f>
        <v>32875</v>
      </c>
      <c r="S87" s="80">
        <f>+R87/R$87</f>
        <v>1</v>
      </c>
      <c r="T87" s="287">
        <f>+T11+T28+T21+T85+T37+T57+T67</f>
        <v>7376.25</v>
      </c>
      <c r="U87" s="287">
        <f t="shared" ref="U87:AF87" si="52">+U11+U28+U21+U85+U37+U57+U67</f>
        <v>7376.25</v>
      </c>
      <c r="V87" s="287">
        <f t="shared" si="52"/>
        <v>7376.25</v>
      </c>
      <c r="W87" s="287">
        <f t="shared" si="52"/>
        <v>7376.25</v>
      </c>
      <c r="X87" s="287">
        <f t="shared" si="52"/>
        <v>15981.875</v>
      </c>
      <c r="Y87" s="287">
        <f t="shared" si="52"/>
        <v>15981.875</v>
      </c>
      <c r="Z87" s="287">
        <f t="shared" si="52"/>
        <v>14958.125</v>
      </c>
      <c r="AA87" s="287">
        <f t="shared" si="52"/>
        <v>14958.125</v>
      </c>
      <c r="AB87" s="287">
        <f t="shared" si="52"/>
        <v>14958.125</v>
      </c>
      <c r="AC87" s="287">
        <f t="shared" si="52"/>
        <v>23012.5</v>
      </c>
      <c r="AD87" s="287">
        <f t="shared" si="52"/>
        <v>23012.5</v>
      </c>
      <c r="AE87" s="287">
        <f t="shared" si="52"/>
        <v>23012.5</v>
      </c>
      <c r="AF87" s="287">
        <f t="shared" si="52"/>
        <v>175380.625</v>
      </c>
      <c r="AG87" s="80">
        <f>+AF87/AF$87</f>
        <v>1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2"/>
      <c r="D89" s="62"/>
    </row>
    <row r="90" spans="1:33">
      <c r="A90" s="62"/>
      <c r="C90" s="62"/>
      <c r="D90" s="62"/>
    </row>
    <row r="91" spans="1:33">
      <c r="A91" s="62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/>
      <c r="B94" s="291"/>
      <c r="C94" s="154"/>
      <c r="D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>
        <f>SUM(F94:Q94)</f>
        <v>0</v>
      </c>
      <c r="S94" s="53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>
        <f>SUM(T94:AE94)</f>
        <v>0</v>
      </c>
      <c r="AG94" s="270">
        <f>+AF94/AF$87</f>
        <v>0</v>
      </c>
    </row>
    <row r="95" spans="1:33" s="62" customFormat="1">
      <c r="A95" s="304"/>
      <c r="B95" s="291"/>
      <c r="C95" s="154"/>
      <c r="D95" s="154"/>
      <c r="E95" s="53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67">
        <f t="shared" ref="R95:R105" si="53">SUM(F95:Q95)</f>
        <v>0</v>
      </c>
      <c r="S95" s="53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67">
        <f t="shared" ref="AF95:AF105" si="54">SUM(T95:AE95)</f>
        <v>0</v>
      </c>
      <c r="AG95" s="270"/>
    </row>
    <row r="96" spans="1:33" s="62" customFormat="1">
      <c r="A96" s="53"/>
      <c r="B96" s="291"/>
      <c r="C96" s="154"/>
      <c r="D96" s="154"/>
      <c r="E96" s="53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67">
        <f t="shared" si="53"/>
        <v>0</v>
      </c>
      <c r="S96" s="53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67">
        <f t="shared" si="54"/>
        <v>0</v>
      </c>
      <c r="AG96" s="270"/>
    </row>
    <row r="97" spans="1:33" s="62" customFormat="1">
      <c r="A97" s="53"/>
      <c r="B97" s="291"/>
      <c r="C97" s="154"/>
      <c r="D97" s="154"/>
      <c r="E97" s="53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67">
        <f t="shared" si="53"/>
        <v>0</v>
      </c>
      <c r="S97" s="53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67">
        <f t="shared" si="54"/>
        <v>0</v>
      </c>
      <c r="AG97" s="270"/>
    </row>
    <row r="98" spans="1:33" s="62" customFormat="1">
      <c r="A98" s="53"/>
      <c r="B98" s="291"/>
      <c r="C98" s="154"/>
      <c r="D98" s="154"/>
      <c r="E98" s="53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67">
        <f t="shared" si="53"/>
        <v>0</v>
      </c>
      <c r="S98" s="53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67">
        <f t="shared" si="54"/>
        <v>0</v>
      </c>
      <c r="AG98" s="270"/>
    </row>
    <row r="99" spans="1:33" s="62" customFormat="1">
      <c r="A99" s="53"/>
      <c r="B99" s="291"/>
      <c r="C99" s="154"/>
      <c r="D99" s="154"/>
      <c r="E99" s="53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67">
        <f t="shared" si="53"/>
        <v>0</v>
      </c>
      <c r="S99" s="53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67">
        <f t="shared" si="54"/>
        <v>0</v>
      </c>
      <c r="AG99" s="270"/>
    </row>
    <row r="100" spans="1:33" s="62" customFormat="1">
      <c r="A100" s="53"/>
      <c r="B100" s="291"/>
      <c r="C100" s="154"/>
      <c r="D100" s="154"/>
      <c r="E100" s="53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67">
        <f t="shared" si="53"/>
        <v>0</v>
      </c>
      <c r="S100" s="53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67">
        <f t="shared" si="54"/>
        <v>0</v>
      </c>
      <c r="AG100" s="270"/>
    </row>
    <row r="101" spans="1:33" s="62" customFormat="1">
      <c r="A101" s="53"/>
      <c r="B101" s="291"/>
      <c r="C101" s="154"/>
      <c r="D101" s="154"/>
      <c r="E101" s="53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67">
        <f t="shared" si="53"/>
        <v>0</v>
      </c>
      <c r="S101" s="53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67">
        <f t="shared" si="54"/>
        <v>0</v>
      </c>
      <c r="AG101" s="270"/>
    </row>
    <row r="102" spans="1:33" s="62" customFormat="1">
      <c r="A102" s="53"/>
      <c r="B102" s="291"/>
      <c r="C102" s="154"/>
      <c r="D102" s="154"/>
      <c r="E102" s="53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67">
        <f t="shared" si="53"/>
        <v>0</v>
      </c>
      <c r="S102" s="53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67">
        <f t="shared" si="54"/>
        <v>0</v>
      </c>
      <c r="AG102" s="270"/>
    </row>
    <row r="103" spans="1:33" s="62" customFormat="1">
      <c r="A103" s="53"/>
      <c r="B103" s="291"/>
      <c r="C103" s="154"/>
      <c r="D103" s="154"/>
      <c r="E103" s="53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67">
        <f t="shared" si="53"/>
        <v>0</v>
      </c>
      <c r="S103" s="53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67">
        <f t="shared" si="54"/>
        <v>0</v>
      </c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299">
        <f t="shared" si="53"/>
        <v>0</v>
      </c>
      <c r="S104" s="53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299">
        <f t="shared" si="54"/>
        <v>0</v>
      </c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Q105" si="55">SUM(F94:F104)</f>
        <v>0</v>
      </c>
      <c r="G105" s="101">
        <f t="shared" si="55"/>
        <v>0</v>
      </c>
      <c r="H105" s="101">
        <f t="shared" si="55"/>
        <v>0</v>
      </c>
      <c r="I105" s="101">
        <f t="shared" si="55"/>
        <v>0</v>
      </c>
      <c r="J105" s="101">
        <f t="shared" si="55"/>
        <v>0</v>
      </c>
      <c r="K105" s="101">
        <f t="shared" si="55"/>
        <v>0</v>
      </c>
      <c r="L105" s="101">
        <f t="shared" si="55"/>
        <v>0</v>
      </c>
      <c r="M105" s="101">
        <f t="shared" si="55"/>
        <v>0</v>
      </c>
      <c r="N105" s="101">
        <f t="shared" si="55"/>
        <v>0</v>
      </c>
      <c r="O105" s="101">
        <f t="shared" si="55"/>
        <v>0</v>
      </c>
      <c r="P105" s="101">
        <f t="shared" si="55"/>
        <v>0</v>
      </c>
      <c r="Q105" s="101">
        <f t="shared" si="55"/>
        <v>0</v>
      </c>
      <c r="R105" s="67">
        <f t="shared" si="53"/>
        <v>0</v>
      </c>
      <c r="S105" s="53"/>
      <c r="T105" s="101">
        <f t="shared" ref="T105:AE105" si="56">SUM(T94:T104)</f>
        <v>0</v>
      </c>
      <c r="U105" s="101">
        <f t="shared" si="56"/>
        <v>0</v>
      </c>
      <c r="V105" s="101">
        <f t="shared" si="56"/>
        <v>0</v>
      </c>
      <c r="W105" s="101">
        <f t="shared" si="56"/>
        <v>0</v>
      </c>
      <c r="X105" s="101">
        <f t="shared" si="56"/>
        <v>0</v>
      </c>
      <c r="Y105" s="101">
        <f t="shared" si="56"/>
        <v>0</v>
      </c>
      <c r="Z105" s="101">
        <f t="shared" si="56"/>
        <v>0</v>
      </c>
      <c r="AA105" s="101">
        <f t="shared" si="56"/>
        <v>0</v>
      </c>
      <c r="AB105" s="101">
        <f t="shared" si="56"/>
        <v>0</v>
      </c>
      <c r="AC105" s="101">
        <f t="shared" si="56"/>
        <v>0</v>
      </c>
      <c r="AD105" s="101">
        <f t="shared" si="56"/>
        <v>0</v>
      </c>
      <c r="AE105" s="101">
        <f t="shared" si="56"/>
        <v>0</v>
      </c>
      <c r="AF105" s="67">
        <f t="shared" si="54"/>
        <v>0</v>
      </c>
      <c r="AG105" s="270"/>
    </row>
    <row r="106" spans="1:33" s="62" customFormat="1">
      <c r="A106" s="53"/>
      <c r="B106" s="291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53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/>
      <c r="B107" s="298"/>
      <c r="C107" s="154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53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>
        <f>+AF107/AF$87</f>
        <v>0</v>
      </c>
    </row>
    <row r="108" spans="1:33" s="62" customFormat="1">
      <c r="A108" s="53"/>
      <c r="B108" s="298"/>
      <c r="C108" s="154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67">
        <f t="shared" ref="R108:R118" si="57">SUM(F108:Q108)</f>
        <v>0</v>
      </c>
      <c r="S108" s="53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67">
        <f t="shared" ref="AF108:AF118" si="58">SUM(T108:AE108)</f>
        <v>0</v>
      </c>
      <c r="AG108" s="270"/>
    </row>
    <row r="109" spans="1:33" s="62" customFormat="1">
      <c r="A109" s="53"/>
      <c r="B109" s="298"/>
      <c r="C109" s="154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67">
        <f t="shared" si="57"/>
        <v>0</v>
      </c>
      <c r="S109" s="53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67">
        <f t="shared" si="58"/>
        <v>0</v>
      </c>
      <c r="AG109" s="270"/>
    </row>
    <row r="110" spans="1:33" s="62" customFormat="1">
      <c r="A110" s="53"/>
      <c r="B110" s="298"/>
      <c r="C110" s="154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67">
        <f t="shared" si="57"/>
        <v>0</v>
      </c>
      <c r="S110" s="53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67">
        <f t="shared" si="58"/>
        <v>0</v>
      </c>
      <c r="AG110" s="270"/>
    </row>
    <row r="111" spans="1:33" s="62" customFormat="1">
      <c r="A111" s="53"/>
      <c r="B111" s="298"/>
      <c r="C111" s="154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67">
        <f t="shared" si="57"/>
        <v>0</v>
      </c>
      <c r="S111" s="53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67">
        <f t="shared" si="58"/>
        <v>0</v>
      </c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67">
        <f t="shared" si="57"/>
        <v>0</v>
      </c>
      <c r="S112" s="53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67">
        <f t="shared" si="58"/>
        <v>0</v>
      </c>
      <c r="AG112" s="270"/>
    </row>
    <row r="113" spans="1:33" s="62" customFormat="1">
      <c r="A113" s="53"/>
      <c r="B113" s="298"/>
      <c r="C113" s="154"/>
      <c r="D113" s="154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67">
        <f t="shared" si="57"/>
        <v>0</v>
      </c>
      <c r="S113" s="53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67">
        <f t="shared" si="58"/>
        <v>0</v>
      </c>
      <c r="AG113" s="270"/>
    </row>
    <row r="114" spans="1:33" s="62" customFormat="1">
      <c r="A114" s="53"/>
      <c r="B114" s="298"/>
      <c r="C114" s="154"/>
      <c r="D114" s="154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67">
        <f t="shared" si="57"/>
        <v>0</v>
      </c>
      <c r="S114" s="53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67">
        <f t="shared" si="58"/>
        <v>0</v>
      </c>
      <c r="AG114" s="270"/>
    </row>
    <row r="115" spans="1:33" s="62" customFormat="1">
      <c r="A115" s="53"/>
      <c r="B115" s="298"/>
      <c r="C115" s="154"/>
      <c r="D115" s="154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67">
        <f t="shared" si="57"/>
        <v>0</v>
      </c>
      <c r="S115" s="53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67">
        <f t="shared" si="58"/>
        <v>0</v>
      </c>
      <c r="AG115" s="270"/>
    </row>
    <row r="116" spans="1:33" s="62" customFormat="1">
      <c r="A116" s="53"/>
      <c r="B116" s="298"/>
      <c r="C116" s="154"/>
      <c r="D116" s="154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67">
        <f t="shared" si="57"/>
        <v>0</v>
      </c>
      <c r="S116" s="53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67">
        <f t="shared" si="58"/>
        <v>0</v>
      </c>
      <c r="AG116" s="270"/>
    </row>
    <row r="117" spans="1:33" s="62" customFormat="1">
      <c r="A117" s="53"/>
      <c r="B117" s="298"/>
      <c r="C117" s="154"/>
      <c r="D117" s="154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299">
        <f t="shared" si="57"/>
        <v>0</v>
      </c>
      <c r="S117" s="53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299">
        <f t="shared" si="58"/>
        <v>0</v>
      </c>
      <c r="AG117" s="270"/>
    </row>
    <row r="118" spans="1:33" s="62" customFormat="1">
      <c r="A118" s="53" t="s">
        <v>116</v>
      </c>
      <c r="B118" s="298"/>
      <c r="C118" s="154"/>
      <c r="D118" s="154"/>
      <c r="E118" s="53"/>
      <c r="F118" s="101">
        <f t="shared" ref="F118:Q118" si="59">SUM(F108:F117)</f>
        <v>0</v>
      </c>
      <c r="G118" s="101">
        <f t="shared" si="59"/>
        <v>0</v>
      </c>
      <c r="H118" s="101">
        <f t="shared" si="59"/>
        <v>0</v>
      </c>
      <c r="I118" s="101">
        <f t="shared" si="59"/>
        <v>0</v>
      </c>
      <c r="J118" s="101">
        <f t="shared" si="59"/>
        <v>0</v>
      </c>
      <c r="K118" s="101">
        <f t="shared" si="59"/>
        <v>0</v>
      </c>
      <c r="L118" s="101">
        <f t="shared" si="59"/>
        <v>0</v>
      </c>
      <c r="M118" s="101">
        <f t="shared" si="59"/>
        <v>0</v>
      </c>
      <c r="N118" s="101">
        <f t="shared" si="59"/>
        <v>0</v>
      </c>
      <c r="O118" s="101">
        <f t="shared" si="59"/>
        <v>0</v>
      </c>
      <c r="P118" s="101">
        <f t="shared" si="59"/>
        <v>0</v>
      </c>
      <c r="Q118" s="101">
        <f t="shared" si="59"/>
        <v>0</v>
      </c>
      <c r="R118" s="67">
        <f t="shared" si="57"/>
        <v>0</v>
      </c>
      <c r="S118" s="53"/>
      <c r="T118" s="101">
        <f t="shared" ref="T118:AE118" si="60">SUM(T108:T117)</f>
        <v>0</v>
      </c>
      <c r="U118" s="101">
        <f t="shared" si="60"/>
        <v>0</v>
      </c>
      <c r="V118" s="101">
        <f t="shared" si="60"/>
        <v>0</v>
      </c>
      <c r="W118" s="101">
        <f t="shared" si="60"/>
        <v>0</v>
      </c>
      <c r="X118" s="101">
        <f t="shared" si="60"/>
        <v>0</v>
      </c>
      <c r="Y118" s="101">
        <f t="shared" si="60"/>
        <v>0</v>
      </c>
      <c r="Z118" s="101">
        <f t="shared" si="60"/>
        <v>0</v>
      </c>
      <c r="AA118" s="101">
        <f t="shared" si="60"/>
        <v>0</v>
      </c>
      <c r="AB118" s="101">
        <f t="shared" si="60"/>
        <v>0</v>
      </c>
      <c r="AC118" s="101">
        <f t="shared" si="60"/>
        <v>0</v>
      </c>
      <c r="AD118" s="101">
        <f t="shared" si="60"/>
        <v>0</v>
      </c>
      <c r="AE118" s="101">
        <f t="shared" si="60"/>
        <v>0</v>
      </c>
      <c r="AF118" s="67">
        <f t="shared" si="58"/>
        <v>0</v>
      </c>
      <c r="AG118" s="270"/>
    </row>
    <row r="119" spans="1:33" s="62" customFormat="1">
      <c r="A119" s="53"/>
      <c r="B119" s="298"/>
      <c r="C119" s="154"/>
      <c r="D119" s="154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53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/>
      <c r="B120" s="298"/>
      <c r="C120" s="968" t="s">
        <v>115</v>
      </c>
      <c r="D120" s="968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53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>
        <f>+AF120/AF$87</f>
        <v>0</v>
      </c>
    </row>
    <row r="121" spans="1:33" s="62" customFormat="1">
      <c r="A121" s="53"/>
      <c r="B121" s="298"/>
      <c r="C121" s="969"/>
      <c r="D121" s="334"/>
      <c r="E121" s="298"/>
      <c r="F121" s="69">
        <f t="shared" ref="F121:F129" si="61">IF(F$3=$C121,$D121,0)/12</f>
        <v>0</v>
      </c>
      <c r="G121" s="69">
        <f t="shared" ref="G121:G129" si="62">IF(G$3=$C121,$D121,0)/12+F121</f>
        <v>0</v>
      </c>
      <c r="H121" s="69">
        <f t="shared" ref="H121:Q129" si="63">IF(H$3=$C121,$D121,0)/12+G121</f>
        <v>0</v>
      </c>
      <c r="I121" s="69">
        <f t="shared" si="63"/>
        <v>0</v>
      </c>
      <c r="J121" s="69">
        <f t="shared" si="63"/>
        <v>0</v>
      </c>
      <c r="K121" s="69">
        <f t="shared" si="63"/>
        <v>0</v>
      </c>
      <c r="L121" s="69">
        <f t="shared" si="63"/>
        <v>0</v>
      </c>
      <c r="M121" s="69">
        <f t="shared" si="63"/>
        <v>0</v>
      </c>
      <c r="N121" s="69">
        <f t="shared" si="63"/>
        <v>0</v>
      </c>
      <c r="O121" s="69">
        <f t="shared" si="63"/>
        <v>0</v>
      </c>
      <c r="P121" s="69">
        <f t="shared" si="63"/>
        <v>0</v>
      </c>
      <c r="Q121" s="69">
        <f t="shared" si="63"/>
        <v>0</v>
      </c>
      <c r="R121" s="67">
        <f t="shared" ref="R121:R131" si="64">SUM(F121:Q121)</f>
        <v>0</v>
      </c>
      <c r="S121" s="53"/>
      <c r="T121" s="69">
        <f t="shared" ref="T121:T129" si="65">IF(T$3=$C121,$D121,0)/12</f>
        <v>0</v>
      </c>
      <c r="U121" s="69">
        <f t="shared" ref="U121:U129" si="66">IF(U$3=$C121,$D121,0)/12+T121</f>
        <v>0</v>
      </c>
      <c r="V121" s="69">
        <f t="shared" ref="V121:V129" si="67">IF(V$3=$C121,$D121,0)/12+U121</f>
        <v>0</v>
      </c>
      <c r="W121" s="69">
        <f t="shared" ref="W121:W129" si="68">IF(W$3=$C121,$D121,0)/12+V121</f>
        <v>0</v>
      </c>
      <c r="X121" s="69">
        <f t="shared" ref="X121:X129" si="69">IF(X$3=$C121,$D121,0)/12+W121</f>
        <v>0</v>
      </c>
      <c r="Y121" s="69">
        <f t="shared" ref="Y121:Y129" si="70">IF(Y$3=$C121,$D121,0)/12+X121</f>
        <v>0</v>
      </c>
      <c r="Z121" s="69">
        <f t="shared" ref="Z121:Z129" si="71">IF(Z$3=$C121,$D121,0)/12+Y121</f>
        <v>0</v>
      </c>
      <c r="AA121" s="69">
        <f t="shared" ref="AA121:AA129" si="72">IF(AA$3=$C121,$D121,0)/12+Z121</f>
        <v>0</v>
      </c>
      <c r="AB121" s="69">
        <f t="shared" ref="AB121:AB129" si="73">IF(AB$3=$C121,$D121,0)/12+AA121</f>
        <v>0</v>
      </c>
      <c r="AC121" s="69">
        <f t="shared" ref="AC121:AC129" si="74">IF(AC$3=$C121,$D121,0)/12+AB121</f>
        <v>0</v>
      </c>
      <c r="AD121" s="69">
        <f t="shared" ref="AD121:AD129" si="75">IF(AD$3=$C121,$D121,0)/12+AC121</f>
        <v>0</v>
      </c>
      <c r="AE121" s="69">
        <f t="shared" ref="AE121:AE129" si="76">IF(AE$3=$C121,$D121,0)/12+AD121</f>
        <v>0</v>
      </c>
      <c r="AF121" s="67">
        <f t="shared" ref="AF121:AF131" si="77">SUM(T121:AE121)</f>
        <v>0</v>
      </c>
      <c r="AG121" s="270"/>
    </row>
    <row r="122" spans="1:33" s="62" customFormat="1">
      <c r="A122" s="53"/>
      <c r="B122" s="298"/>
      <c r="C122" s="969"/>
      <c r="D122" s="334"/>
      <c r="E122" s="298"/>
      <c r="F122" s="69">
        <f t="shared" si="61"/>
        <v>0</v>
      </c>
      <c r="G122" s="69">
        <f t="shared" si="62"/>
        <v>0</v>
      </c>
      <c r="H122" s="69">
        <f t="shared" si="63"/>
        <v>0</v>
      </c>
      <c r="I122" s="69">
        <f t="shared" si="63"/>
        <v>0</v>
      </c>
      <c r="J122" s="69">
        <f t="shared" si="63"/>
        <v>0</v>
      </c>
      <c r="K122" s="69">
        <f t="shared" si="63"/>
        <v>0</v>
      </c>
      <c r="L122" s="69">
        <f t="shared" si="63"/>
        <v>0</v>
      </c>
      <c r="M122" s="69">
        <f t="shared" si="63"/>
        <v>0</v>
      </c>
      <c r="N122" s="69">
        <f t="shared" si="63"/>
        <v>0</v>
      </c>
      <c r="O122" s="69">
        <f t="shared" si="63"/>
        <v>0</v>
      </c>
      <c r="P122" s="69">
        <f t="shared" si="63"/>
        <v>0</v>
      </c>
      <c r="Q122" s="69">
        <f t="shared" si="63"/>
        <v>0</v>
      </c>
      <c r="R122" s="67">
        <f t="shared" si="64"/>
        <v>0</v>
      </c>
      <c r="S122" s="53"/>
      <c r="T122" s="69">
        <f t="shared" si="65"/>
        <v>0</v>
      </c>
      <c r="U122" s="69">
        <f t="shared" si="66"/>
        <v>0</v>
      </c>
      <c r="V122" s="69">
        <f t="shared" si="67"/>
        <v>0</v>
      </c>
      <c r="W122" s="69">
        <f t="shared" si="68"/>
        <v>0</v>
      </c>
      <c r="X122" s="69">
        <f t="shared" si="69"/>
        <v>0</v>
      </c>
      <c r="Y122" s="69">
        <f t="shared" si="70"/>
        <v>0</v>
      </c>
      <c r="Z122" s="69">
        <f t="shared" si="71"/>
        <v>0</v>
      </c>
      <c r="AA122" s="69">
        <f t="shared" si="72"/>
        <v>0</v>
      </c>
      <c r="AB122" s="69">
        <f t="shared" si="73"/>
        <v>0</v>
      </c>
      <c r="AC122" s="69">
        <f t="shared" si="74"/>
        <v>0</v>
      </c>
      <c r="AD122" s="69">
        <f t="shared" si="75"/>
        <v>0</v>
      </c>
      <c r="AE122" s="69">
        <f t="shared" si="76"/>
        <v>0</v>
      </c>
      <c r="AF122" s="67">
        <f t="shared" si="77"/>
        <v>0</v>
      </c>
      <c r="AG122" s="270"/>
    </row>
    <row r="123" spans="1:33" s="62" customFormat="1">
      <c r="A123" s="53"/>
      <c r="B123" s="298"/>
      <c r="C123" s="154"/>
      <c r="D123" s="154"/>
      <c r="E123" s="53"/>
      <c r="F123" s="69">
        <f t="shared" si="61"/>
        <v>0</v>
      </c>
      <c r="G123" s="69">
        <f t="shared" si="62"/>
        <v>0</v>
      </c>
      <c r="H123" s="69">
        <f t="shared" si="63"/>
        <v>0</v>
      </c>
      <c r="I123" s="69">
        <f t="shared" si="63"/>
        <v>0</v>
      </c>
      <c r="J123" s="69">
        <f t="shared" si="63"/>
        <v>0</v>
      </c>
      <c r="K123" s="69">
        <f t="shared" si="63"/>
        <v>0</v>
      </c>
      <c r="L123" s="69">
        <f t="shared" si="63"/>
        <v>0</v>
      </c>
      <c r="M123" s="69">
        <f t="shared" si="63"/>
        <v>0</v>
      </c>
      <c r="N123" s="69">
        <f t="shared" si="63"/>
        <v>0</v>
      </c>
      <c r="O123" s="69">
        <f t="shared" si="63"/>
        <v>0</v>
      </c>
      <c r="P123" s="69">
        <f t="shared" si="63"/>
        <v>0</v>
      </c>
      <c r="Q123" s="69">
        <f t="shared" si="63"/>
        <v>0</v>
      </c>
      <c r="R123" s="67">
        <f t="shared" si="64"/>
        <v>0</v>
      </c>
      <c r="S123" s="53"/>
      <c r="T123" s="69">
        <f t="shared" si="65"/>
        <v>0</v>
      </c>
      <c r="U123" s="69">
        <f t="shared" si="66"/>
        <v>0</v>
      </c>
      <c r="V123" s="69">
        <f t="shared" si="67"/>
        <v>0</v>
      </c>
      <c r="W123" s="69">
        <f t="shared" si="68"/>
        <v>0</v>
      </c>
      <c r="X123" s="69">
        <f t="shared" si="69"/>
        <v>0</v>
      </c>
      <c r="Y123" s="69">
        <f t="shared" si="70"/>
        <v>0</v>
      </c>
      <c r="Z123" s="69">
        <f t="shared" si="71"/>
        <v>0</v>
      </c>
      <c r="AA123" s="69">
        <f t="shared" si="72"/>
        <v>0</v>
      </c>
      <c r="AB123" s="69">
        <f t="shared" si="73"/>
        <v>0</v>
      </c>
      <c r="AC123" s="69">
        <f t="shared" si="74"/>
        <v>0</v>
      </c>
      <c r="AD123" s="69">
        <f t="shared" si="75"/>
        <v>0</v>
      </c>
      <c r="AE123" s="69">
        <f t="shared" si="76"/>
        <v>0</v>
      </c>
      <c r="AF123" s="67">
        <f t="shared" si="77"/>
        <v>0</v>
      </c>
      <c r="AG123" s="270"/>
    </row>
    <row r="124" spans="1:33" s="62" customFormat="1">
      <c r="A124" s="53"/>
      <c r="B124" s="298"/>
      <c r="C124" s="154"/>
      <c r="D124" s="154"/>
      <c r="E124" s="53"/>
      <c r="F124" s="69">
        <f t="shared" si="61"/>
        <v>0</v>
      </c>
      <c r="G124" s="69">
        <f t="shared" si="62"/>
        <v>0</v>
      </c>
      <c r="H124" s="69">
        <f t="shared" si="63"/>
        <v>0</v>
      </c>
      <c r="I124" s="69">
        <f t="shared" si="63"/>
        <v>0</v>
      </c>
      <c r="J124" s="69">
        <f t="shared" si="63"/>
        <v>0</v>
      </c>
      <c r="K124" s="69">
        <f t="shared" si="63"/>
        <v>0</v>
      </c>
      <c r="L124" s="69">
        <f t="shared" si="63"/>
        <v>0</v>
      </c>
      <c r="M124" s="69">
        <f t="shared" si="63"/>
        <v>0</v>
      </c>
      <c r="N124" s="69">
        <f t="shared" si="63"/>
        <v>0</v>
      </c>
      <c r="O124" s="69">
        <f t="shared" si="63"/>
        <v>0</v>
      </c>
      <c r="P124" s="69">
        <f t="shared" si="63"/>
        <v>0</v>
      </c>
      <c r="Q124" s="69">
        <f t="shared" si="63"/>
        <v>0</v>
      </c>
      <c r="R124" s="67">
        <f t="shared" si="64"/>
        <v>0</v>
      </c>
      <c r="S124" s="53"/>
      <c r="T124" s="69">
        <f t="shared" si="65"/>
        <v>0</v>
      </c>
      <c r="U124" s="69">
        <f t="shared" si="66"/>
        <v>0</v>
      </c>
      <c r="V124" s="69">
        <f t="shared" si="67"/>
        <v>0</v>
      </c>
      <c r="W124" s="69">
        <f t="shared" si="68"/>
        <v>0</v>
      </c>
      <c r="X124" s="69">
        <f t="shared" si="69"/>
        <v>0</v>
      </c>
      <c r="Y124" s="69">
        <f t="shared" si="70"/>
        <v>0</v>
      </c>
      <c r="Z124" s="69">
        <f t="shared" si="71"/>
        <v>0</v>
      </c>
      <c r="AA124" s="69">
        <f t="shared" si="72"/>
        <v>0</v>
      </c>
      <c r="AB124" s="69">
        <f t="shared" si="73"/>
        <v>0</v>
      </c>
      <c r="AC124" s="69">
        <f t="shared" si="74"/>
        <v>0</v>
      </c>
      <c r="AD124" s="69">
        <f t="shared" si="75"/>
        <v>0</v>
      </c>
      <c r="AE124" s="69">
        <f t="shared" si="76"/>
        <v>0</v>
      </c>
      <c r="AF124" s="67">
        <f t="shared" si="77"/>
        <v>0</v>
      </c>
      <c r="AG124" s="270"/>
    </row>
    <row r="125" spans="1:33" s="62" customFormat="1">
      <c r="A125" s="53"/>
      <c r="B125" s="298"/>
      <c r="C125" s="154"/>
      <c r="D125" s="154"/>
      <c r="E125" s="53"/>
      <c r="F125" s="69">
        <f t="shared" si="61"/>
        <v>0</v>
      </c>
      <c r="G125" s="69">
        <f t="shared" si="62"/>
        <v>0</v>
      </c>
      <c r="H125" s="69">
        <f t="shared" si="63"/>
        <v>0</v>
      </c>
      <c r="I125" s="69">
        <f t="shared" si="63"/>
        <v>0</v>
      </c>
      <c r="J125" s="69">
        <f t="shared" si="63"/>
        <v>0</v>
      </c>
      <c r="K125" s="69">
        <f t="shared" si="63"/>
        <v>0</v>
      </c>
      <c r="L125" s="69">
        <f t="shared" si="63"/>
        <v>0</v>
      </c>
      <c r="M125" s="69">
        <f t="shared" si="63"/>
        <v>0</v>
      </c>
      <c r="N125" s="69">
        <f t="shared" si="63"/>
        <v>0</v>
      </c>
      <c r="O125" s="69">
        <f t="shared" si="63"/>
        <v>0</v>
      </c>
      <c r="P125" s="69">
        <f t="shared" si="63"/>
        <v>0</v>
      </c>
      <c r="Q125" s="69">
        <f t="shared" si="63"/>
        <v>0</v>
      </c>
      <c r="R125" s="67">
        <f t="shared" si="64"/>
        <v>0</v>
      </c>
      <c r="S125" s="53"/>
      <c r="T125" s="69">
        <f t="shared" si="65"/>
        <v>0</v>
      </c>
      <c r="U125" s="69">
        <f t="shared" si="66"/>
        <v>0</v>
      </c>
      <c r="V125" s="69">
        <f t="shared" si="67"/>
        <v>0</v>
      </c>
      <c r="W125" s="69">
        <f t="shared" si="68"/>
        <v>0</v>
      </c>
      <c r="X125" s="69">
        <f t="shared" si="69"/>
        <v>0</v>
      </c>
      <c r="Y125" s="69">
        <f t="shared" si="70"/>
        <v>0</v>
      </c>
      <c r="Z125" s="69">
        <f t="shared" si="71"/>
        <v>0</v>
      </c>
      <c r="AA125" s="69">
        <f t="shared" si="72"/>
        <v>0</v>
      </c>
      <c r="AB125" s="69">
        <f t="shared" si="73"/>
        <v>0</v>
      </c>
      <c r="AC125" s="69">
        <f t="shared" si="74"/>
        <v>0</v>
      </c>
      <c r="AD125" s="69">
        <f t="shared" si="75"/>
        <v>0</v>
      </c>
      <c r="AE125" s="69">
        <f t="shared" si="76"/>
        <v>0</v>
      </c>
      <c r="AF125" s="67">
        <f t="shared" si="77"/>
        <v>0</v>
      </c>
      <c r="AG125" s="270"/>
    </row>
    <row r="126" spans="1:33" s="62" customFormat="1">
      <c r="A126" s="53"/>
      <c r="B126" s="298"/>
      <c r="C126" s="154"/>
      <c r="D126" s="154"/>
      <c r="E126" s="53"/>
      <c r="F126" s="69">
        <f t="shared" si="61"/>
        <v>0</v>
      </c>
      <c r="G126" s="69">
        <f t="shared" si="62"/>
        <v>0</v>
      </c>
      <c r="H126" s="69">
        <f t="shared" si="63"/>
        <v>0</v>
      </c>
      <c r="I126" s="69">
        <f t="shared" si="63"/>
        <v>0</v>
      </c>
      <c r="J126" s="69">
        <f t="shared" si="63"/>
        <v>0</v>
      </c>
      <c r="K126" s="69">
        <f t="shared" si="63"/>
        <v>0</v>
      </c>
      <c r="L126" s="69">
        <f t="shared" si="63"/>
        <v>0</v>
      </c>
      <c r="M126" s="69">
        <f t="shared" si="63"/>
        <v>0</v>
      </c>
      <c r="N126" s="69">
        <f t="shared" si="63"/>
        <v>0</v>
      </c>
      <c r="O126" s="69">
        <f t="shared" si="63"/>
        <v>0</v>
      </c>
      <c r="P126" s="69">
        <f t="shared" si="63"/>
        <v>0</v>
      </c>
      <c r="Q126" s="69">
        <f t="shared" si="63"/>
        <v>0</v>
      </c>
      <c r="R126" s="67">
        <f t="shared" si="64"/>
        <v>0</v>
      </c>
      <c r="S126" s="53"/>
      <c r="T126" s="69">
        <f t="shared" si="65"/>
        <v>0</v>
      </c>
      <c r="U126" s="69">
        <f t="shared" si="66"/>
        <v>0</v>
      </c>
      <c r="V126" s="69">
        <f t="shared" si="67"/>
        <v>0</v>
      </c>
      <c r="W126" s="69">
        <f t="shared" si="68"/>
        <v>0</v>
      </c>
      <c r="X126" s="69">
        <f t="shared" si="69"/>
        <v>0</v>
      </c>
      <c r="Y126" s="69">
        <f t="shared" si="70"/>
        <v>0</v>
      </c>
      <c r="Z126" s="69">
        <f t="shared" si="71"/>
        <v>0</v>
      </c>
      <c r="AA126" s="69">
        <f t="shared" si="72"/>
        <v>0</v>
      </c>
      <c r="AB126" s="69">
        <f t="shared" si="73"/>
        <v>0</v>
      </c>
      <c r="AC126" s="69">
        <f t="shared" si="74"/>
        <v>0</v>
      </c>
      <c r="AD126" s="69">
        <f t="shared" si="75"/>
        <v>0</v>
      </c>
      <c r="AE126" s="69">
        <f t="shared" si="76"/>
        <v>0</v>
      </c>
      <c r="AF126" s="67">
        <f t="shared" si="77"/>
        <v>0</v>
      </c>
      <c r="AG126" s="270"/>
    </row>
    <row r="127" spans="1:33" s="62" customFormat="1">
      <c r="A127" s="53"/>
      <c r="B127" s="298"/>
      <c r="C127" s="154"/>
      <c r="D127" s="154"/>
      <c r="E127" s="53"/>
      <c r="F127" s="69">
        <f t="shared" si="61"/>
        <v>0</v>
      </c>
      <c r="G127" s="69">
        <f t="shared" si="62"/>
        <v>0</v>
      </c>
      <c r="H127" s="69">
        <f t="shared" si="63"/>
        <v>0</v>
      </c>
      <c r="I127" s="69">
        <f t="shared" si="63"/>
        <v>0</v>
      </c>
      <c r="J127" s="69">
        <f t="shared" si="63"/>
        <v>0</v>
      </c>
      <c r="K127" s="69">
        <f t="shared" si="63"/>
        <v>0</v>
      </c>
      <c r="L127" s="69">
        <f t="shared" si="63"/>
        <v>0</v>
      </c>
      <c r="M127" s="69">
        <f t="shared" si="63"/>
        <v>0</v>
      </c>
      <c r="N127" s="69">
        <f t="shared" si="63"/>
        <v>0</v>
      </c>
      <c r="O127" s="69">
        <f t="shared" si="63"/>
        <v>0</v>
      </c>
      <c r="P127" s="69">
        <f t="shared" si="63"/>
        <v>0</v>
      </c>
      <c r="Q127" s="69">
        <f t="shared" si="63"/>
        <v>0</v>
      </c>
      <c r="R127" s="67">
        <f t="shared" si="64"/>
        <v>0</v>
      </c>
      <c r="S127" s="53"/>
      <c r="T127" s="69">
        <f t="shared" si="65"/>
        <v>0</v>
      </c>
      <c r="U127" s="69">
        <f t="shared" si="66"/>
        <v>0</v>
      </c>
      <c r="V127" s="69">
        <f t="shared" si="67"/>
        <v>0</v>
      </c>
      <c r="W127" s="69">
        <f t="shared" si="68"/>
        <v>0</v>
      </c>
      <c r="X127" s="69">
        <f t="shared" si="69"/>
        <v>0</v>
      </c>
      <c r="Y127" s="69">
        <f t="shared" si="70"/>
        <v>0</v>
      </c>
      <c r="Z127" s="69">
        <f t="shared" si="71"/>
        <v>0</v>
      </c>
      <c r="AA127" s="69">
        <f t="shared" si="72"/>
        <v>0</v>
      </c>
      <c r="AB127" s="69">
        <f t="shared" si="73"/>
        <v>0</v>
      </c>
      <c r="AC127" s="69">
        <f t="shared" si="74"/>
        <v>0</v>
      </c>
      <c r="AD127" s="69">
        <f t="shared" si="75"/>
        <v>0</v>
      </c>
      <c r="AE127" s="69">
        <f t="shared" si="76"/>
        <v>0</v>
      </c>
      <c r="AF127" s="67">
        <f t="shared" si="77"/>
        <v>0</v>
      </c>
      <c r="AG127" s="270"/>
    </row>
    <row r="128" spans="1:33" s="62" customFormat="1">
      <c r="A128" s="53"/>
      <c r="B128" s="298"/>
      <c r="C128" s="154"/>
      <c r="D128" s="154"/>
      <c r="E128" s="53"/>
      <c r="F128" s="69">
        <f t="shared" si="61"/>
        <v>0</v>
      </c>
      <c r="G128" s="69">
        <f t="shared" si="62"/>
        <v>0</v>
      </c>
      <c r="H128" s="69">
        <f t="shared" si="63"/>
        <v>0</v>
      </c>
      <c r="I128" s="69">
        <f t="shared" si="63"/>
        <v>0</v>
      </c>
      <c r="J128" s="69">
        <f t="shared" si="63"/>
        <v>0</v>
      </c>
      <c r="K128" s="69">
        <f t="shared" si="63"/>
        <v>0</v>
      </c>
      <c r="L128" s="69">
        <f t="shared" si="63"/>
        <v>0</v>
      </c>
      <c r="M128" s="69">
        <f t="shared" si="63"/>
        <v>0</v>
      </c>
      <c r="N128" s="69">
        <f t="shared" si="63"/>
        <v>0</v>
      </c>
      <c r="O128" s="69">
        <f t="shared" si="63"/>
        <v>0</v>
      </c>
      <c r="P128" s="69">
        <f t="shared" si="63"/>
        <v>0</v>
      </c>
      <c r="Q128" s="69">
        <f t="shared" si="63"/>
        <v>0</v>
      </c>
      <c r="R128" s="67">
        <f t="shared" si="64"/>
        <v>0</v>
      </c>
      <c r="S128" s="53"/>
      <c r="T128" s="69">
        <f t="shared" si="65"/>
        <v>0</v>
      </c>
      <c r="U128" s="69">
        <f t="shared" si="66"/>
        <v>0</v>
      </c>
      <c r="V128" s="69">
        <f t="shared" si="67"/>
        <v>0</v>
      </c>
      <c r="W128" s="69">
        <f t="shared" si="68"/>
        <v>0</v>
      </c>
      <c r="X128" s="69">
        <f t="shared" si="69"/>
        <v>0</v>
      </c>
      <c r="Y128" s="69">
        <f t="shared" si="70"/>
        <v>0</v>
      </c>
      <c r="Z128" s="69">
        <f t="shared" si="71"/>
        <v>0</v>
      </c>
      <c r="AA128" s="69">
        <f t="shared" si="72"/>
        <v>0</v>
      </c>
      <c r="AB128" s="69">
        <f t="shared" si="73"/>
        <v>0</v>
      </c>
      <c r="AC128" s="69">
        <f t="shared" si="74"/>
        <v>0</v>
      </c>
      <c r="AD128" s="69">
        <f t="shared" si="75"/>
        <v>0</v>
      </c>
      <c r="AE128" s="69">
        <f t="shared" si="76"/>
        <v>0</v>
      </c>
      <c r="AF128" s="67">
        <f t="shared" si="77"/>
        <v>0</v>
      </c>
      <c r="AG128" s="270"/>
    </row>
    <row r="129" spans="1:33" s="62" customFormat="1">
      <c r="A129" s="53"/>
      <c r="B129" s="298"/>
      <c r="C129" s="154"/>
      <c r="D129" s="154"/>
      <c r="E129" s="53"/>
      <c r="F129" s="69">
        <f t="shared" si="61"/>
        <v>0</v>
      </c>
      <c r="G129" s="69">
        <f t="shared" si="62"/>
        <v>0</v>
      </c>
      <c r="H129" s="69">
        <f t="shared" si="63"/>
        <v>0</v>
      </c>
      <c r="I129" s="69">
        <f t="shared" si="63"/>
        <v>0</v>
      </c>
      <c r="J129" s="69">
        <f t="shared" si="63"/>
        <v>0</v>
      </c>
      <c r="K129" s="69">
        <f t="shared" si="63"/>
        <v>0</v>
      </c>
      <c r="L129" s="69">
        <f t="shared" si="63"/>
        <v>0</v>
      </c>
      <c r="M129" s="69">
        <f t="shared" si="63"/>
        <v>0</v>
      </c>
      <c r="N129" s="69">
        <f t="shared" si="63"/>
        <v>0</v>
      </c>
      <c r="O129" s="69">
        <f t="shared" si="63"/>
        <v>0</v>
      </c>
      <c r="P129" s="69">
        <f t="shared" si="63"/>
        <v>0</v>
      </c>
      <c r="Q129" s="69">
        <f t="shared" si="63"/>
        <v>0</v>
      </c>
      <c r="R129" s="67">
        <f t="shared" si="64"/>
        <v>0</v>
      </c>
      <c r="S129" s="53"/>
      <c r="T129" s="69">
        <f t="shared" si="65"/>
        <v>0</v>
      </c>
      <c r="U129" s="69">
        <f t="shared" si="66"/>
        <v>0</v>
      </c>
      <c r="V129" s="69">
        <f t="shared" si="67"/>
        <v>0</v>
      </c>
      <c r="W129" s="69">
        <f t="shared" si="68"/>
        <v>0</v>
      </c>
      <c r="X129" s="69">
        <f t="shared" si="69"/>
        <v>0</v>
      </c>
      <c r="Y129" s="69">
        <f t="shared" si="70"/>
        <v>0</v>
      </c>
      <c r="Z129" s="69">
        <f t="shared" si="71"/>
        <v>0</v>
      </c>
      <c r="AA129" s="69">
        <f t="shared" si="72"/>
        <v>0</v>
      </c>
      <c r="AB129" s="69">
        <f t="shared" si="73"/>
        <v>0</v>
      </c>
      <c r="AC129" s="69">
        <f t="shared" si="74"/>
        <v>0</v>
      </c>
      <c r="AD129" s="69">
        <f t="shared" si="75"/>
        <v>0</v>
      </c>
      <c r="AE129" s="69">
        <f t="shared" si="76"/>
        <v>0</v>
      </c>
      <c r="AF129" s="67">
        <f t="shared" si="77"/>
        <v>0</v>
      </c>
      <c r="AG129" s="270"/>
    </row>
    <row r="130" spans="1:33" s="62" customFormat="1">
      <c r="A130" s="53"/>
      <c r="B130" s="298"/>
      <c r="C130" s="154"/>
      <c r="D130" s="154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299">
        <f t="shared" si="64"/>
        <v>0</v>
      </c>
      <c r="S130" s="53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299">
        <f t="shared" si="77"/>
        <v>0</v>
      </c>
      <c r="AG130" s="270"/>
    </row>
    <row r="131" spans="1:33" s="62" customFormat="1">
      <c r="A131" s="53" t="s">
        <v>116</v>
      </c>
      <c r="B131" s="298"/>
      <c r="C131" s="154"/>
      <c r="D131" s="154"/>
      <c r="E131" s="53"/>
      <c r="F131" s="101">
        <f t="shared" ref="F131:Q131" si="78">SUM(F121:F130)</f>
        <v>0</v>
      </c>
      <c r="G131" s="101">
        <f t="shared" si="78"/>
        <v>0</v>
      </c>
      <c r="H131" s="101">
        <f t="shared" si="78"/>
        <v>0</v>
      </c>
      <c r="I131" s="101">
        <f t="shared" si="78"/>
        <v>0</v>
      </c>
      <c r="J131" s="101">
        <f t="shared" si="78"/>
        <v>0</v>
      </c>
      <c r="K131" s="101">
        <f t="shared" si="78"/>
        <v>0</v>
      </c>
      <c r="L131" s="101">
        <f t="shared" si="78"/>
        <v>0</v>
      </c>
      <c r="M131" s="101">
        <f t="shared" si="78"/>
        <v>0</v>
      </c>
      <c r="N131" s="101">
        <f t="shared" si="78"/>
        <v>0</v>
      </c>
      <c r="O131" s="101">
        <f t="shared" si="78"/>
        <v>0</v>
      </c>
      <c r="P131" s="101">
        <f t="shared" si="78"/>
        <v>0</v>
      </c>
      <c r="Q131" s="101">
        <f t="shared" si="78"/>
        <v>0</v>
      </c>
      <c r="R131" s="67">
        <f t="shared" si="64"/>
        <v>0</v>
      </c>
      <c r="S131" s="53"/>
      <c r="T131" s="101">
        <f t="shared" ref="T131:AE131" si="79">SUM(T121:T130)</f>
        <v>0</v>
      </c>
      <c r="U131" s="101">
        <f t="shared" si="79"/>
        <v>0</v>
      </c>
      <c r="V131" s="101">
        <f t="shared" si="79"/>
        <v>0</v>
      </c>
      <c r="W131" s="101">
        <f t="shared" si="79"/>
        <v>0</v>
      </c>
      <c r="X131" s="101">
        <f t="shared" si="79"/>
        <v>0</v>
      </c>
      <c r="Y131" s="101">
        <f t="shared" si="79"/>
        <v>0</v>
      </c>
      <c r="Z131" s="101">
        <f t="shared" si="79"/>
        <v>0</v>
      </c>
      <c r="AA131" s="101">
        <f t="shared" si="79"/>
        <v>0</v>
      </c>
      <c r="AB131" s="101">
        <f t="shared" si="79"/>
        <v>0</v>
      </c>
      <c r="AC131" s="101">
        <f t="shared" si="79"/>
        <v>0</v>
      </c>
      <c r="AD131" s="101">
        <f t="shared" si="79"/>
        <v>0</v>
      </c>
      <c r="AE131" s="101">
        <f t="shared" si="79"/>
        <v>0</v>
      </c>
      <c r="AF131" s="67">
        <f t="shared" si="77"/>
        <v>0</v>
      </c>
      <c r="AG131" s="270"/>
    </row>
    <row r="132" spans="1:33" s="62" customFormat="1">
      <c r="A132" s="53"/>
      <c r="B132" s="298"/>
      <c r="C132" s="154"/>
      <c r="D132" s="154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53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/>
      <c r="B133" s="298"/>
      <c r="C133" s="968" t="s">
        <v>115</v>
      </c>
      <c r="D133" s="968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67">
        <f>SUM(F133:Q133)</f>
        <v>0</v>
      </c>
      <c r="S133" s="53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67">
        <f>SUM(T133:AE133)</f>
        <v>0</v>
      </c>
      <c r="AG133" s="270">
        <f>+AF133/AF$87</f>
        <v>0</v>
      </c>
    </row>
    <row r="134" spans="1:33" s="62" customFormat="1">
      <c r="A134" s="53"/>
      <c r="B134" s="298"/>
      <c r="C134" s="969"/>
      <c r="D134" s="334"/>
      <c r="E134" s="298"/>
      <c r="F134" s="69">
        <f t="shared" ref="F134:F142" si="80">IF(F$3=$C134,$D134,0)/12</f>
        <v>0</v>
      </c>
      <c r="G134" s="69">
        <f t="shared" ref="G134:G142" si="81">IF(G$3=$C134,$D134,0)/12+F134</f>
        <v>0</v>
      </c>
      <c r="H134" s="69">
        <f t="shared" ref="H134:Q142" si="82">IF(H$3=$C134,$D134,0)/12+G134</f>
        <v>0</v>
      </c>
      <c r="I134" s="69">
        <f t="shared" si="82"/>
        <v>0</v>
      </c>
      <c r="J134" s="69">
        <f t="shared" si="82"/>
        <v>0</v>
      </c>
      <c r="K134" s="69">
        <f t="shared" si="82"/>
        <v>0</v>
      </c>
      <c r="L134" s="69">
        <f t="shared" si="82"/>
        <v>0</v>
      </c>
      <c r="M134" s="69">
        <f t="shared" si="82"/>
        <v>0</v>
      </c>
      <c r="N134" s="69">
        <f t="shared" si="82"/>
        <v>0</v>
      </c>
      <c r="O134" s="69">
        <f t="shared" si="82"/>
        <v>0</v>
      </c>
      <c r="P134" s="69">
        <f t="shared" si="82"/>
        <v>0</v>
      </c>
      <c r="Q134" s="69">
        <f t="shared" si="82"/>
        <v>0</v>
      </c>
      <c r="R134" s="67">
        <f>SUM(F134:Q134)</f>
        <v>0</v>
      </c>
      <c r="S134" s="53"/>
      <c r="T134" s="69">
        <f t="shared" ref="T134:T142" si="83">IF(T$3=$C134,$D134,0)/12</f>
        <v>0</v>
      </c>
      <c r="U134" s="69">
        <f t="shared" ref="U134:U142" si="84">IF(U$3=$C134,$D134,0)/12+T134</f>
        <v>0</v>
      </c>
      <c r="V134" s="69">
        <f t="shared" ref="V134:V142" si="85">IF(V$3=$C134,$D134,0)/12+U134</f>
        <v>0</v>
      </c>
      <c r="W134" s="69">
        <f t="shared" ref="W134:W142" si="86">IF(W$3=$C134,$D134,0)/12+V134</f>
        <v>0</v>
      </c>
      <c r="X134" s="69">
        <f t="shared" ref="X134:X142" si="87">IF(X$3=$C134,$D134,0)/12+W134</f>
        <v>0</v>
      </c>
      <c r="Y134" s="69">
        <f t="shared" ref="Y134:Y142" si="88">IF(Y$3=$C134,$D134,0)/12+X134</f>
        <v>0</v>
      </c>
      <c r="Z134" s="69">
        <f t="shared" ref="Z134:Z142" si="89">IF(Z$3=$C134,$D134,0)/12+Y134</f>
        <v>0</v>
      </c>
      <c r="AA134" s="69">
        <f t="shared" ref="AA134:AA142" si="90">IF(AA$3=$C134,$D134,0)/12+Z134</f>
        <v>0</v>
      </c>
      <c r="AB134" s="69">
        <f t="shared" ref="AB134:AB142" si="91">IF(AB$3=$C134,$D134,0)/12+AA134</f>
        <v>0</v>
      </c>
      <c r="AC134" s="69">
        <f t="shared" ref="AC134:AC142" si="92">IF(AC$3=$C134,$D134,0)/12+AB134</f>
        <v>0</v>
      </c>
      <c r="AD134" s="69">
        <f t="shared" ref="AD134:AD142" si="93">IF(AD$3=$C134,$D134,0)/12+AC134</f>
        <v>0</v>
      </c>
      <c r="AE134" s="69">
        <f t="shared" ref="AE134:AE142" si="94">IF(AE$3=$C134,$D134,0)/12+AD134</f>
        <v>0</v>
      </c>
      <c r="AF134" s="67">
        <f>SUM(T134:AE134)</f>
        <v>0</v>
      </c>
      <c r="AG134" s="270"/>
    </row>
    <row r="135" spans="1:33" s="62" customFormat="1">
      <c r="A135" s="53"/>
      <c r="B135" s="298"/>
      <c r="C135" s="969"/>
      <c r="D135" s="334"/>
      <c r="E135" s="298"/>
      <c r="F135" s="69">
        <f t="shared" si="80"/>
        <v>0</v>
      </c>
      <c r="G135" s="69">
        <f t="shared" si="81"/>
        <v>0</v>
      </c>
      <c r="H135" s="69">
        <f t="shared" si="82"/>
        <v>0</v>
      </c>
      <c r="I135" s="69">
        <f t="shared" si="82"/>
        <v>0</v>
      </c>
      <c r="J135" s="69">
        <f t="shared" si="82"/>
        <v>0</v>
      </c>
      <c r="K135" s="69">
        <f t="shared" si="82"/>
        <v>0</v>
      </c>
      <c r="L135" s="69">
        <f t="shared" si="82"/>
        <v>0</v>
      </c>
      <c r="M135" s="69">
        <f t="shared" si="82"/>
        <v>0</v>
      </c>
      <c r="N135" s="69">
        <f t="shared" si="82"/>
        <v>0</v>
      </c>
      <c r="O135" s="69">
        <f t="shared" si="82"/>
        <v>0</v>
      </c>
      <c r="P135" s="69">
        <f t="shared" si="82"/>
        <v>0</v>
      </c>
      <c r="Q135" s="69">
        <f t="shared" si="82"/>
        <v>0</v>
      </c>
      <c r="R135" s="67">
        <f>SUM(F135:Q135)</f>
        <v>0</v>
      </c>
      <c r="S135" s="53"/>
      <c r="T135" s="69">
        <f t="shared" si="83"/>
        <v>0</v>
      </c>
      <c r="U135" s="69">
        <f t="shared" si="84"/>
        <v>0</v>
      </c>
      <c r="V135" s="69">
        <f t="shared" si="85"/>
        <v>0</v>
      </c>
      <c r="W135" s="69">
        <f t="shared" si="86"/>
        <v>0</v>
      </c>
      <c r="X135" s="69">
        <f t="shared" si="87"/>
        <v>0</v>
      </c>
      <c r="Y135" s="69">
        <f t="shared" si="88"/>
        <v>0</v>
      </c>
      <c r="Z135" s="69">
        <f t="shared" si="89"/>
        <v>0</v>
      </c>
      <c r="AA135" s="69">
        <f t="shared" si="90"/>
        <v>0</v>
      </c>
      <c r="AB135" s="69">
        <f t="shared" si="91"/>
        <v>0</v>
      </c>
      <c r="AC135" s="69">
        <f t="shared" si="92"/>
        <v>0</v>
      </c>
      <c r="AD135" s="69">
        <f t="shared" si="93"/>
        <v>0</v>
      </c>
      <c r="AE135" s="69">
        <f t="shared" si="94"/>
        <v>0</v>
      </c>
      <c r="AF135" s="67">
        <f>SUM(T135:AE135)</f>
        <v>0</v>
      </c>
      <c r="AG135" s="270"/>
    </row>
    <row r="136" spans="1:33" s="62" customFormat="1">
      <c r="A136" s="53"/>
      <c r="B136" s="298"/>
      <c r="C136" s="154"/>
      <c r="D136" s="154"/>
      <c r="E136" s="53"/>
      <c r="F136" s="69">
        <f t="shared" si="80"/>
        <v>0</v>
      </c>
      <c r="G136" s="69">
        <f t="shared" si="81"/>
        <v>0</v>
      </c>
      <c r="H136" s="69">
        <f t="shared" si="82"/>
        <v>0</v>
      </c>
      <c r="I136" s="69">
        <f t="shared" si="82"/>
        <v>0</v>
      </c>
      <c r="J136" s="69">
        <f t="shared" si="82"/>
        <v>0</v>
      </c>
      <c r="K136" s="69">
        <f t="shared" si="82"/>
        <v>0</v>
      </c>
      <c r="L136" s="69">
        <f t="shared" si="82"/>
        <v>0</v>
      </c>
      <c r="M136" s="69">
        <f t="shared" si="82"/>
        <v>0</v>
      </c>
      <c r="N136" s="69">
        <f t="shared" si="82"/>
        <v>0</v>
      </c>
      <c r="O136" s="69">
        <f t="shared" si="82"/>
        <v>0</v>
      </c>
      <c r="P136" s="69">
        <f t="shared" si="82"/>
        <v>0</v>
      </c>
      <c r="Q136" s="69">
        <f t="shared" si="82"/>
        <v>0</v>
      </c>
      <c r="R136" s="67">
        <f t="shared" ref="R136:R144" si="95">SUM(F136:Q136)</f>
        <v>0</v>
      </c>
      <c r="S136" s="53"/>
      <c r="T136" s="69">
        <f t="shared" si="83"/>
        <v>0</v>
      </c>
      <c r="U136" s="69">
        <f t="shared" si="84"/>
        <v>0</v>
      </c>
      <c r="V136" s="69">
        <f t="shared" si="85"/>
        <v>0</v>
      </c>
      <c r="W136" s="69">
        <f t="shared" si="86"/>
        <v>0</v>
      </c>
      <c r="X136" s="69">
        <f t="shared" si="87"/>
        <v>0</v>
      </c>
      <c r="Y136" s="69">
        <f t="shared" si="88"/>
        <v>0</v>
      </c>
      <c r="Z136" s="69">
        <f t="shared" si="89"/>
        <v>0</v>
      </c>
      <c r="AA136" s="69">
        <f t="shared" si="90"/>
        <v>0</v>
      </c>
      <c r="AB136" s="69">
        <f t="shared" si="91"/>
        <v>0</v>
      </c>
      <c r="AC136" s="69">
        <f t="shared" si="92"/>
        <v>0</v>
      </c>
      <c r="AD136" s="69">
        <f t="shared" si="93"/>
        <v>0</v>
      </c>
      <c r="AE136" s="69">
        <f t="shared" si="94"/>
        <v>0</v>
      </c>
      <c r="AF136" s="67">
        <f t="shared" ref="AF136:AF144" si="96">SUM(T136:AE136)</f>
        <v>0</v>
      </c>
      <c r="AG136" s="270"/>
    </row>
    <row r="137" spans="1:33" s="62" customFormat="1">
      <c r="A137" s="53"/>
      <c r="B137" s="298"/>
      <c r="C137" s="154"/>
      <c r="D137" s="154"/>
      <c r="E137" s="53"/>
      <c r="F137" s="69">
        <f t="shared" si="80"/>
        <v>0</v>
      </c>
      <c r="G137" s="69">
        <f t="shared" si="81"/>
        <v>0</v>
      </c>
      <c r="H137" s="69">
        <f t="shared" si="82"/>
        <v>0</v>
      </c>
      <c r="I137" s="69">
        <f t="shared" si="82"/>
        <v>0</v>
      </c>
      <c r="J137" s="69">
        <f t="shared" si="82"/>
        <v>0</v>
      </c>
      <c r="K137" s="69">
        <f t="shared" si="82"/>
        <v>0</v>
      </c>
      <c r="L137" s="69">
        <f t="shared" si="82"/>
        <v>0</v>
      </c>
      <c r="M137" s="69">
        <f t="shared" si="82"/>
        <v>0</v>
      </c>
      <c r="N137" s="69">
        <f t="shared" si="82"/>
        <v>0</v>
      </c>
      <c r="O137" s="69">
        <f t="shared" si="82"/>
        <v>0</v>
      </c>
      <c r="P137" s="69">
        <f t="shared" si="82"/>
        <v>0</v>
      </c>
      <c r="Q137" s="69">
        <f t="shared" si="82"/>
        <v>0</v>
      </c>
      <c r="R137" s="67">
        <f t="shared" si="95"/>
        <v>0</v>
      </c>
      <c r="S137" s="53"/>
      <c r="T137" s="69">
        <f t="shared" si="83"/>
        <v>0</v>
      </c>
      <c r="U137" s="69">
        <f t="shared" si="84"/>
        <v>0</v>
      </c>
      <c r="V137" s="69">
        <f t="shared" si="85"/>
        <v>0</v>
      </c>
      <c r="W137" s="69">
        <f t="shared" si="86"/>
        <v>0</v>
      </c>
      <c r="X137" s="69">
        <f t="shared" si="87"/>
        <v>0</v>
      </c>
      <c r="Y137" s="69">
        <f t="shared" si="88"/>
        <v>0</v>
      </c>
      <c r="Z137" s="69">
        <f t="shared" si="89"/>
        <v>0</v>
      </c>
      <c r="AA137" s="69">
        <f t="shared" si="90"/>
        <v>0</v>
      </c>
      <c r="AB137" s="69">
        <f t="shared" si="91"/>
        <v>0</v>
      </c>
      <c r="AC137" s="69">
        <f t="shared" si="92"/>
        <v>0</v>
      </c>
      <c r="AD137" s="69">
        <f t="shared" si="93"/>
        <v>0</v>
      </c>
      <c r="AE137" s="69">
        <f t="shared" si="94"/>
        <v>0</v>
      </c>
      <c r="AF137" s="67">
        <f t="shared" si="96"/>
        <v>0</v>
      </c>
      <c r="AG137" s="270"/>
    </row>
    <row r="138" spans="1:33" s="62" customFormat="1">
      <c r="A138" s="53"/>
      <c r="B138" s="298"/>
      <c r="C138" s="154"/>
      <c r="D138" s="154"/>
      <c r="E138" s="53"/>
      <c r="F138" s="69">
        <f t="shared" si="80"/>
        <v>0</v>
      </c>
      <c r="G138" s="69">
        <f t="shared" si="81"/>
        <v>0</v>
      </c>
      <c r="H138" s="69">
        <f t="shared" si="82"/>
        <v>0</v>
      </c>
      <c r="I138" s="69">
        <f t="shared" si="82"/>
        <v>0</v>
      </c>
      <c r="J138" s="69">
        <f t="shared" si="82"/>
        <v>0</v>
      </c>
      <c r="K138" s="69">
        <f t="shared" si="82"/>
        <v>0</v>
      </c>
      <c r="L138" s="69">
        <f t="shared" si="82"/>
        <v>0</v>
      </c>
      <c r="M138" s="69">
        <f t="shared" si="82"/>
        <v>0</v>
      </c>
      <c r="N138" s="69">
        <f t="shared" si="82"/>
        <v>0</v>
      </c>
      <c r="O138" s="69">
        <f t="shared" si="82"/>
        <v>0</v>
      </c>
      <c r="P138" s="69">
        <f t="shared" si="82"/>
        <v>0</v>
      </c>
      <c r="Q138" s="69">
        <f t="shared" si="82"/>
        <v>0</v>
      </c>
      <c r="R138" s="67">
        <f t="shared" si="95"/>
        <v>0</v>
      </c>
      <c r="S138" s="53"/>
      <c r="T138" s="69">
        <f t="shared" si="83"/>
        <v>0</v>
      </c>
      <c r="U138" s="69">
        <f t="shared" si="84"/>
        <v>0</v>
      </c>
      <c r="V138" s="69">
        <f t="shared" si="85"/>
        <v>0</v>
      </c>
      <c r="W138" s="69">
        <f t="shared" si="86"/>
        <v>0</v>
      </c>
      <c r="X138" s="69">
        <f t="shared" si="87"/>
        <v>0</v>
      </c>
      <c r="Y138" s="69">
        <f t="shared" si="88"/>
        <v>0</v>
      </c>
      <c r="Z138" s="69">
        <f t="shared" si="89"/>
        <v>0</v>
      </c>
      <c r="AA138" s="69">
        <f t="shared" si="90"/>
        <v>0</v>
      </c>
      <c r="AB138" s="69">
        <f t="shared" si="91"/>
        <v>0</v>
      </c>
      <c r="AC138" s="69">
        <f t="shared" si="92"/>
        <v>0</v>
      </c>
      <c r="AD138" s="69">
        <f t="shared" si="93"/>
        <v>0</v>
      </c>
      <c r="AE138" s="69">
        <f t="shared" si="94"/>
        <v>0</v>
      </c>
      <c r="AF138" s="67">
        <f t="shared" si="96"/>
        <v>0</v>
      </c>
      <c r="AG138" s="270"/>
    </row>
    <row r="139" spans="1:33" s="62" customFormat="1">
      <c r="A139" s="53"/>
      <c r="B139" s="298"/>
      <c r="C139" s="154"/>
      <c r="D139" s="154"/>
      <c r="E139" s="53"/>
      <c r="F139" s="69">
        <f t="shared" si="80"/>
        <v>0</v>
      </c>
      <c r="G139" s="69">
        <f t="shared" si="81"/>
        <v>0</v>
      </c>
      <c r="H139" s="69">
        <f t="shared" si="82"/>
        <v>0</v>
      </c>
      <c r="I139" s="69">
        <f t="shared" si="82"/>
        <v>0</v>
      </c>
      <c r="J139" s="69">
        <f t="shared" si="82"/>
        <v>0</v>
      </c>
      <c r="K139" s="69">
        <f t="shared" si="82"/>
        <v>0</v>
      </c>
      <c r="L139" s="69">
        <f t="shared" si="82"/>
        <v>0</v>
      </c>
      <c r="M139" s="69">
        <f t="shared" si="82"/>
        <v>0</v>
      </c>
      <c r="N139" s="69">
        <f t="shared" si="82"/>
        <v>0</v>
      </c>
      <c r="O139" s="69">
        <f t="shared" si="82"/>
        <v>0</v>
      </c>
      <c r="P139" s="69">
        <f t="shared" si="82"/>
        <v>0</v>
      </c>
      <c r="Q139" s="69">
        <f t="shared" si="82"/>
        <v>0</v>
      </c>
      <c r="R139" s="67">
        <f t="shared" si="95"/>
        <v>0</v>
      </c>
      <c r="S139" s="53"/>
      <c r="T139" s="69">
        <f t="shared" si="83"/>
        <v>0</v>
      </c>
      <c r="U139" s="69">
        <f t="shared" si="84"/>
        <v>0</v>
      </c>
      <c r="V139" s="69">
        <f t="shared" si="85"/>
        <v>0</v>
      </c>
      <c r="W139" s="69">
        <f t="shared" si="86"/>
        <v>0</v>
      </c>
      <c r="X139" s="69">
        <f t="shared" si="87"/>
        <v>0</v>
      </c>
      <c r="Y139" s="69">
        <f t="shared" si="88"/>
        <v>0</v>
      </c>
      <c r="Z139" s="69">
        <f t="shared" si="89"/>
        <v>0</v>
      </c>
      <c r="AA139" s="69">
        <f t="shared" si="90"/>
        <v>0</v>
      </c>
      <c r="AB139" s="69">
        <f t="shared" si="91"/>
        <v>0</v>
      </c>
      <c r="AC139" s="69">
        <f t="shared" si="92"/>
        <v>0</v>
      </c>
      <c r="AD139" s="69">
        <f t="shared" si="93"/>
        <v>0</v>
      </c>
      <c r="AE139" s="69">
        <f t="shared" si="94"/>
        <v>0</v>
      </c>
      <c r="AF139" s="67">
        <f t="shared" si="96"/>
        <v>0</v>
      </c>
      <c r="AG139" s="270"/>
    </row>
    <row r="140" spans="1:33" s="62" customFormat="1">
      <c r="A140" s="53"/>
      <c r="B140" s="298"/>
      <c r="C140" s="154"/>
      <c r="D140" s="154"/>
      <c r="E140" s="53"/>
      <c r="F140" s="69">
        <f t="shared" si="80"/>
        <v>0</v>
      </c>
      <c r="G140" s="69">
        <f t="shared" si="81"/>
        <v>0</v>
      </c>
      <c r="H140" s="69">
        <f t="shared" si="82"/>
        <v>0</v>
      </c>
      <c r="I140" s="69">
        <f t="shared" si="82"/>
        <v>0</v>
      </c>
      <c r="J140" s="69">
        <f t="shared" si="82"/>
        <v>0</v>
      </c>
      <c r="K140" s="69">
        <f t="shared" si="82"/>
        <v>0</v>
      </c>
      <c r="L140" s="69">
        <f t="shared" si="82"/>
        <v>0</v>
      </c>
      <c r="M140" s="69">
        <f t="shared" si="82"/>
        <v>0</v>
      </c>
      <c r="N140" s="69">
        <f t="shared" si="82"/>
        <v>0</v>
      </c>
      <c r="O140" s="69">
        <f t="shared" si="82"/>
        <v>0</v>
      </c>
      <c r="P140" s="69">
        <f t="shared" si="82"/>
        <v>0</v>
      </c>
      <c r="Q140" s="69">
        <f t="shared" si="82"/>
        <v>0</v>
      </c>
      <c r="R140" s="67">
        <f t="shared" si="95"/>
        <v>0</v>
      </c>
      <c r="S140" s="53"/>
      <c r="T140" s="69">
        <f t="shared" si="83"/>
        <v>0</v>
      </c>
      <c r="U140" s="69">
        <f t="shared" si="84"/>
        <v>0</v>
      </c>
      <c r="V140" s="69">
        <f t="shared" si="85"/>
        <v>0</v>
      </c>
      <c r="W140" s="69">
        <f t="shared" si="86"/>
        <v>0</v>
      </c>
      <c r="X140" s="69">
        <f t="shared" si="87"/>
        <v>0</v>
      </c>
      <c r="Y140" s="69">
        <f t="shared" si="88"/>
        <v>0</v>
      </c>
      <c r="Z140" s="69">
        <f t="shared" si="89"/>
        <v>0</v>
      </c>
      <c r="AA140" s="69">
        <f t="shared" si="90"/>
        <v>0</v>
      </c>
      <c r="AB140" s="69">
        <f t="shared" si="91"/>
        <v>0</v>
      </c>
      <c r="AC140" s="69">
        <f t="shared" si="92"/>
        <v>0</v>
      </c>
      <c r="AD140" s="69">
        <f t="shared" si="93"/>
        <v>0</v>
      </c>
      <c r="AE140" s="69">
        <f t="shared" si="94"/>
        <v>0</v>
      </c>
      <c r="AF140" s="67">
        <f t="shared" si="96"/>
        <v>0</v>
      </c>
      <c r="AG140" s="270"/>
    </row>
    <row r="141" spans="1:33" s="62" customFormat="1">
      <c r="A141" s="53"/>
      <c r="B141" s="298"/>
      <c r="C141" s="154"/>
      <c r="D141" s="154"/>
      <c r="E141" s="53"/>
      <c r="F141" s="69">
        <f t="shared" si="80"/>
        <v>0</v>
      </c>
      <c r="G141" s="69">
        <f t="shared" si="81"/>
        <v>0</v>
      </c>
      <c r="H141" s="69">
        <f t="shared" si="82"/>
        <v>0</v>
      </c>
      <c r="I141" s="69">
        <f t="shared" si="82"/>
        <v>0</v>
      </c>
      <c r="J141" s="69">
        <f t="shared" si="82"/>
        <v>0</v>
      </c>
      <c r="K141" s="69">
        <f t="shared" si="82"/>
        <v>0</v>
      </c>
      <c r="L141" s="69">
        <f t="shared" si="82"/>
        <v>0</v>
      </c>
      <c r="M141" s="69">
        <f t="shared" si="82"/>
        <v>0</v>
      </c>
      <c r="N141" s="69">
        <f t="shared" si="82"/>
        <v>0</v>
      </c>
      <c r="O141" s="69">
        <f t="shared" si="82"/>
        <v>0</v>
      </c>
      <c r="P141" s="69">
        <f t="shared" si="82"/>
        <v>0</v>
      </c>
      <c r="Q141" s="69">
        <f t="shared" si="82"/>
        <v>0</v>
      </c>
      <c r="R141" s="67">
        <f t="shared" si="95"/>
        <v>0</v>
      </c>
      <c r="S141" s="53"/>
      <c r="T141" s="69">
        <f t="shared" si="83"/>
        <v>0</v>
      </c>
      <c r="U141" s="69">
        <f t="shared" si="84"/>
        <v>0</v>
      </c>
      <c r="V141" s="69">
        <f t="shared" si="85"/>
        <v>0</v>
      </c>
      <c r="W141" s="69">
        <f t="shared" si="86"/>
        <v>0</v>
      </c>
      <c r="X141" s="69">
        <f t="shared" si="87"/>
        <v>0</v>
      </c>
      <c r="Y141" s="69">
        <f t="shared" si="88"/>
        <v>0</v>
      </c>
      <c r="Z141" s="69">
        <f t="shared" si="89"/>
        <v>0</v>
      </c>
      <c r="AA141" s="69">
        <f t="shared" si="90"/>
        <v>0</v>
      </c>
      <c r="AB141" s="69">
        <f t="shared" si="91"/>
        <v>0</v>
      </c>
      <c r="AC141" s="69">
        <f t="shared" si="92"/>
        <v>0</v>
      </c>
      <c r="AD141" s="69">
        <f t="shared" si="93"/>
        <v>0</v>
      </c>
      <c r="AE141" s="69">
        <f t="shared" si="94"/>
        <v>0</v>
      </c>
      <c r="AF141" s="67">
        <f t="shared" si="96"/>
        <v>0</v>
      </c>
      <c r="AG141" s="270"/>
    </row>
    <row r="142" spans="1:33" s="62" customFormat="1">
      <c r="A142" s="53"/>
      <c r="B142" s="298"/>
      <c r="C142" s="154"/>
      <c r="D142" s="154"/>
      <c r="E142" s="53"/>
      <c r="F142" s="69">
        <f t="shared" si="80"/>
        <v>0</v>
      </c>
      <c r="G142" s="69">
        <f t="shared" si="81"/>
        <v>0</v>
      </c>
      <c r="H142" s="69">
        <f t="shared" si="82"/>
        <v>0</v>
      </c>
      <c r="I142" s="69">
        <f t="shared" si="82"/>
        <v>0</v>
      </c>
      <c r="J142" s="69">
        <f t="shared" si="82"/>
        <v>0</v>
      </c>
      <c r="K142" s="69">
        <f t="shared" si="82"/>
        <v>0</v>
      </c>
      <c r="L142" s="69">
        <f t="shared" si="82"/>
        <v>0</v>
      </c>
      <c r="M142" s="69">
        <f t="shared" si="82"/>
        <v>0</v>
      </c>
      <c r="N142" s="69">
        <f t="shared" si="82"/>
        <v>0</v>
      </c>
      <c r="O142" s="69">
        <f t="shared" si="82"/>
        <v>0</v>
      </c>
      <c r="P142" s="69">
        <f t="shared" si="82"/>
        <v>0</v>
      </c>
      <c r="Q142" s="69">
        <f t="shared" si="82"/>
        <v>0</v>
      </c>
      <c r="R142" s="67">
        <f t="shared" si="95"/>
        <v>0</v>
      </c>
      <c r="S142" s="53"/>
      <c r="T142" s="69">
        <f t="shared" si="83"/>
        <v>0</v>
      </c>
      <c r="U142" s="69">
        <f t="shared" si="84"/>
        <v>0</v>
      </c>
      <c r="V142" s="69">
        <f t="shared" si="85"/>
        <v>0</v>
      </c>
      <c r="W142" s="69">
        <f t="shared" si="86"/>
        <v>0</v>
      </c>
      <c r="X142" s="69">
        <f t="shared" si="87"/>
        <v>0</v>
      </c>
      <c r="Y142" s="69">
        <f t="shared" si="88"/>
        <v>0</v>
      </c>
      <c r="Z142" s="69">
        <f t="shared" si="89"/>
        <v>0</v>
      </c>
      <c r="AA142" s="69">
        <f t="shared" si="90"/>
        <v>0</v>
      </c>
      <c r="AB142" s="69">
        <f t="shared" si="91"/>
        <v>0</v>
      </c>
      <c r="AC142" s="69">
        <f t="shared" si="92"/>
        <v>0</v>
      </c>
      <c r="AD142" s="69">
        <f t="shared" si="93"/>
        <v>0</v>
      </c>
      <c r="AE142" s="69">
        <f t="shared" si="94"/>
        <v>0</v>
      </c>
      <c r="AF142" s="67">
        <f t="shared" si="96"/>
        <v>0</v>
      </c>
      <c r="AG142" s="270"/>
    </row>
    <row r="143" spans="1:33" s="62" customFormat="1">
      <c r="A143" s="53"/>
      <c r="B143" s="298"/>
      <c r="C143" s="154"/>
      <c r="D143" s="154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299">
        <f t="shared" si="95"/>
        <v>0</v>
      </c>
      <c r="S143" s="53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299">
        <f t="shared" si="96"/>
        <v>0</v>
      </c>
      <c r="AG143" s="270"/>
    </row>
    <row r="144" spans="1:33" s="62" customFormat="1">
      <c r="A144" s="53" t="s">
        <v>116</v>
      </c>
      <c r="B144" s="298"/>
      <c r="C144" s="154"/>
      <c r="D144" s="154"/>
      <c r="E144" s="53"/>
      <c r="F144" s="101">
        <f t="shared" ref="F144:Q144" si="97">SUM(F134:F143)</f>
        <v>0</v>
      </c>
      <c r="G144" s="101">
        <f t="shared" si="97"/>
        <v>0</v>
      </c>
      <c r="H144" s="101">
        <f t="shared" si="97"/>
        <v>0</v>
      </c>
      <c r="I144" s="101">
        <f t="shared" si="97"/>
        <v>0</v>
      </c>
      <c r="J144" s="101">
        <f t="shared" si="97"/>
        <v>0</v>
      </c>
      <c r="K144" s="101">
        <f t="shared" si="97"/>
        <v>0</v>
      </c>
      <c r="L144" s="101">
        <f t="shared" si="97"/>
        <v>0</v>
      </c>
      <c r="M144" s="101">
        <f t="shared" si="97"/>
        <v>0</v>
      </c>
      <c r="N144" s="101">
        <f t="shared" si="97"/>
        <v>0</v>
      </c>
      <c r="O144" s="101">
        <f t="shared" si="97"/>
        <v>0</v>
      </c>
      <c r="P144" s="101">
        <f t="shared" si="97"/>
        <v>0</v>
      </c>
      <c r="Q144" s="101">
        <f t="shared" si="97"/>
        <v>0</v>
      </c>
      <c r="R144" s="67">
        <f t="shared" si="95"/>
        <v>0</v>
      </c>
      <c r="S144" s="53"/>
      <c r="T144" s="101">
        <f t="shared" ref="T144:AE144" si="98">SUM(T134:T143)</f>
        <v>0</v>
      </c>
      <c r="U144" s="101">
        <f t="shared" si="98"/>
        <v>0</v>
      </c>
      <c r="V144" s="101">
        <f t="shared" si="98"/>
        <v>0</v>
      </c>
      <c r="W144" s="101">
        <f t="shared" si="98"/>
        <v>0</v>
      </c>
      <c r="X144" s="101">
        <f t="shared" si="98"/>
        <v>0</v>
      </c>
      <c r="Y144" s="101">
        <f t="shared" si="98"/>
        <v>0</v>
      </c>
      <c r="Z144" s="101">
        <f t="shared" si="98"/>
        <v>0</v>
      </c>
      <c r="AA144" s="101">
        <f t="shared" si="98"/>
        <v>0</v>
      </c>
      <c r="AB144" s="101">
        <f t="shared" si="98"/>
        <v>0</v>
      </c>
      <c r="AC144" s="101">
        <f t="shared" si="98"/>
        <v>0</v>
      </c>
      <c r="AD144" s="101">
        <f t="shared" si="98"/>
        <v>0</v>
      </c>
      <c r="AE144" s="101">
        <f t="shared" si="98"/>
        <v>0</v>
      </c>
      <c r="AF144" s="67">
        <f t="shared" si="96"/>
        <v>0</v>
      </c>
      <c r="AG144" s="270"/>
    </row>
    <row r="145" spans="1:33" s="62" customFormat="1">
      <c r="A145" s="53"/>
      <c r="B145" s="298"/>
      <c r="C145" s="154"/>
      <c r="D145" s="154"/>
      <c r="E145" s="53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53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3"/>
      <c r="B146" s="298"/>
      <c r="C146" s="154"/>
      <c r="D146" s="154"/>
      <c r="E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67"/>
      <c r="S146" s="53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67"/>
      <c r="AG146" s="270"/>
    </row>
    <row r="147" spans="1:33" s="62" customFormat="1">
      <c r="A147" s="76" t="s">
        <v>44</v>
      </c>
      <c r="C147" s="154"/>
      <c r="D147" s="154"/>
      <c r="F147" s="84">
        <f>+F105+F118+F131+F144</f>
        <v>0</v>
      </c>
      <c r="G147" s="84">
        <f t="shared" ref="G147:R147" si="99">+G105+G118+G131+G144</f>
        <v>0</v>
      </c>
      <c r="H147" s="84">
        <f t="shared" si="99"/>
        <v>0</v>
      </c>
      <c r="I147" s="84">
        <f t="shared" si="99"/>
        <v>0</v>
      </c>
      <c r="J147" s="84">
        <f t="shared" si="99"/>
        <v>0</v>
      </c>
      <c r="K147" s="84">
        <f t="shared" si="99"/>
        <v>0</v>
      </c>
      <c r="L147" s="84">
        <f t="shared" si="99"/>
        <v>0</v>
      </c>
      <c r="M147" s="84">
        <f t="shared" si="99"/>
        <v>0</v>
      </c>
      <c r="N147" s="84">
        <f t="shared" si="99"/>
        <v>0</v>
      </c>
      <c r="O147" s="84">
        <f t="shared" si="99"/>
        <v>0</v>
      </c>
      <c r="P147" s="84">
        <f t="shared" si="99"/>
        <v>0</v>
      </c>
      <c r="Q147" s="84">
        <f t="shared" si="99"/>
        <v>0</v>
      </c>
      <c r="R147" s="84">
        <f t="shared" si="99"/>
        <v>0</v>
      </c>
      <c r="S147" s="53"/>
      <c r="T147" s="84">
        <f>+T105+T118+T131+T144</f>
        <v>0</v>
      </c>
      <c r="U147" s="84">
        <f t="shared" ref="U147:AF147" si="100">+U105+U118+U131+U144</f>
        <v>0</v>
      </c>
      <c r="V147" s="84">
        <f t="shared" si="100"/>
        <v>0</v>
      </c>
      <c r="W147" s="84">
        <f t="shared" si="100"/>
        <v>0</v>
      </c>
      <c r="X147" s="84">
        <f t="shared" si="100"/>
        <v>0</v>
      </c>
      <c r="Y147" s="84">
        <f t="shared" si="100"/>
        <v>0</v>
      </c>
      <c r="Z147" s="84">
        <f t="shared" si="100"/>
        <v>0</v>
      </c>
      <c r="AA147" s="84">
        <f t="shared" si="100"/>
        <v>0</v>
      </c>
      <c r="AB147" s="84">
        <f t="shared" si="100"/>
        <v>0</v>
      </c>
      <c r="AC147" s="84">
        <f t="shared" si="100"/>
        <v>0</v>
      </c>
      <c r="AD147" s="84">
        <f t="shared" si="100"/>
        <v>0</v>
      </c>
      <c r="AE147" s="84">
        <f t="shared" si="100"/>
        <v>0</v>
      </c>
      <c r="AF147" s="84">
        <f t="shared" si="100"/>
        <v>0</v>
      </c>
      <c r="AG147" s="87">
        <f>+AF147/AF$87</f>
        <v>0</v>
      </c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Notes</vt:lpstr>
      <vt:lpstr>Stmts Summ</vt:lpstr>
      <vt:lpstr>Stmts Monthly</vt:lpstr>
      <vt:lpstr>Revenues</vt:lpstr>
      <vt:lpstr>Deal Profiles</vt:lpstr>
      <vt:lpstr>Emp Input</vt:lpstr>
      <vt:lpstr>Op Exp Summ</vt:lpstr>
      <vt:lpstr>Eng Summ</vt:lpstr>
      <vt:lpstr>Operations</vt:lpstr>
      <vt:lpstr>Dev</vt:lpstr>
      <vt:lpstr>IT</vt:lpstr>
      <vt:lpstr>Cust Supp</vt:lpstr>
      <vt:lpstr>QA Testing</vt:lpstr>
      <vt:lpstr>Dev #2</vt:lpstr>
      <vt:lpstr>Sales &amp; Mktg Summ</vt:lpstr>
      <vt:lpstr>Sales</vt:lpstr>
      <vt:lpstr>Mktg</vt:lpstr>
      <vt:lpstr>Prod Mgmt</vt:lpstr>
      <vt:lpstr>Biz Dev</vt:lpstr>
      <vt:lpstr>G&amp;A</vt:lpstr>
      <vt:lpstr>Alloc</vt:lpstr>
      <vt:lpstr>Cap Ex</vt:lpstr>
      <vt:lpstr>Exp Assumps</vt:lpstr>
      <vt:lpstr>ExecTripsPerYear</vt:lpstr>
      <vt:lpstr>List</vt:lpstr>
      <vt:lpstr>load</vt:lpstr>
      <vt:lpstr>Dev!Print_Area</vt:lpstr>
      <vt:lpstr>'G&amp;A'!Print_Area</vt:lpstr>
      <vt:lpstr>Mktg!Print_Area</vt:lpstr>
      <vt:lpstr>Notes!Print_Area</vt:lpstr>
      <vt:lpstr>'Prod Mgmt'!Print_Area</vt:lpstr>
      <vt:lpstr>Sales!Print_Area</vt:lpstr>
      <vt:lpstr>Dev!Print_Titles</vt:lpstr>
      <vt:lpstr>'G&amp;A'!Print_Titles</vt:lpstr>
      <vt:lpstr>Mktg!Print_Titles</vt:lpstr>
      <vt:lpstr>'Op Exp Summ'!Print_Titles</vt:lpstr>
      <vt:lpstr>'Prod Mgmt'!Print_Titles</vt:lpstr>
      <vt:lpstr>Sales!Print_Titles</vt:lpstr>
      <vt:lpstr>Products</vt:lpstr>
      <vt:lpstr>StaffTripsPerYear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marshall</dc:creator>
  <cp:lastModifiedBy>Microsoft Office User</cp:lastModifiedBy>
  <cp:lastPrinted>2016-02-16T18:33:57Z</cp:lastPrinted>
  <dcterms:created xsi:type="dcterms:W3CDTF">2013-10-15T12:20:38Z</dcterms:created>
  <dcterms:modified xsi:type="dcterms:W3CDTF">2022-11-01T15:18:59Z</dcterms:modified>
</cp:coreProperties>
</file>